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Item Locations" sheetId="8" state="visible" r:id="rId8"/>
    <sheet xmlns:r="http://schemas.openxmlformats.org/officeDocument/2006/relationships" name="Encounters" sheetId="9" state="visible" r:id="rId9"/>
    <sheet xmlns:r="http://schemas.openxmlformats.org/officeDocument/2006/relationships" name="Gift Pokemon" sheetId="10" state="visible" r:id="rId10"/>
    <sheet xmlns:r="http://schemas.openxmlformats.org/officeDocument/2006/relationships" name="Split 1" sheetId="11" state="visible" r:id="rId11"/>
    <sheet xmlns:r="http://schemas.openxmlformats.org/officeDocument/2006/relationships" name="Split 2" sheetId="12" state="visible" r:id="rId12"/>
    <sheet xmlns:r="http://schemas.openxmlformats.org/officeDocument/2006/relationships" name="Split 3" sheetId="13" state="visible" r:id="rId13"/>
    <sheet xmlns:r="http://schemas.openxmlformats.org/officeDocument/2006/relationships" name="Split 4" sheetId="14" state="visible" r:id="rId14"/>
    <sheet xmlns:r="http://schemas.openxmlformats.org/officeDocument/2006/relationships" name="Split 5" sheetId="15" state="visible" r:id="rId15"/>
    <sheet xmlns:r="http://schemas.openxmlformats.org/officeDocument/2006/relationships" name="Split 6" sheetId="16" state="visible" r:id="rId16"/>
    <sheet xmlns:r="http://schemas.openxmlformats.org/officeDocument/2006/relationships" name="Split 7" sheetId="17" state="visible" r:id="rId17"/>
    <sheet xmlns:r="http://schemas.openxmlformats.org/officeDocument/2006/relationships" name="Split 8" sheetId="18" state="visible" r:id="rId18"/>
    <sheet xmlns:r="http://schemas.openxmlformats.org/officeDocument/2006/relationships" name="Elite Four &amp; Champion" sheetId="19" state="visible" r:id="rId19"/>
    <sheet xmlns:r="http://schemas.openxmlformats.org/officeDocument/2006/relationships" name="Postgame" sheetId="20" state="visible" r:id="rId20"/>
    <sheet xmlns:r="http://schemas.openxmlformats.org/officeDocument/2006/relationships" name="Unassigned" sheetId="21" state="visible" r:id="rId21"/>
    <sheet xmlns:r="http://schemas.openxmlformats.org/officeDocument/2006/relationships" name="Boss Battles" sheetId="22" state="visible" r:id="rId22"/>
    <sheet xmlns:r="http://schemas.openxmlformats.org/officeDocument/2006/relationships" name="Progression" sheetId="23" state="visible" r:id="rId23"/>
    <sheet xmlns:r="http://schemas.openxmlformats.org/officeDocument/2006/relationships" name="Split 1 Progression" sheetId="24" state="visible" r:id="rId24"/>
    <sheet xmlns:r="http://schemas.openxmlformats.org/officeDocument/2006/relationships" name="Split 2 Progression" sheetId="25" state="visible" r:id="rId25"/>
    <sheet xmlns:r="http://schemas.openxmlformats.org/officeDocument/2006/relationships" name="Split 3 Progression" sheetId="26" state="visible" r:id="rId26"/>
    <sheet xmlns:r="http://schemas.openxmlformats.org/officeDocument/2006/relationships" name="Split 1 Plan Check" sheetId="27" state="visible" r:id="rId27"/>
    <sheet xmlns:r="http://schemas.openxmlformats.org/officeDocument/2006/relationships" name="Pokemon Availability" sheetId="28" state="visible" r:id="rId28"/>
    <sheet xmlns:r="http://schemas.openxmlformats.org/officeDocument/2006/relationships" name="TM &amp; HM Locations" sheetId="29" state="visible" r:id="rId29"/>
    <sheet xmlns:r="http://schemas.openxmlformats.org/officeDocument/2006/relationships" name="Item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2" hidden="1">'Progression'!$A$1:$F$10</definedName>
    <definedName name="_xlnm._FilterDatabase" localSheetId="23" hidden="1">'Split 1 Progression'!$A$1:$F$12</definedName>
    <definedName name="_xlnm._FilterDatabase" localSheetId="24" hidden="1">'Split 2 Progression'!$A$1:$F$8</definedName>
    <definedName name="_xlnm._FilterDatabase" localSheetId="25" hidden="1">'Split 3 Progression'!$A$1:$F$8</definedName>
    <definedName name="_xlnm._FilterDatabase" localSheetId="27" hidden="1">'Pokemon Availability'!$A$1:$H$256</definedName>
    <definedName name="_xlnm._FilterDatabase" localSheetId="28" hidden="1">'TM &amp; HM Locations'!$A$1:$G$50</definedName>
    <definedName name="_xlnm._FilterDatabase" localSheetId="29" hidden="1">'Items'!$A$1:$F$589</definedName>
    <definedName name="_xlnm._FilterDatabase" localSheetId="30" hidden="1">'Balance Issues'!$A$1:$I$3</definedName>
    <definedName name="_xlnm._FilterDatabase" localSheetId="31" hidden="1">'Change Log'!$A$1:$G$12457</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2" fillId="23" borderId="1" applyAlignment="1" pivotButton="0" quotePrefix="0" xfId="0">
      <alignment horizontal="left" vertical="center"/>
    </xf>
    <xf numFmtId="0" fontId="2" fillId="22" borderId="1" applyAlignment="1" pivotButton="0" quotePrefix="0" xfId="0">
      <alignment horizontal="left"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3" fillId="23"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7"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15" borderId="2" applyAlignment="1" pivotButton="0" quotePrefix="0" xfId="0">
      <alignment horizontal="center"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16" fillId="0" borderId="0" applyAlignment="1" pivotButton="0" quotePrefix="0" xfId="0">
      <alignment horizontal="left" vertical="center"/>
    </xf>
    <xf numFmtId="0" fontId="2" fillId="16" borderId="2" applyAlignment="1" pivotButton="0" quotePrefix="0" xfId="0">
      <alignment horizontal="center" vertical="center"/>
    </xf>
    <xf numFmtId="0" fontId="2" fillId="9" borderId="2" applyAlignment="1" pivotButton="0" quotePrefix="0" xfId="0">
      <alignment horizontal="center" vertical="center"/>
    </xf>
    <xf numFmtId="0" fontId="2" fillId="18"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Item Locations'!A1" TargetMode="External" Id="rId7"/><Relationship Type="http://schemas.openxmlformats.org/officeDocument/2006/relationships/hyperlink" Target="#'Encounters'!A1" TargetMode="External" Id="rId8"/><Relationship Type="http://schemas.openxmlformats.org/officeDocument/2006/relationships/hyperlink" Target="#'Gift Pokemon'!A1" TargetMode="External" Id="rId9"/><Relationship Type="http://schemas.openxmlformats.org/officeDocument/2006/relationships/hyperlink" Target="#'Split 1'!A1" TargetMode="External" Id="rId10"/><Relationship Type="http://schemas.openxmlformats.org/officeDocument/2006/relationships/hyperlink" Target="#'Split 2'!A1" TargetMode="External" Id="rId11"/><Relationship Type="http://schemas.openxmlformats.org/officeDocument/2006/relationships/hyperlink" Target="#'Split 3'!A1" TargetMode="External" Id="rId12"/><Relationship Type="http://schemas.openxmlformats.org/officeDocument/2006/relationships/hyperlink" Target="#'Split 4'!A1" TargetMode="External" Id="rId13"/><Relationship Type="http://schemas.openxmlformats.org/officeDocument/2006/relationships/hyperlink" Target="#'Split 5'!A1" TargetMode="External" Id="rId14"/><Relationship Type="http://schemas.openxmlformats.org/officeDocument/2006/relationships/hyperlink" Target="#'Split 6'!A1" TargetMode="External" Id="rId15"/><Relationship Type="http://schemas.openxmlformats.org/officeDocument/2006/relationships/hyperlink" Target="#'Split 7'!A1" TargetMode="External" Id="rId16"/><Relationship Type="http://schemas.openxmlformats.org/officeDocument/2006/relationships/hyperlink" Target="#'Split 8'!A1" TargetMode="External" Id="rId17"/><Relationship Type="http://schemas.openxmlformats.org/officeDocument/2006/relationships/hyperlink" Target="#'Elite Four &amp; Champion'!A1" TargetMode="External" Id="rId18"/><Relationship Type="http://schemas.openxmlformats.org/officeDocument/2006/relationships/hyperlink" Target="#'Postgame'!A1" TargetMode="External" Id="rId19"/><Relationship Type="http://schemas.openxmlformats.org/officeDocument/2006/relationships/hyperlink" Target="#'Unassigned'!A1" TargetMode="External" Id="rId20"/><Relationship Type="http://schemas.openxmlformats.org/officeDocument/2006/relationships/hyperlink" Target="#'Boss Battles'!A1" TargetMode="External" Id="rId21"/><Relationship Type="http://schemas.openxmlformats.org/officeDocument/2006/relationships/hyperlink" Target="#'Progression'!A1" TargetMode="External" Id="rId22"/><Relationship Type="http://schemas.openxmlformats.org/officeDocument/2006/relationships/hyperlink" Target="#'Split 1 Progression'!A1" TargetMode="External" Id="rId23"/><Relationship Type="http://schemas.openxmlformats.org/officeDocument/2006/relationships/hyperlink" Target="#'Split 2 Progression'!A1" TargetMode="External" Id="rId24"/><Relationship Type="http://schemas.openxmlformats.org/officeDocument/2006/relationships/hyperlink" Target="#'Split 3 Progression'!A1" TargetMode="External" Id="rId25"/><Relationship Type="http://schemas.openxmlformats.org/officeDocument/2006/relationships/hyperlink" Target="#'Split 1 Plan Check'!A1" TargetMode="External" Id="rId26"/><Relationship Type="http://schemas.openxmlformats.org/officeDocument/2006/relationships/hyperlink" Target="#'Pokemon Availability'!A1" TargetMode="External" Id="rId27"/><Relationship Type="http://schemas.openxmlformats.org/officeDocument/2006/relationships/hyperlink" Target="#'TM &amp; HM Locations'!A1" TargetMode="External" Id="rId28"/><Relationship Type="http://schemas.openxmlformats.org/officeDocument/2006/relationships/hyperlink" Target="#'Item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Item Locations</t>
        </is>
      </c>
      <c r="C10" s="4" t="inlineStr"/>
    </row>
    <row r="11">
      <c r="B11" s="3" t="inlineStr">
        <is>
          <t>Encounters</t>
        </is>
      </c>
      <c r="C11" s="4" t="inlineStr">
        <is>
          <t>Wild encounters per map and method with % chance</t>
        </is>
      </c>
    </row>
    <row r="12">
      <c r="B12" s="3" t="inlineStr">
        <is>
          <t>Gift Pokemon</t>
        </is>
      </c>
      <c r="C12" s="4" t="inlineStr">
        <is>
          <t>Gift, trade and one-time Pokemon by split and location: who gives it, what you give up, and its level, nature, ability, IVs, item and moves</t>
        </is>
      </c>
    </row>
    <row r="13">
      <c r="B13" s="3" t="inlineStr">
        <is>
          <t>Split 1</t>
        </is>
      </c>
      <c r="C13" s="4" t="inlineStr">
        <is>
          <t>Restructured Split 1 in play order (in ROM, not playtested): 16 mandatory battles + 2 optional Viridian Forest trainers</t>
        </is>
      </c>
    </row>
    <row r="14">
      <c r="B14" s="3" t="inlineStr">
        <is>
          <t>Split 2</t>
        </is>
      </c>
      <c r="C14" s="4" t="inlineStr">
        <is>
          <t>Trainer teams in battle-card layout</t>
        </is>
      </c>
    </row>
    <row r="15">
      <c r="B15" s="3" t="inlineStr">
        <is>
          <t>Split 3</t>
        </is>
      </c>
      <c r="C15" s="4" t="inlineStr">
        <is>
          <t>Trainer teams in battle-card layout</t>
        </is>
      </c>
    </row>
    <row r="16">
      <c r="B16" s="3" t="inlineStr">
        <is>
          <t>Split 4</t>
        </is>
      </c>
      <c r="C16" s="4" t="inlineStr">
        <is>
          <t>Trainer teams in battle-card layout</t>
        </is>
      </c>
    </row>
    <row r="17">
      <c r="B17" s="3" t="inlineStr">
        <is>
          <t>Split 5</t>
        </is>
      </c>
      <c r="C17" s="4" t="inlineStr">
        <is>
          <t>Trainer teams in battle-card layout</t>
        </is>
      </c>
    </row>
    <row r="18">
      <c r="B18" s="3" t="inlineStr">
        <is>
          <t>Split 6</t>
        </is>
      </c>
      <c r="C18" s="4" t="inlineStr">
        <is>
          <t>Trainer teams in battle-card layout</t>
        </is>
      </c>
    </row>
    <row r="19">
      <c r="B19" s="3" t="inlineStr">
        <is>
          <t>Split 7</t>
        </is>
      </c>
      <c r="C19" s="4" t="inlineStr">
        <is>
          <t>Trainer teams in battle-card layout</t>
        </is>
      </c>
    </row>
    <row r="20">
      <c r="B20" s="3" t="inlineStr">
        <is>
          <t>Split 8</t>
        </is>
      </c>
      <c r="C20" s="4" t="inlineStr">
        <is>
          <t>Trainer teams in battle-card layout</t>
        </is>
      </c>
    </row>
    <row r="21">
      <c r="B21" s="3" t="inlineStr">
        <is>
          <t>Elite Four &amp; Champion</t>
        </is>
      </c>
      <c r="C21" s="4" t="inlineStr">
        <is>
          <t>Trainer teams in battle-card layout</t>
        </is>
      </c>
    </row>
    <row r="22">
      <c r="B22" s="3" t="inlineStr">
        <is>
          <t>Postgame</t>
        </is>
      </c>
      <c r="C22" s="4" t="inlineStr">
        <is>
          <t>Trainer teams in battle-card layout</t>
        </is>
      </c>
    </row>
    <row r="23">
      <c r="B23" s="3" t="inlineStr">
        <is>
          <t>Unassigned</t>
        </is>
      </c>
      <c r="C23" s="4" t="inlineStr">
        <is>
          <t>Trainer teams in battle-card layout</t>
        </is>
      </c>
    </row>
    <row r="24">
      <c r="B24" s="3" t="inlineStr">
        <is>
          <t>Boss Battles</t>
        </is>
      </c>
      <c r="C24" s="4" t="inlineStr">
        <is>
          <t>Trainer teams in battle-card layout</t>
        </is>
      </c>
    </row>
    <row r="25">
      <c r="B25" s="3" t="inlineStr">
        <is>
          <t>Progression</t>
        </is>
      </c>
      <c r="C25" s="4" t="inlineStr"/>
    </row>
    <row r="26">
      <c r="B26" s="3" t="inlineStr">
        <is>
          <t>Split 1 Progression</t>
        </is>
      </c>
      <c r="C26" s="4" t="inlineStr">
        <is>
          <t>Step-by-step Split 1 route, gates and story flags</t>
        </is>
      </c>
    </row>
    <row r="27">
      <c r="B27" s="3" t="inlineStr">
        <is>
          <t>Split 2 Progression</t>
        </is>
      </c>
      <c r="C27" s="4" t="inlineStr">
        <is>
          <t>Split 2 route and gates (woods open after Badge 1, Roxanne found on Route 116); teams not redesigned yet</t>
        </is>
      </c>
    </row>
    <row r="28">
      <c r="B28" s="3" t="inlineStr">
        <is>
          <t>Split 3 Progression</t>
        </is>
      </c>
      <c r="C28" s="4" t="inlineStr">
        <is>
          <t>Split 3 route and trainer structure (Rusturf -&gt; Wraithwood -&gt; Hollowbrook -&gt; Granite Cave -&gt; Dewford); Brawly cap Lv34 tentative; teams TBD</t>
        </is>
      </c>
    </row>
    <row r="29">
      <c r="B29" s="3" t="inlineStr">
        <is>
          <t>Split 1 Plan Check</t>
        </is>
      </c>
      <c r="C29" s="4" t="inlineStr">
        <is>
          <t>Trainer counts per area and every open decision (read this first)</t>
        </is>
      </c>
    </row>
    <row r="30">
      <c r="B30" s="3" t="inlineStr">
        <is>
          <t>Pokemon Availability</t>
        </is>
      </c>
      <c r="C30" s="4" t="inlineStr"/>
    </row>
    <row r="31">
      <c r="B31" s="3" t="inlineStr">
        <is>
          <t>TM &amp; HM Locations</t>
        </is>
      </c>
      <c r="C31" s="4" t="inlineStr"/>
    </row>
    <row r="32">
      <c r="B32" s="3" t="inlineStr">
        <is>
          <t>Items</t>
        </is>
      </c>
      <c r="C32" s="4" t="inlineStr">
        <is>
          <t>Every Gen 1-6 item: pocket, price, fling power, description and where to find it</t>
        </is>
      </c>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28" t="inlineStr">
        <is>
          <t>KADABRA</t>
        </is>
      </c>
      <c r="B41" s="29" t="inlineStr">
        <is>
          <t>Item Hold Day</t>
        </is>
      </c>
      <c r="C41" s="29" t="inlineStr">
        <is>
          <t>Twisted Spoon</t>
        </is>
      </c>
      <c r="D41" s="29" t="inlineStr">
        <is>
          <t>ALAKAZAM</t>
        </is>
      </c>
      <c r="AF41" s="27" t="inlineStr">
        <is>
          <t>Trade -&gt; Alakazam; Item (Linking Cord) -&gt; Alakazam</t>
        </is>
      </c>
    </row>
    <row r="42">
      <c r="A42" s="7" t="inlineStr">
        <is>
          <t>MACHOP</t>
        </is>
      </c>
      <c r="B42" s="6" t="inlineStr">
        <is>
          <t>Level Up</t>
        </is>
      </c>
      <c r="C42" s="6" t="n">
        <v>28</v>
      </c>
      <c r="D42" s="6" t="inlineStr">
        <is>
          <t>MACHOKE</t>
        </is>
      </c>
    </row>
    <row r="43">
      <c r="A43" s="28" t="inlineStr">
        <is>
          <t>MACHOKE</t>
        </is>
      </c>
      <c r="B43" s="29" t="inlineStr">
        <is>
          <t>Specific Mon In Party</t>
        </is>
      </c>
      <c r="C43" s="29" t="inlineStr">
        <is>
          <t>Graveler</t>
        </is>
      </c>
      <c r="D43" s="29" t="inlineStr">
        <is>
          <t>MACHAMP</t>
        </is>
      </c>
      <c r="AF43" s="27" t="inlineStr">
        <is>
          <t>Trade -&gt; Machamp; Item (Linking Cord) -&gt; 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28" t="inlineStr">
        <is>
          <t>GRAVELER</t>
        </is>
      </c>
      <c r="B48" s="29" t="inlineStr">
        <is>
          <t>Specific Mon In Party</t>
        </is>
      </c>
      <c r="C48" s="29" t="inlineStr">
        <is>
          <t>Machoke</t>
        </is>
      </c>
      <c r="D48" s="29" t="inlineStr">
        <is>
          <t>GOLEM</t>
        </is>
      </c>
      <c r="AF48" s="27" t="inlineStr">
        <is>
          <t>Trade -&gt; Golem; Item (Linking Cord) -&gt; Golem</t>
        </is>
      </c>
    </row>
    <row r="49">
      <c r="A49" s="7" t="inlineStr">
        <is>
          <t>PONYTA</t>
        </is>
      </c>
      <c r="B49" s="6" t="inlineStr">
        <is>
          <t>Level Up</t>
        </is>
      </c>
      <c r="C49" s="6" t="n">
        <v>40</v>
      </c>
      <c r="D49" s="6" t="inlineStr">
        <is>
          <t>RAPIDASH</t>
        </is>
      </c>
    </row>
    <row r="50">
      <c r="A50" s="28" t="inlineStr">
        <is>
          <t>SLOWPOKE</t>
        </is>
      </c>
      <c r="B50" s="6" t="inlineStr">
        <is>
          <t>Level Up</t>
        </is>
      </c>
      <c r="C50" s="6" t="n">
        <v>37</v>
      </c>
      <c r="D50" s="6" t="inlineStr">
        <is>
          <t>SLOWBRO</t>
        </is>
      </c>
      <c r="E50" s="6" t="inlineStr">
        <is>
          <t>Item</t>
        </is>
      </c>
      <c r="F50" s="6" t="inlineStr">
        <is>
          <t>Kings Rock</t>
        </is>
      </c>
      <c r="G50" s="6" t="inlineStr">
        <is>
          <t>SLOWKING</t>
        </is>
      </c>
      <c r="AF50" s="27" t="inlineStr">
        <is>
          <t>Lv 37 -&gt; Slowbro; Trade Item (Kings Rock) -&gt; Slowking; Item (Kings Rock) -&gt; 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28" t="inlineStr">
        <is>
          <t>HAUNTER</t>
        </is>
      </c>
      <c r="B58" s="29" t="inlineStr">
        <is>
          <t>Item Hold Night</t>
        </is>
      </c>
      <c r="C58" s="29" t="inlineStr">
        <is>
          <t>Twisted Spoon</t>
        </is>
      </c>
      <c r="D58" s="29" t="inlineStr">
        <is>
          <t>GENGAR</t>
        </is>
      </c>
      <c r="AF58" s="27" t="inlineStr">
        <is>
          <t>Trade -&gt; Gengar; Item (Linking Cord) -&gt; Gengar</t>
        </is>
      </c>
    </row>
    <row r="59">
      <c r="A59" s="28" t="inlineStr">
        <is>
          <t>ONIX</t>
        </is>
      </c>
      <c r="B59" s="6" t="inlineStr">
        <is>
          <t>Item</t>
        </is>
      </c>
      <c r="C59" s="6" t="inlineStr">
        <is>
          <t>Metal Coat</t>
        </is>
      </c>
      <c r="D59" s="6" t="inlineStr">
        <is>
          <t>STEELIX</t>
        </is>
      </c>
      <c r="AF59" s="27" t="inlineStr">
        <is>
          <t>Trade Item (Metal Coat) -&gt; Steelix; Item (Metal Coat) -&gt; 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28" t="inlineStr">
        <is>
          <t>RHYDON</t>
        </is>
      </c>
      <c r="B68" s="6" t="inlineStr">
        <is>
          <t>Item</t>
        </is>
      </c>
      <c r="C68" s="6" t="inlineStr">
        <is>
          <t>Protector</t>
        </is>
      </c>
      <c r="D68" s="6" t="inlineStr">
        <is>
          <t>RHYPERIOR</t>
        </is>
      </c>
      <c r="AF68" s="27" t="inlineStr">
        <is>
          <t>Trade Item (Protector) -&gt; Rhyperior; Item (Protector) -&gt; 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28" t="inlineStr">
        <is>
          <t>SEADRA</t>
        </is>
      </c>
      <c r="B72" s="6" t="inlineStr">
        <is>
          <t>Item</t>
        </is>
      </c>
      <c r="C72" s="6" t="inlineStr">
        <is>
          <t>Dragon Scale</t>
        </is>
      </c>
      <c r="D72" s="6" t="inlineStr">
        <is>
          <t>KINGDRA</t>
        </is>
      </c>
      <c r="AF72" s="27" t="inlineStr">
        <is>
          <t>Trade Item (Dragon Scale) -&gt; Kingdra; Item (Dragon Scale) -&gt; 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28" t="inlineStr">
        <is>
          <t>SCYTHER</t>
        </is>
      </c>
      <c r="B75" s="6" t="inlineStr">
        <is>
          <t>Item</t>
        </is>
      </c>
      <c r="C75" s="6" t="inlineStr">
        <is>
          <t>Black Augurite</t>
        </is>
      </c>
      <c r="D75" s="6" t="inlineStr">
        <is>
          <t>KLEAVOR</t>
        </is>
      </c>
      <c r="E75" s="6" t="inlineStr">
        <is>
          <t>Item</t>
        </is>
      </c>
      <c r="F75" s="6" t="inlineStr">
        <is>
          <t>Metal Coat</t>
        </is>
      </c>
      <c r="G75" s="6" t="inlineStr">
        <is>
          <t>SCIZOR</t>
        </is>
      </c>
      <c r="AF75" s="27" t="inlineStr">
        <is>
          <t>Trade Item (Metal Coat) -&gt; Scizor; Item (Black Augurite) -&gt; Kleavor; Item (Metal Coat) -&gt; Scizor</t>
        </is>
      </c>
    </row>
    <row r="76">
      <c r="A76" s="28" t="inlineStr">
        <is>
          <t>ELECTABUZZ</t>
        </is>
      </c>
      <c r="B76" s="6" t="inlineStr">
        <is>
          <t>Item</t>
        </is>
      </c>
      <c r="C76" s="6" t="inlineStr">
        <is>
          <t>Electirizer</t>
        </is>
      </c>
      <c r="D76" s="6" t="inlineStr">
        <is>
          <t>ELECTIVIRE</t>
        </is>
      </c>
      <c r="AF76" s="27" t="inlineStr">
        <is>
          <t>Trade Item (Electirizer) -&gt; Electivire; Item (Electirizer) -&gt; Electivire</t>
        </is>
      </c>
    </row>
    <row r="77">
      <c r="A77" s="28" t="inlineStr">
        <is>
          <t>MAGMAR</t>
        </is>
      </c>
      <c r="B77" s="6" t="inlineStr">
        <is>
          <t>Item</t>
        </is>
      </c>
      <c r="C77" s="6" t="inlineStr">
        <is>
          <t>Magmarizer</t>
        </is>
      </c>
      <c r="D77" s="6" t="inlineStr">
        <is>
          <t>MAGMORTAR</t>
        </is>
      </c>
      <c r="AF77" s="27" t="inlineStr">
        <is>
          <t>Trade Item (Magmarizer) -&gt; Magmortar; Item (Magmarizer) -&gt; 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28" t="inlineStr">
        <is>
          <t>PORYGON</t>
        </is>
      </c>
      <c r="B80" s="6" t="inlineStr">
        <is>
          <t>Item</t>
        </is>
      </c>
      <c r="C80" s="6" t="inlineStr">
        <is>
          <t>Upgrade</t>
        </is>
      </c>
      <c r="D80" s="6" t="inlineStr">
        <is>
          <t>PORYGON2</t>
        </is>
      </c>
      <c r="AF80" s="27" t="inlineStr">
        <is>
          <t>Trade Item (Upgrade) -&gt; Porygon2; Item (Upgrade) -&gt; 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28" t="inlineStr">
        <is>
          <t>PORYGON2</t>
        </is>
      </c>
      <c r="B127" s="6" t="inlineStr">
        <is>
          <t>Item</t>
        </is>
      </c>
      <c r="C127" s="6" t="inlineStr">
        <is>
          <t>Dubious Disc</t>
        </is>
      </c>
      <c r="D127" s="6" t="inlineStr">
        <is>
          <t>PORYGON Z</t>
        </is>
      </c>
      <c r="AF127" s="27" t="inlineStr">
        <is>
          <t>Trade Item (Dubious Disc) -&gt; Porygon Z; Item (Dubious Disc) -&gt; 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28" t="inlineStr">
        <is>
          <t>FEEBAS</t>
        </is>
      </c>
      <c r="B184" s="6" t="inlineStr">
        <is>
          <t>Beauty 170</t>
        </is>
      </c>
      <c r="C184" s="6" t="n"/>
      <c r="D184" s="6" t="inlineStr">
        <is>
          <t>MILOTIC</t>
        </is>
      </c>
      <c r="E184" s="6" t="inlineStr">
        <is>
          <t>Item</t>
        </is>
      </c>
      <c r="F184" s="6" t="inlineStr">
        <is>
          <t>Prism Scale</t>
        </is>
      </c>
      <c r="G184" s="6" t="inlineStr">
        <is>
          <t>MILOTIC</t>
        </is>
      </c>
      <c r="AF184" s="27" t="inlineStr">
        <is>
          <t>Beauty 170 -&gt; Milotic; Trade Item (Prism Scale) -&gt; Milotic; Item (Prism Scale) -&gt; 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28" t="inlineStr">
        <is>
          <t>DUSCLOPS</t>
        </is>
      </c>
      <c r="B187" s="6" t="inlineStr">
        <is>
          <t>Item</t>
        </is>
      </c>
      <c r="C187" s="6" t="inlineStr">
        <is>
          <t>Reaper Cloth</t>
        </is>
      </c>
      <c r="D187" s="6" t="inlineStr">
        <is>
          <t>DUSKNOIR</t>
        </is>
      </c>
      <c r="AF187" s="27" t="inlineStr">
        <is>
          <t>Trade Item (Reaper Cloth) -&gt; Dusknoir; Item (Reaper Cloth) -&gt; 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28" t="inlineStr">
        <is>
          <t>CLAMPERL</t>
        </is>
      </c>
      <c r="B192" s="6" t="inlineStr">
        <is>
          <t>Item</t>
        </is>
      </c>
      <c r="C192" s="6" t="inlineStr">
        <is>
          <t>Deep Sea Tooth</t>
        </is>
      </c>
      <c r="D192" s="6" t="inlineStr">
        <is>
          <t>HUNTAIL</t>
        </is>
      </c>
      <c r="E192" s="6" t="inlineStr">
        <is>
          <t>Item</t>
        </is>
      </c>
      <c r="F192" s="6" t="inlineStr">
        <is>
          <t>Deep Sea Scale</t>
        </is>
      </c>
      <c r="G192" s="6" t="inlineStr">
        <is>
          <t>GOREBYSS</t>
        </is>
      </c>
      <c r="AF192" s="27" t="inlineStr">
        <is>
          <t>Trade Item (Deep Sea Tooth) -&gt; Huntail; Trade Item (Deep Sea Scale) -&gt; Gorebyss; Item (Deep Sea Tooth) -&gt; Huntail; Item (Deep Sea Scale) -&gt; 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28" t="inlineStr">
        <is>
          <t>BOLDORE</t>
        </is>
      </c>
      <c r="B257" s="6" t="inlineStr">
        <is>
          <t>Item</t>
        </is>
      </c>
      <c r="C257" s="6" t="inlineStr">
        <is>
          <t>Linking Cord</t>
        </is>
      </c>
      <c r="D257" s="6" t="inlineStr">
        <is>
          <t>GIGALITH</t>
        </is>
      </c>
      <c r="AF257" s="27" t="inlineStr">
        <is>
          <t>Trade -&gt; Gigalith; Item (Linking Cord) -&gt; 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28" t="inlineStr">
        <is>
          <t>GURDURR</t>
        </is>
      </c>
      <c r="B261" s="6" t="inlineStr">
        <is>
          <t>Item</t>
        </is>
      </c>
      <c r="C261" s="6" t="inlineStr">
        <is>
          <t>Linking Cord</t>
        </is>
      </c>
      <c r="D261" s="6" t="inlineStr">
        <is>
          <t>CONKELDURR</t>
        </is>
      </c>
      <c r="AF261" s="27" t="inlineStr">
        <is>
          <t>Trade -&gt; Conkeldurr; Item (Linking Cord) -&gt; 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28" t="inlineStr">
        <is>
          <t>SPRITZEE</t>
        </is>
      </c>
      <c r="B332" s="6" t="inlineStr">
        <is>
          <t>Item</t>
        </is>
      </c>
      <c r="C332" s="6" t="inlineStr">
        <is>
          <t>Sachet</t>
        </is>
      </c>
      <c r="D332" s="6" t="inlineStr">
        <is>
          <t>AROMATISSE</t>
        </is>
      </c>
      <c r="AF332" s="27" t="inlineStr">
        <is>
          <t>Trade Item (Sachet) -&gt; Aromatisse; Item (Sachet) -&gt; Aromatisse</t>
        </is>
      </c>
    </row>
    <row r="333">
      <c r="A333" s="28" t="inlineStr">
        <is>
          <t>SWIRLIX</t>
        </is>
      </c>
      <c r="B333" s="6" t="inlineStr">
        <is>
          <t>Item</t>
        </is>
      </c>
      <c r="C333" s="6" t="inlineStr">
        <is>
          <t>Whipped Dream</t>
        </is>
      </c>
      <c r="D333" s="6" t="inlineStr">
        <is>
          <t>SLURPUFF</t>
        </is>
      </c>
      <c r="AF333" s="27" t="inlineStr">
        <is>
          <t>Trade Item (Whipped Dream) -&gt; Slurpuff; Item (Whipped Dream) -&gt; 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28" t="inlineStr">
        <is>
          <t>PHANTUMP</t>
        </is>
      </c>
      <c r="B343" s="6" t="inlineStr">
        <is>
          <t>Item</t>
        </is>
      </c>
      <c r="C343" s="6" t="inlineStr">
        <is>
          <t>Linking Cord</t>
        </is>
      </c>
      <c r="D343" s="6" t="inlineStr">
        <is>
          <t>TREVENANT</t>
        </is>
      </c>
      <c r="AF343" s="27" t="inlineStr">
        <is>
          <t>Trade -&gt; Trevenant; Item (Linking Cord) -&gt; 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Acid</t>
        </is>
      </c>
      <c r="O4" s="30" t="n">
        <v>13</v>
      </c>
      <c r="P4" s="6" t="inlineStr">
        <is>
          <t>Rock Throw</t>
        </is>
      </c>
      <c r="Q4" s="30" t="n">
        <v>13</v>
      </c>
      <c r="R4" s="6" t="inlineStr">
        <is>
          <t>Razor Leaf</t>
        </is>
      </c>
      <c r="S4" s="30" t="n">
        <v>15</v>
      </c>
      <c r="T4" s="6" t="inlineStr">
        <is>
          <t>Body Slam</t>
        </is>
      </c>
      <c r="U4" s="30" t="n">
        <v>20</v>
      </c>
      <c r="V4" s="6" t="inlineStr">
        <is>
          <t>Power Whip</t>
        </is>
      </c>
      <c r="W4" s="30" t="n">
        <v>23</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Wing Attack</t>
        </is>
      </c>
      <c r="S7" s="30" t="n">
        <v>21</v>
      </c>
      <c r="T7" s="6" t="inlineStr">
        <is>
          <t>Crunch</t>
        </is>
      </c>
      <c r="U7" s="30" t="n">
        <v>24</v>
      </c>
      <c r="V7" s="6" t="inlineStr">
        <is>
          <t>Fire Fang</t>
        </is>
      </c>
      <c r="W7" s="30" t="n">
        <v>27</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Rapid Spin</t>
        </is>
      </c>
      <c r="M8" s="30" t="n">
        <v>14</v>
      </c>
      <c r="N8" s="6" t="inlineStr">
        <is>
          <t>Bubble Beam</t>
        </is>
      </c>
      <c r="O8" s="30" t="n">
        <v>18</v>
      </c>
      <c r="P8" s="6" t="inlineStr">
        <is>
          <t>Seismic Toss</t>
        </is>
      </c>
      <c r="Q8" s="30" t="n">
        <v>19</v>
      </c>
      <c r="R8" s="6" t="inlineStr">
        <is>
          <t>Ice Punch</t>
        </is>
      </c>
      <c r="S8" s="30" t="n">
        <v>22</v>
      </c>
      <c r="T8" s="6" t="inlineStr">
        <is>
          <t>Body Slam</t>
        </is>
      </c>
      <c r="U8" s="30" t="n">
        <v>25</v>
      </c>
      <c r="V8" s="6" t="inlineStr">
        <is>
          <t>Aqua Tail</t>
        </is>
      </c>
      <c r="W8" s="30" t="n">
        <v>28</v>
      </c>
      <c r="X8" s="6" t="inlineStr">
        <is>
          <t>Crunch</t>
        </is>
      </c>
      <c r="Y8" s="30" t="n">
        <v>31</v>
      </c>
      <c r="Z8" s="6" t="inlineStr">
        <is>
          <t>Ice Beam</t>
        </is>
      </c>
      <c r="AA8" s="30" t="n">
        <v>34</v>
      </c>
      <c r="AB8" s="6" t="inlineStr">
        <is>
          <t>Brick Break</t>
        </is>
      </c>
      <c r="AC8" s="30" t="n">
        <v>37</v>
      </c>
      <c r="AD8" s="6" t="inlineStr">
        <is>
          <t>Hydro Pump</t>
        </is>
      </c>
      <c r="AE8" s="30" t="n">
        <v>40</v>
      </c>
      <c r="AR8" s="31" t="n"/>
    </row>
    <row r="9">
      <c r="A9" s="7" t="inlineStr">
        <is>
          <t>WARTORTLE</t>
        </is>
      </c>
      <c r="B9" s="6" t="inlineStr">
        <is>
          <t>Rapid Spin</t>
        </is>
      </c>
      <c r="C9" s="30" t="n">
        <v>1</v>
      </c>
      <c r="D9" s="6" t="inlineStr">
        <is>
          <t>Bubble</t>
        </is>
      </c>
      <c r="E9" s="30" t="n">
        <v>1</v>
      </c>
      <c r="F9" s="6" t="inlineStr">
        <is>
          <t>Water Pulse</t>
        </is>
      </c>
      <c r="G9" s="30" t="n">
        <v>1</v>
      </c>
      <c r="H9" s="6" t="inlineStr">
        <is>
          <t>Tackle</t>
        </is>
      </c>
      <c r="I9" s="30" t="n">
        <v>1</v>
      </c>
      <c r="J9" s="6" t="inlineStr">
        <is>
          <t>Bite</t>
        </is>
      </c>
      <c r="K9" s="30" t="n">
        <v>4</v>
      </c>
      <c r="L9" s="6" t="inlineStr">
        <is>
          <t>Water Gun</t>
        </is>
      </c>
      <c r="M9" s="30" t="n">
        <v>7</v>
      </c>
      <c r="N9" s="6" t="inlineStr">
        <is>
          <t>Headbutt</t>
        </is>
      </c>
      <c r="O9" s="30" t="n">
        <v>10</v>
      </c>
      <c r="P9" s="6" t="inlineStr">
        <is>
          <t>Ice Fang</t>
        </is>
      </c>
      <c r="Q9" s="30" t="n">
        <v>13</v>
      </c>
      <c r="R9" s="6" t="inlineStr">
        <is>
          <t>Seismic Toss</t>
        </is>
      </c>
      <c r="S9" s="30" t="n">
        <v>16</v>
      </c>
      <c r="T9" s="6" t="inlineStr">
        <is>
          <t>Bubble Beam</t>
        </is>
      </c>
      <c r="U9" s="30" t="n">
        <v>20</v>
      </c>
      <c r="V9" s="6" t="inlineStr">
        <is>
          <t>Body Slam</t>
        </is>
      </c>
      <c r="W9" s="30" t="n">
        <v>24</v>
      </c>
      <c r="X9" s="6" t="inlineStr">
        <is>
          <t>Ice Punch</t>
        </is>
      </c>
      <c r="Y9" s="30" t="n">
        <v>28</v>
      </c>
      <c r="Z9" s="6" t="inlineStr">
        <is>
          <t>Crunch</t>
        </is>
      </c>
      <c r="AA9" s="30" t="n">
        <v>32</v>
      </c>
      <c r="AB9" s="6" t="inlineStr">
        <is>
          <t>Dive</t>
        </is>
      </c>
      <c r="AC9" s="30" t="n">
        <v>36</v>
      </c>
      <c r="AD9" s="6" t="inlineStr">
        <is>
          <t>Brick Break</t>
        </is>
      </c>
      <c r="AE9" s="30" t="n">
        <v>40</v>
      </c>
      <c r="AF9" s="6" t="inlineStr">
        <is>
          <t>Ice Beam</t>
        </is>
      </c>
      <c r="AG9" s="30" t="n">
        <v>44</v>
      </c>
      <c r="AH9" s="6" t="inlineStr">
        <is>
          <t>Hydro Pump</t>
        </is>
      </c>
      <c r="AI9" s="30" t="n">
        <v>48</v>
      </c>
      <c r="AR9" s="31" t="n"/>
    </row>
    <row r="10">
      <c r="A10" s="7" t="inlineStr">
        <is>
          <t>BLASTOISE</t>
        </is>
      </c>
      <c r="B10" s="6" t="inlineStr">
        <is>
          <t>Rapid Spin</t>
        </is>
      </c>
      <c r="C10" s="30" t="n">
        <v>1</v>
      </c>
      <c r="D10" s="6" t="inlineStr">
        <is>
          <t>Flash Cannon</t>
        </is>
      </c>
      <c r="E10" s="30" t="n">
        <v>1</v>
      </c>
      <c r="F10" s="6" t="inlineStr">
        <is>
          <t>Tackle</t>
        </is>
      </c>
      <c r="G10" s="30" t="n">
        <v>1</v>
      </c>
      <c r="H10" s="6" t="inlineStr">
        <is>
          <t>Tackle</t>
        </is>
      </c>
      <c r="I10" s="30" t="n">
        <v>1</v>
      </c>
      <c r="J10" s="6" t="inlineStr">
        <is>
          <t>Bubble</t>
        </is>
      </c>
      <c r="K10" s="30" t="n">
        <v>1</v>
      </c>
      <c r="L10" s="6" t="inlineStr">
        <is>
          <t>Crunch</t>
        </is>
      </c>
      <c r="M10" s="30" t="n">
        <v>1</v>
      </c>
      <c r="N10" s="6" t="inlineStr">
        <is>
          <t>Water Gun</t>
        </is>
      </c>
      <c r="O10" s="30" t="n">
        <v>4</v>
      </c>
      <c r="P10" s="6" t="inlineStr">
        <is>
          <t>Bite</t>
        </is>
      </c>
      <c r="Q10" s="30" t="n">
        <v>7</v>
      </c>
      <c r="R10" s="6" t="inlineStr">
        <is>
          <t>Headbutt</t>
        </is>
      </c>
      <c r="S10" s="30" t="n">
        <v>10</v>
      </c>
      <c r="T10" s="6" t="inlineStr">
        <is>
          <t>Aurora Beam</t>
        </is>
      </c>
      <c r="U10" s="30" t="n">
        <v>13</v>
      </c>
      <c r="V10" s="6" t="inlineStr">
        <is>
          <t>Bubble Beam</t>
        </is>
      </c>
      <c r="W10" s="30" t="n">
        <v>16</v>
      </c>
      <c r="X10" s="6" t="inlineStr">
        <is>
          <t>Iron Head</t>
        </is>
      </c>
      <c r="Y10" s="30" t="n">
        <v>20</v>
      </c>
      <c r="Z10" s="6" t="inlineStr">
        <is>
          <t>Body Slam</t>
        </is>
      </c>
      <c r="AA10" s="30" t="n">
        <v>24</v>
      </c>
      <c r="AB10" s="6" t="inlineStr">
        <is>
          <t>Ice Punch</t>
        </is>
      </c>
      <c r="AC10" s="30" t="n">
        <v>28</v>
      </c>
      <c r="AD10" s="6" t="inlineStr">
        <is>
          <t>Water Pulse</t>
        </is>
      </c>
      <c r="AE10" s="30" t="n">
        <v>36</v>
      </c>
      <c r="AF10" s="6" t="inlineStr">
        <is>
          <t>Aqua Tail</t>
        </is>
      </c>
      <c r="AG10" s="30" t="n">
        <v>42</v>
      </c>
      <c r="AH10" s="6" t="inlineStr">
        <is>
          <t>Dark Pulse</t>
        </is>
      </c>
      <c r="AI10" s="30" t="n">
        <v>46</v>
      </c>
      <c r="AJ10" s="6" t="inlineStr">
        <is>
          <t>Ice Beam</t>
        </is>
      </c>
      <c r="AK10" s="30" t="n">
        <v>53</v>
      </c>
      <c r="AL10" s="6" t="inlineStr">
        <is>
          <t>Hydro Pump</t>
        </is>
      </c>
      <c r="AM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Rapid Spin</t>
        </is>
      </c>
      <c r="M28" s="30" t="n">
        <v>15</v>
      </c>
      <c r="N28" s="6" t="inlineStr">
        <is>
          <t>Slash</t>
        </is>
      </c>
      <c r="O28" s="30" t="n">
        <v>17</v>
      </c>
      <c r="P28" s="6" t="inlineStr">
        <is>
          <t>Rock Throw</t>
        </is>
      </c>
      <c r="Q28" s="30" t="n">
        <v>19</v>
      </c>
      <c r="R28" s="6" t="inlineStr">
        <is>
          <t>Gyro Ball</t>
        </is>
      </c>
      <c r="S28" s="30" t="n">
        <v>21</v>
      </c>
      <c r="T28" s="6" t="inlineStr">
        <is>
          <t>Drill Run</t>
        </is>
      </c>
      <c r="U28" s="30" t="n">
        <v>25</v>
      </c>
      <c r="V28" s="6" t="inlineStr">
        <is>
          <t>Rock Slide</t>
        </is>
      </c>
      <c r="W28" s="30" t="n">
        <v>27</v>
      </c>
      <c r="X28" s="6" t="inlineStr">
        <is>
          <t>X Scissor</t>
        </is>
      </c>
      <c r="Y28" s="30" t="n">
        <v>31</v>
      </c>
      <c r="Z28" s="6" t="inlineStr">
        <is>
          <t>Earthquake</t>
        </is>
      </c>
      <c r="AA28" s="30" t="n">
        <v>33</v>
      </c>
      <c r="AB28" s="6" t="inlineStr">
        <is>
          <t>Crush Claw</t>
        </is>
      </c>
      <c r="AC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Mud Slap</t>
        </is>
      </c>
      <c r="I29" s="30" t="n">
        <v>7</v>
      </c>
      <c r="J29" s="6" t="inlineStr">
        <is>
          <t>Poison Sting</t>
        </is>
      </c>
      <c r="K29" s="30" t="n">
        <v>9</v>
      </c>
      <c r="L29" s="6" t="inlineStr">
        <is>
          <t>Metal Claw</t>
        </is>
      </c>
      <c r="M29" s="30" t="n">
        <v>13</v>
      </c>
      <c r="N29" s="6" t="inlineStr">
        <is>
          <t>Sand Attack</t>
        </is>
      </c>
      <c r="O29" s="30" t="n">
        <v>15</v>
      </c>
      <c r="P29" s="6" t="inlineStr">
        <is>
          <t>Rapid Spin</t>
        </is>
      </c>
      <c r="Q29" s="30" t="n">
        <v>15</v>
      </c>
      <c r="R29" s="6" t="inlineStr">
        <is>
          <t>Aerial Ace</t>
        </is>
      </c>
      <c r="S29" s="30" t="n">
        <v>19</v>
      </c>
      <c r="T29" s="6" t="inlineStr">
        <is>
          <t>Sand Tomb</t>
        </is>
      </c>
      <c r="U29" s="30" t="n">
        <v>20</v>
      </c>
      <c r="V29" s="6" t="inlineStr">
        <is>
          <t>Fury Swipes</t>
        </is>
      </c>
      <c r="W29" s="30" t="n">
        <v>21</v>
      </c>
      <c r="X29" s="6" t="inlineStr">
        <is>
          <t>Slash</t>
        </is>
      </c>
      <c r="Y29" s="30" t="n">
        <v>22</v>
      </c>
      <c r="Z29" s="6" t="inlineStr">
        <is>
          <t>Drill Run</t>
        </is>
      </c>
      <c r="AA29" s="30" t="n">
        <v>25</v>
      </c>
      <c r="AB29" s="6" t="inlineStr">
        <is>
          <t>Rock Slide</t>
        </is>
      </c>
      <c r="AC29" s="30" t="n">
        <v>33</v>
      </c>
      <c r="AD29" s="6" t="inlineStr">
        <is>
          <t>Shadow Claw</t>
        </is>
      </c>
      <c r="AE29" s="30" t="n">
        <v>36</v>
      </c>
      <c r="AF29" s="6" t="inlineStr">
        <is>
          <t>X Scissor</t>
        </is>
      </c>
      <c r="AG29" s="30" t="n">
        <v>45</v>
      </c>
      <c r="AH29" s="6" t="inlineStr">
        <is>
          <t>Earthquake</t>
        </is>
      </c>
      <c r="AI29" s="30" t="n">
        <v>47</v>
      </c>
      <c r="AJ29" s="6" t="inlineStr">
        <is>
          <t>Triple Axel</t>
        </is>
      </c>
      <c r="AK29" s="30" t="n">
        <v>64</v>
      </c>
      <c r="AL29" s="6" t="inlineStr">
        <is>
          <t>Crush Claw</t>
        </is>
      </c>
      <c r="AM29" s="30" t="n">
        <v>73</v>
      </c>
      <c r="AN29" s="6" t="inlineStr">
        <is>
          <t>Bulldoze</t>
        </is>
      </c>
      <c r="AO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Zen Headbutt</t>
        </is>
      </c>
      <c r="S56" s="30" t="n">
        <v>22</v>
      </c>
      <c r="T56" s="6" t="inlineStr">
        <is>
          <t>Ice Punch</t>
        </is>
      </c>
      <c r="U56" s="30" t="n">
        <v>27</v>
      </c>
      <c r="V56" s="6" t="inlineStr">
        <is>
          <t>Cross Chop</t>
        </is>
      </c>
      <c r="W56" s="30" t="n">
        <v>28</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Sleep Powder</t>
        </is>
      </c>
      <c r="C71" s="30" t="n">
        <v>1</v>
      </c>
      <c r="D71" s="6" t="inlineStr">
        <is>
          <t>Razor Leaf</t>
        </is>
      </c>
      <c r="E71" s="30" t="n">
        <v>1</v>
      </c>
      <c r="F71" s="6" t="inlineStr">
        <is>
          <t>Swallow</t>
        </is>
      </c>
      <c r="G71" s="30" t="n">
        <v>1</v>
      </c>
      <c r="H71" s="6" t="inlineStr">
        <is>
          <t>Acid</t>
        </is>
      </c>
      <c r="I71" s="30" t="n">
        <v>7</v>
      </c>
      <c r="J71" s="6" t="inlineStr">
        <is>
          <t>Poison Powder</t>
        </is>
      </c>
      <c r="K71" s="30" t="n">
        <v>11</v>
      </c>
      <c r="L71" s="6" t="inlineStr">
        <is>
          <t>Magical Leaf</t>
        </is>
      </c>
      <c r="M71" s="30" t="n">
        <v>13</v>
      </c>
      <c r="N71" s="6" t="inlineStr">
        <is>
          <t>Wrap</t>
        </is>
      </c>
      <c r="O71" s="30" t="n">
        <v>15</v>
      </c>
      <c r="P71" s="6" t="inlineStr">
        <is>
          <t>Poison Jab</t>
        </is>
      </c>
      <c r="Q71" s="30" t="n">
        <v>17</v>
      </c>
      <c r="R71" s="6" t="inlineStr">
        <is>
          <t>Stun Spore</t>
        </is>
      </c>
      <c r="S71" s="30" t="n">
        <v>23</v>
      </c>
      <c r="T71" s="6" t="inlineStr">
        <is>
          <t>Leech Life</t>
        </is>
      </c>
      <c r="U71" s="30" t="n">
        <v>29</v>
      </c>
      <c r="V71" s="6" t="inlineStr">
        <is>
          <t>Wring Out</t>
        </is>
      </c>
      <c r="W71" s="30" t="n">
        <v>43</v>
      </c>
      <c r="X71" s="6" t="inlineStr">
        <is>
          <t>Gastro Acid</t>
        </is>
      </c>
      <c r="Y71" s="30" t="n">
        <v>54</v>
      </c>
      <c r="Z71" s="6" t="inlineStr">
        <is>
          <t>Leaf Storm</t>
        </is>
      </c>
      <c r="AA71" s="30" t="n">
        <v>57</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21</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Body Slam</t>
        </is>
      </c>
      <c r="K77" s="30" t="n">
        <v>8</v>
      </c>
      <c r="L77" s="6" t="inlineStr">
        <is>
          <t>Rock Slide</t>
        </is>
      </c>
      <c r="M77" s="30" t="n">
        <v>11</v>
      </c>
      <c r="N77" s="6" t="inlineStr">
        <is>
          <t>Self Destruct</t>
        </is>
      </c>
      <c r="O77" s="30" t="n">
        <v>15</v>
      </c>
      <c r="P77" s="6" t="inlineStr">
        <is>
          <t>Gyro Ball</t>
        </is>
      </c>
      <c r="Q77" s="30" t="n">
        <v>18</v>
      </c>
      <c r="R77" s="6" t="inlineStr">
        <is>
          <t>Fire Punch</t>
        </is>
      </c>
      <c r="S77" s="30" t="n">
        <v>21</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Self Destruct</t>
        </is>
      </c>
      <c r="K89" s="30" t="n">
        <v>20</v>
      </c>
      <c r="L89" s="6" t="inlineStr">
        <is>
          <t>Body Slam</t>
        </is>
      </c>
      <c r="M89" s="30" t="n">
        <v>23</v>
      </c>
      <c r="N89" s="6" t="inlineStr">
        <is>
          <t>Shadow Punch</t>
        </is>
      </c>
      <c r="O89" s="30" t="n">
        <v>25</v>
      </c>
      <c r="P89" s="6" t="inlineStr">
        <is>
          <t>Sludge Bomb</t>
        </is>
      </c>
      <c r="Q89" s="30" t="n">
        <v>27</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Explosion</t>
        </is>
      </c>
      <c r="Q90" s="30" t="n">
        <v>20</v>
      </c>
      <c r="R90" s="6" t="inlineStr">
        <is>
          <t>Brick Break</t>
        </is>
      </c>
      <c r="S90" s="30" t="n">
        <v>23</v>
      </c>
      <c r="T90" s="6" t="inlineStr">
        <is>
          <t>Sweet Kiss</t>
        </is>
      </c>
      <c r="U90" s="30" t="n">
        <v>25</v>
      </c>
      <c r="V90" s="6" t="inlineStr">
        <is>
          <t>Shadow Punch</t>
        </is>
      </c>
      <c r="W90" s="30" t="n">
        <v>27</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Mimic</t>
        </is>
      </c>
      <c r="K95" s="30" t="n">
        <v>12</v>
      </c>
      <c r="L95" s="6" t="inlineStr">
        <is>
          <t>Night Shade</t>
        </is>
      </c>
      <c r="M95" s="30" t="n">
        <v>15</v>
      </c>
      <c r="N95" s="6" t="inlineStr">
        <is>
          <t>Teleport</t>
        </is>
      </c>
      <c r="O95" s="30" t="n">
        <v>19</v>
      </c>
      <c r="P95" s="6" t="inlineStr">
        <is>
          <t>Poison Jab</t>
        </is>
      </c>
      <c r="Q95" s="30" t="n">
        <v>22</v>
      </c>
      <c r="R95" s="6" t="inlineStr">
        <is>
          <t>Ice Punch</t>
        </is>
      </c>
      <c r="S95" s="30" t="n">
        <v>23</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Dive</t>
        </is>
      </c>
      <c r="O99" s="30" t="n">
        <v>21</v>
      </c>
      <c r="P99" s="6" t="inlineStr">
        <is>
          <t>Rock Slide</t>
        </is>
      </c>
      <c r="Q99" s="30" t="n">
        <v>25</v>
      </c>
      <c r="R99" s="6" t="inlineStr">
        <is>
          <t>Ice Punch</t>
        </is>
      </c>
      <c r="S99" s="30" t="n">
        <v>28</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Flail</t>
        </is>
      </c>
      <c r="Q120" s="30" t="n">
        <v>21</v>
      </c>
      <c r="R120" s="6" t="inlineStr">
        <is>
          <t>Aqua Tail</t>
        </is>
      </c>
      <c r="S120" s="30" t="n">
        <v>27</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Rapid Spin</t>
        </is>
      </c>
      <c r="K121" s="30" t="n">
        <v>12</v>
      </c>
      <c r="L121" s="6" t="inlineStr">
        <is>
          <t>Bubble Beam</t>
        </is>
      </c>
      <c r="M121" s="30" t="n">
        <v>15</v>
      </c>
      <c r="N121" s="6" t="inlineStr">
        <is>
          <t>Teleport</t>
        </is>
      </c>
      <c r="O121" s="30" t="n">
        <v>19</v>
      </c>
      <c r="P121" s="6" t="inlineStr">
        <is>
          <t>Take Down</t>
        </is>
      </c>
      <c r="Q121" s="30" t="n">
        <v>24</v>
      </c>
      <c r="R121" s="6" t="inlineStr">
        <is>
          <t>Psybeam</t>
        </is>
      </c>
      <c r="S121" s="30" t="n">
        <v>28</v>
      </c>
      <c r="T121" s="6" t="inlineStr">
        <is>
          <t>Power Gem</t>
        </is>
      </c>
      <c r="U121" s="30" t="n">
        <v>33</v>
      </c>
      <c r="V121" s="6" t="inlineStr">
        <is>
          <t>Signal Beam</t>
        </is>
      </c>
      <c r="W121" s="30" t="n">
        <v>37</v>
      </c>
      <c r="X121" s="6" t="inlineStr">
        <is>
          <t>Teleport</t>
        </is>
      </c>
      <c r="Y121" s="30" t="n">
        <v>42</v>
      </c>
      <c r="Z121" s="6" t="inlineStr">
        <is>
          <t>Double Edge</t>
        </is>
      </c>
      <c r="AA121" s="30" t="n">
        <v>46</v>
      </c>
      <c r="AB121" s="6" t="inlineStr">
        <is>
          <t>Recover</t>
        </is>
      </c>
      <c r="AC121" s="30" t="n">
        <v>51</v>
      </c>
      <c r="AD121" s="6" t="inlineStr">
        <is>
          <t>Hydro Pump</t>
        </is>
      </c>
      <c r="AE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Rapid Spin</t>
        </is>
      </c>
      <c r="I122" s="30" t="n">
        <v>1</v>
      </c>
      <c r="J122" s="6" t="inlineStr">
        <is>
          <t>Teleport</t>
        </is>
      </c>
      <c r="K122" s="30" t="n">
        <v>2</v>
      </c>
      <c r="L122" s="6" t="inlineStr">
        <is>
          <t>Hydro Pump</t>
        </is>
      </c>
      <c r="M122" s="30" t="n">
        <v>55</v>
      </c>
      <c r="N122" s="6" t="inlineStr">
        <is>
          <t>Mega Kick</t>
        </is>
      </c>
      <c r="O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Wring Out</t>
        </is>
      </c>
      <c r="O140" s="30" t="n">
        <v>25</v>
      </c>
      <c r="P140" s="6" t="inlineStr">
        <is>
          <t>Crunch</t>
        </is>
      </c>
      <c r="Q140" s="30" t="n">
        <v>28</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Ancient Power</t>
        </is>
      </c>
      <c r="S143" s="30" t="n">
        <v>25</v>
      </c>
      <c r="T143" s="6" t="inlineStr">
        <is>
          <t>Crunch</t>
        </is>
      </c>
      <c r="U143" s="30" t="n">
        <v>33</v>
      </c>
      <c r="V143" s="6" t="inlineStr">
        <is>
          <t>Take Down</t>
        </is>
      </c>
      <c r="W143" s="30" t="n">
        <v>41</v>
      </c>
      <c r="X143" s="6" t="inlineStr">
        <is>
          <t>Iron Head</t>
        </is>
      </c>
      <c r="Y143" s="30" t="n">
        <v>49</v>
      </c>
      <c r="Z143" s="6" t="inlineStr">
        <is>
          <t>Roar</t>
        </is>
      </c>
      <c r="AA143" s="30" t="n">
        <v>57</v>
      </c>
      <c r="AB143" s="6" t="inlineStr">
        <is>
          <t>Rock Slide</t>
        </is>
      </c>
      <c r="AC143" s="30" t="n">
        <v>65</v>
      </c>
      <c r="AD143" s="6" t="inlineStr">
        <is>
          <t>Hyper Beam</t>
        </is>
      </c>
      <c r="AE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Ball</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Ball</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Ball</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Double Kick</t>
        </is>
      </c>
      <c r="C157" s="30" t="n">
        <v>1</v>
      </c>
      <c r="D157" s="6" t="inlineStr">
        <is>
          <t>Gyro Ball</t>
        </is>
      </c>
      <c r="E157" s="30" t="n">
        <v>10</v>
      </c>
      <c r="F157" s="6" t="inlineStr">
        <is>
          <t>Swift</t>
        </is>
      </c>
      <c r="G157" s="30" t="n">
        <v>13</v>
      </c>
      <c r="H157" s="6" t="inlineStr">
        <is>
          <t>Flare Blitz</t>
        </is>
      </c>
      <c r="I157" s="30" t="n">
        <v>20</v>
      </c>
      <c r="J157" s="6" t="inlineStr">
        <is>
          <t>Thunder Punch</t>
        </is>
      </c>
      <c r="K157" s="30" t="n">
        <v>20</v>
      </c>
      <c r="L157" s="6" t="inlineStr">
        <is>
          <t>Flame Wheel</t>
        </is>
      </c>
      <c r="M157" s="30" t="n">
        <v>20</v>
      </c>
      <c r="N157" s="6" t="inlineStr">
        <is>
          <t>Heat Wave</t>
        </is>
      </c>
      <c r="O157" s="30" t="n">
        <v>21</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Nature Power</t>
        </is>
      </c>
      <c r="O158" s="30" t="n">
        <v>13</v>
      </c>
      <c r="P158" s="6" t="inlineStr">
        <is>
          <t>Flame Wheel</t>
        </is>
      </c>
      <c r="Q158" s="30" t="n">
        <v>20</v>
      </c>
      <c r="R158" s="6" t="inlineStr">
        <is>
          <t>Flare Blitz</t>
        </is>
      </c>
      <c r="S158" s="30" t="n">
        <v>24</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Shock Wave</t>
        </is>
      </c>
      <c r="O182" s="30" t="n">
        <v>14</v>
      </c>
      <c r="P182" s="6" t="inlineStr">
        <is>
          <t>Body Slam</t>
        </is>
      </c>
      <c r="Q182" s="30" t="n">
        <v>20</v>
      </c>
      <c r="R182" s="6" t="inlineStr">
        <is>
          <t>Iron Tail</t>
        </is>
      </c>
      <c r="S182" s="30" t="n">
        <v>24</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Rapid Spin</t>
        </is>
      </c>
      <c r="O204" s="30" t="n">
        <v>17</v>
      </c>
      <c r="P204" s="6" t="inlineStr">
        <is>
          <t>Drill Run</t>
        </is>
      </c>
      <c r="Q204" s="30" t="n">
        <v>20</v>
      </c>
      <c r="R204" s="6" t="inlineStr">
        <is>
          <t>Take Down</t>
        </is>
      </c>
      <c r="S204" s="30" t="n">
        <v>23</v>
      </c>
      <c r="T204" s="6" t="inlineStr">
        <is>
          <t>Iron Head</t>
        </is>
      </c>
      <c r="U204" s="30" t="n">
        <v>28</v>
      </c>
      <c r="V204" s="6" t="inlineStr">
        <is>
          <t>Self Destruct</t>
        </is>
      </c>
      <c r="W204" s="30" t="n">
        <v>31</v>
      </c>
      <c r="X204" s="6" t="inlineStr">
        <is>
          <t>Pin Missile</t>
        </is>
      </c>
      <c r="Y204" s="30" t="n">
        <v>34</v>
      </c>
      <c r="Z204" s="6" t="inlineStr">
        <is>
          <t>Explosion</t>
        </is>
      </c>
      <c r="AA204" s="30" t="n">
        <v>39</v>
      </c>
      <c r="AB204" s="6" t="inlineStr">
        <is>
          <t>Payback</t>
        </is>
      </c>
      <c r="AC204" s="30" t="n">
        <v>43</v>
      </c>
      <c r="AD204" s="6" t="inlineStr">
        <is>
          <t>Sweet Scent</t>
        </is>
      </c>
      <c r="AE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Rapid Spin</t>
        </is>
      </c>
      <c r="U205" s="30" t="n">
        <v>17</v>
      </c>
      <c r="V205" s="6" t="inlineStr">
        <is>
          <t>Ingrain</t>
        </is>
      </c>
      <c r="W205" s="30" t="n">
        <v>20</v>
      </c>
      <c r="X205" s="6" t="inlineStr">
        <is>
          <t>Revenge</t>
        </is>
      </c>
      <c r="Y205" s="30" t="n">
        <v>23</v>
      </c>
      <c r="Z205" s="6" t="inlineStr">
        <is>
          <t>Rock Blast</t>
        </is>
      </c>
      <c r="AA205" s="30" t="n">
        <v>28</v>
      </c>
      <c r="AB205" s="6" t="inlineStr">
        <is>
          <t>Iron Head</t>
        </is>
      </c>
      <c r="AC205" s="30" t="n">
        <v>31</v>
      </c>
      <c r="AD205" s="6" t="inlineStr">
        <is>
          <t>Bug Bite</t>
        </is>
      </c>
      <c r="AE205" s="30" t="n">
        <v>33</v>
      </c>
      <c r="AF205" s="6" t="inlineStr">
        <is>
          <t>Self Destruct</t>
        </is>
      </c>
      <c r="AG205" s="30" t="n">
        <v>38</v>
      </c>
      <c r="AH205" s="6" t="inlineStr">
        <is>
          <t>Crunch</t>
        </is>
      </c>
      <c r="AI205" s="30" t="n">
        <v>42</v>
      </c>
      <c r="AJ205" s="6" t="inlineStr">
        <is>
          <t>Explosion</t>
        </is>
      </c>
      <c r="AK205" s="30" t="n">
        <v>50</v>
      </c>
      <c r="AL205" s="6" t="inlineStr">
        <is>
          <t>Pin Missile</t>
        </is>
      </c>
      <c r="AM205" s="30" t="n">
        <v>55</v>
      </c>
      <c r="AN205" s="6" t="inlineStr">
        <is>
          <t>Gyro Ball</t>
        </is>
      </c>
      <c r="AO205" s="30" t="n">
        <v>62</v>
      </c>
      <c r="AP205" s="6" t="inlineStr">
        <is>
          <t>Spikes</t>
        </is>
      </c>
      <c r="AQ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Brick Break</t>
        </is>
      </c>
      <c r="E207" s="30" t="n">
        <v>9</v>
      </c>
      <c r="F207" s="6" t="inlineStr">
        <is>
          <t>X Scissor</t>
        </is>
      </c>
      <c r="G207" s="30" t="n">
        <v>12</v>
      </c>
      <c r="H207" s="6" t="inlineStr">
        <is>
          <t>Dig</t>
        </is>
      </c>
      <c r="I207" s="30" t="n">
        <v>16</v>
      </c>
      <c r="J207" s="6" t="inlineStr">
        <is>
          <t>Poison Sting</t>
        </is>
      </c>
      <c r="K207" s="30" t="n">
        <v>20</v>
      </c>
      <c r="L207" s="6" t="inlineStr">
        <is>
          <t>Vise Grip</t>
        </is>
      </c>
      <c r="M207" s="30" t="n">
        <v>21</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Rock Slide</t>
        </is>
      </c>
      <c r="U208" s="30" t="n">
        <v>22</v>
      </c>
      <c r="V208" s="6" t="inlineStr">
        <is>
          <t>Crunch</t>
        </is>
      </c>
      <c r="W208" s="30" t="n">
        <v>25</v>
      </c>
      <c r="X208" s="6" t="inlineStr">
        <is>
          <t>Aqua Tail</t>
        </is>
      </c>
      <c r="Y208" s="30" t="n">
        <v>26</v>
      </c>
      <c r="Z208" s="6" t="inlineStr">
        <is>
          <t>Iron Tail</t>
        </is>
      </c>
      <c r="AA208" s="30" t="n">
        <v>27</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Smog</t>
        </is>
      </c>
      <c r="C218" s="30" t="n">
        <v>1</v>
      </c>
      <c r="D218" s="6" t="inlineStr">
        <is>
          <t>Rock Throw</t>
        </is>
      </c>
      <c r="E218" s="30" t="n">
        <v>8</v>
      </c>
      <c r="F218" s="6" t="inlineStr">
        <is>
          <t>Recover</t>
        </is>
      </c>
      <c r="G218" s="30" t="n">
        <v>11</v>
      </c>
      <c r="H218" s="6" t="inlineStr">
        <is>
          <t>Fire Spin</t>
        </is>
      </c>
      <c r="I218" s="30" t="n">
        <v>20</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Bite</t>
        </is>
      </c>
      <c r="O229" s="30" t="n">
        <v>14</v>
      </c>
      <c r="P229" s="6" t="inlineStr">
        <is>
          <t>Roar</t>
        </is>
      </c>
      <c r="Q229" s="30" t="n">
        <v>17</v>
      </c>
      <c r="R229" s="6" t="inlineStr">
        <is>
          <t>Thunder Fang</t>
        </is>
      </c>
      <c r="S229" s="30" t="n">
        <v>22</v>
      </c>
      <c r="T229" s="6" t="inlineStr">
        <is>
          <t>Fire Spin</t>
        </is>
      </c>
      <c r="U229" s="30" t="n">
        <v>23</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Rapid Spin</t>
        </is>
      </c>
      <c r="Q232" s="30" t="n">
        <v>6</v>
      </c>
      <c r="R232" s="6" t="inlineStr">
        <is>
          <t>Assurance</t>
        </is>
      </c>
      <c r="S232" s="30" t="n">
        <v>15</v>
      </c>
      <c r="T232" s="6" t="inlineStr">
        <is>
          <t>Body Slam</t>
        </is>
      </c>
      <c r="U232" s="30" t="n">
        <v>19</v>
      </c>
      <c r="V232" s="6" t="inlineStr">
        <is>
          <t>Sand Tomb</t>
        </is>
      </c>
      <c r="W232" s="30" t="n">
        <v>24</v>
      </c>
      <c r="X232" s="6" t="inlineStr">
        <is>
          <t>Rock Slide</t>
        </is>
      </c>
      <c r="Y232" s="30" t="n">
        <v>24</v>
      </c>
      <c r="Z232" s="6" t="inlineStr">
        <is>
          <t>Take Down</t>
        </is>
      </c>
      <c r="AA232" s="30" t="n">
        <v>25</v>
      </c>
      <c r="AB232" s="6" t="inlineStr">
        <is>
          <t>Roar</t>
        </is>
      </c>
      <c r="AC232" s="30" t="n">
        <v>31</v>
      </c>
      <c r="AD232" s="6" t="inlineStr">
        <is>
          <t>Slam</t>
        </is>
      </c>
      <c r="AE232" s="30" t="n">
        <v>39</v>
      </c>
      <c r="AF232" s="6" t="inlineStr">
        <is>
          <t>Rollout</t>
        </is>
      </c>
      <c r="AG232" s="30" t="n">
        <v>46</v>
      </c>
      <c r="AH232" s="6" t="inlineStr">
        <is>
          <t>Earthquake</t>
        </is>
      </c>
      <c r="AI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Rapid Spin</t>
        </is>
      </c>
      <c r="G237" s="30" t="n">
        <v>1</v>
      </c>
      <c r="H237" s="6" t="inlineStr">
        <is>
          <t>Mega Kick</t>
        </is>
      </c>
      <c r="I237" s="30" t="n">
        <v>6</v>
      </c>
      <c r="J237" s="6" t="inlineStr">
        <is>
          <t>Body Slam</t>
        </is>
      </c>
      <c r="K237" s="30" t="n">
        <v>10</v>
      </c>
      <c r="L237" s="6" t="inlineStr">
        <is>
          <t>Ice Punch</t>
        </is>
      </c>
      <c r="M237" s="30" t="n">
        <v>15</v>
      </c>
      <c r="N237" s="6" t="inlineStr">
        <is>
          <t>Rolling Kick</t>
        </is>
      </c>
      <c r="O237" s="30" t="n">
        <v>19</v>
      </c>
      <c r="P237" s="6" t="inlineStr">
        <is>
          <t>Rock Throw</t>
        </is>
      </c>
      <c r="Q237" s="30" t="n">
        <v>24</v>
      </c>
      <c r="R237" s="6" t="inlineStr">
        <is>
          <t>Low Kick</t>
        </is>
      </c>
      <c r="S237" s="30" t="n">
        <v>28</v>
      </c>
      <c r="T237" s="6" t="inlineStr">
        <is>
          <t>Blaze Kick</t>
        </is>
      </c>
      <c r="U237" s="30" t="n">
        <v>33</v>
      </c>
      <c r="V237" s="6" t="inlineStr">
        <is>
          <t>Drill Run</t>
        </is>
      </c>
      <c r="W237" s="30" t="n">
        <v>37</v>
      </c>
      <c r="X237" s="6" t="inlineStr">
        <is>
          <t>Quick Attack</t>
        </is>
      </c>
      <c r="Y237" s="30" t="n">
        <v>42</v>
      </c>
      <c r="Z237" s="6" t="inlineStr">
        <is>
          <t>Gyro Ball</t>
        </is>
      </c>
      <c r="AA237" s="30" t="n">
        <v>46</v>
      </c>
      <c r="AB237" s="6" t="inlineStr">
        <is>
          <t>Pursuit</t>
        </is>
      </c>
      <c r="AC237" s="30" t="n">
        <v>51</v>
      </c>
      <c r="AD237" s="6" t="inlineStr">
        <is>
          <t>Triple Kick</t>
        </is>
      </c>
      <c r="AE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Bubble Beam</t>
        </is>
      </c>
      <c r="O260" s="30" t="n">
        <v>16</v>
      </c>
      <c r="P260" s="6" t="inlineStr">
        <is>
          <t>Ancient Power</t>
        </is>
      </c>
      <c r="Q260" s="30" t="n">
        <v>20</v>
      </c>
      <c r="R260" s="6" t="inlineStr">
        <is>
          <t>Earth Power</t>
        </is>
      </c>
      <c r="S260" s="30" t="n">
        <v>25</v>
      </c>
      <c r="T260" s="6" t="inlineStr">
        <is>
          <t>Hammer Arm</t>
        </is>
      </c>
      <c r="U260" s="30" t="n">
        <v>26</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Take Down</t>
        </is>
      </c>
      <c r="K296" s="30" t="n">
        <v>13</v>
      </c>
      <c r="L296" s="6" t="inlineStr">
        <is>
          <t>Seismic Toss</t>
        </is>
      </c>
      <c r="M296" s="30" t="n">
        <v>16</v>
      </c>
      <c r="N296" s="6" t="inlineStr">
        <is>
          <t>Whirlwind</t>
        </is>
      </c>
      <c r="O296" s="30" t="n">
        <v>19</v>
      </c>
      <c r="P296" s="6" t="inlineStr">
        <is>
          <t>Submission</t>
        </is>
      </c>
      <c r="Q296" s="30" t="n">
        <v>22</v>
      </c>
      <c r="R296" s="6" t="inlineStr">
        <is>
          <t>Vital Throw</t>
        </is>
      </c>
      <c r="S296" s="30" t="n">
        <v>24</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Seismic Toss</t>
        </is>
      </c>
      <c r="M297" s="30" t="n">
        <v>7</v>
      </c>
      <c r="N297" s="6" t="inlineStr">
        <is>
          <t>Body Slam</t>
        </is>
      </c>
      <c r="O297" s="30" t="n">
        <v>16</v>
      </c>
      <c r="P297" s="6" t="inlineStr">
        <is>
          <t>Whirlwind</t>
        </is>
      </c>
      <c r="Q297" s="30" t="n">
        <v>19</v>
      </c>
      <c r="R297" s="6" t="inlineStr">
        <is>
          <t>Fire Punch</t>
        </is>
      </c>
      <c r="S297" s="30" t="n">
        <v>21</v>
      </c>
      <c r="T297" s="6" t="inlineStr">
        <is>
          <t>Smelling Salts</t>
        </is>
      </c>
      <c r="U297" s="30" t="n">
        <v>22</v>
      </c>
      <c r="V297" s="6" t="inlineStr">
        <is>
          <t>Vital Throw</t>
        </is>
      </c>
      <c r="W297" s="30" t="n">
        <v>24</v>
      </c>
      <c r="X297" s="6" t="inlineStr">
        <is>
          <t>Thunder Punch</t>
        </is>
      </c>
      <c r="Y297" s="30" t="n">
        <v>25</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Metal Claw</t>
        </is>
      </c>
      <c r="M306" s="30" t="n">
        <v>11</v>
      </c>
      <c r="N306" s="6" t="inlineStr">
        <is>
          <t>Rock Slide</t>
        </is>
      </c>
      <c r="O306" s="30" t="n">
        <v>15</v>
      </c>
      <c r="P306" s="6" t="inlineStr">
        <is>
          <t>Seed Bomb</t>
        </is>
      </c>
      <c r="Q306" s="30" t="n">
        <v>18</v>
      </c>
      <c r="R306" s="6" t="inlineStr">
        <is>
          <t>Double Edge</t>
        </is>
      </c>
      <c r="S306" s="30" t="n">
        <v>22</v>
      </c>
      <c r="T306" s="6" t="inlineStr">
        <is>
          <t>Aqua Tail</t>
        </is>
      </c>
      <c r="U306" s="30" t="n">
        <v>23</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Shock Wave</t>
        </is>
      </c>
      <c r="O310" s="30" t="n">
        <v>12</v>
      </c>
      <c r="P310" s="6" t="inlineStr">
        <is>
          <t>Teleport</t>
        </is>
      </c>
      <c r="Q310" s="30" t="n">
        <v>17</v>
      </c>
      <c r="R310" s="6" t="inlineStr">
        <is>
          <t>Wild Charge</t>
        </is>
      </c>
      <c r="S310" s="30" t="n">
        <v>20</v>
      </c>
      <c r="T310" s="6" t="inlineStr">
        <is>
          <t>Ice Fang</t>
        </is>
      </c>
      <c r="U310" s="30" t="n">
        <v>23</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U Turn</t>
        </is>
      </c>
      <c r="Y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Thrash</t>
        </is>
      </c>
      <c r="M319" s="30" t="n">
        <v>8</v>
      </c>
      <c r="N319" s="6" t="inlineStr">
        <is>
          <t>Aerial Ace</t>
        </is>
      </c>
      <c r="O319" s="30" t="n">
        <v>11</v>
      </c>
      <c r="P319" s="6" t="inlineStr">
        <is>
          <t>Thunder Fang</t>
        </is>
      </c>
      <c r="Q319" s="30" t="n">
        <v>21</v>
      </c>
      <c r="R319" s="6" t="inlineStr">
        <is>
          <t>Aqua Tail</t>
        </is>
      </c>
      <c r="S319" s="30" t="n">
        <v>22</v>
      </c>
      <c r="T319" s="6" t="inlineStr">
        <is>
          <t>Assurance</t>
        </is>
      </c>
      <c r="U319" s="30" t="n">
        <v>26</v>
      </c>
      <c r="V319" s="6" t="inlineStr">
        <is>
          <t>Ice Fang</t>
        </is>
      </c>
      <c r="W319" s="30" t="n">
        <v>27</v>
      </c>
      <c r="X319" s="6" t="inlineStr">
        <is>
          <t>Fire Fang</t>
        </is>
      </c>
      <c r="Y319" s="30" t="n">
        <v>28</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Brine</t>
        </is>
      </c>
      <c r="I320" s="30" t="n">
        <v>17</v>
      </c>
      <c r="J320" s="6" t="inlineStr">
        <is>
          <t>Hyper Voice</t>
        </is>
      </c>
      <c r="K320" s="30" t="n">
        <v>21</v>
      </c>
      <c r="L320" s="6" t="inlineStr">
        <is>
          <t>Whirlpool</t>
        </is>
      </c>
      <c r="M320" s="30" t="n">
        <v>24</v>
      </c>
      <c r="N320" s="6" t="inlineStr">
        <is>
          <t>Roar</t>
        </is>
      </c>
      <c r="O320" s="30" t="n">
        <v>24</v>
      </c>
      <c r="P320" s="6" t="inlineStr">
        <is>
          <t>Ice Ball</t>
        </is>
      </c>
      <c r="Q320" s="30" t="n">
        <v>26</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Astonish</t>
        </is>
      </c>
      <c r="Q321" s="30" t="n">
        <v>17</v>
      </c>
      <c r="R321" s="6" t="inlineStr">
        <is>
          <t>Dive</t>
        </is>
      </c>
      <c r="S321" s="30" t="n">
        <v>21</v>
      </c>
      <c r="T321" s="6" t="inlineStr">
        <is>
          <t>Hyper Voice</t>
        </is>
      </c>
      <c r="U321" s="30" t="n">
        <v>24</v>
      </c>
      <c r="V321" s="6" t="inlineStr">
        <is>
          <t>Whirlpool</t>
        </is>
      </c>
      <c r="W321" s="30" t="n">
        <v>26</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Self Destruct</t>
        </is>
      </c>
      <c r="G322" s="30" t="n">
        <v>15</v>
      </c>
      <c r="H322" s="6" t="inlineStr">
        <is>
          <t>Sand Tomb</t>
        </is>
      </c>
      <c r="I322" s="30" t="n">
        <v>21</v>
      </c>
      <c r="J322" s="6" t="inlineStr">
        <is>
          <t>Earth Power</t>
        </is>
      </c>
      <c r="K322" s="30" t="n">
        <v>21</v>
      </c>
      <c r="L322" s="6" t="inlineStr">
        <is>
          <t>Fire Spin</t>
        </is>
      </c>
      <c r="M322" s="30" t="n">
        <v>24</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Self Destruct</t>
        </is>
      </c>
      <c r="O323" s="30" t="n">
        <v>21</v>
      </c>
      <c r="P323" s="6" t="inlineStr">
        <is>
          <t>Earth Power</t>
        </is>
      </c>
      <c r="Q323" s="30" t="n">
        <v>25</v>
      </c>
      <c r="R323" s="6" t="inlineStr">
        <is>
          <t>Flare Blitz</t>
        </is>
      </c>
      <c r="S323" s="30" t="n">
        <v>26</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Rapid Spin</t>
        </is>
      </c>
      <c r="I324" s="30" t="n">
        <v>8</v>
      </c>
      <c r="J324" s="6" t="inlineStr">
        <is>
          <t>Ember</t>
        </is>
      </c>
      <c r="K324" s="30" t="n">
        <v>12</v>
      </c>
      <c r="L324" s="6" t="inlineStr">
        <is>
          <t>Dig</t>
        </is>
      </c>
      <c r="M324" s="30" t="n">
        <v>17</v>
      </c>
      <c r="N324" s="6" t="inlineStr">
        <is>
          <t>Rock Slide</t>
        </is>
      </c>
      <c r="O324" s="30" t="n">
        <v>20</v>
      </c>
      <c r="P324" s="6" t="inlineStr">
        <is>
          <t>Flame Wheel</t>
        </is>
      </c>
      <c r="Q324" s="30" t="n">
        <v>23</v>
      </c>
      <c r="R324" s="6" t="inlineStr">
        <is>
          <t>Self Destruct</t>
        </is>
      </c>
      <c r="S324" s="30" t="n">
        <v>28</v>
      </c>
      <c r="T324" s="6" t="inlineStr">
        <is>
          <t>Body Slam</t>
        </is>
      </c>
      <c r="U324" s="30" t="n">
        <v>33</v>
      </c>
      <c r="V324" s="6" t="inlineStr">
        <is>
          <t>Smog</t>
        </is>
      </c>
      <c r="W324" s="30" t="n">
        <v>36</v>
      </c>
      <c r="X324" s="6" t="inlineStr">
        <is>
          <t>Lava Plume</t>
        </is>
      </c>
      <c r="Y324" s="30" t="n">
        <v>39</v>
      </c>
      <c r="Z324" s="6" t="inlineStr">
        <is>
          <t>Explosion</t>
        </is>
      </c>
      <c r="AA324" s="30" t="n">
        <v>44</v>
      </c>
      <c r="AB324" s="6" t="inlineStr">
        <is>
          <t>Earth Power</t>
        </is>
      </c>
      <c r="AC324" s="30" t="n">
        <v>49</v>
      </c>
      <c r="AD324" s="6" t="inlineStr">
        <is>
          <t>Ancient Power</t>
        </is>
      </c>
      <c r="AE324" s="30" t="n">
        <v>52</v>
      </c>
      <c r="AF324" s="6" t="inlineStr">
        <is>
          <t>Heat Wave</t>
        </is>
      </c>
      <c r="AG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Teeter Dance</t>
        </is>
      </c>
      <c r="M326" s="30" t="n">
        <v>18</v>
      </c>
      <c r="N326" s="6" t="inlineStr">
        <is>
          <t>Bounce</t>
        </is>
      </c>
      <c r="O326" s="30" t="n">
        <v>21</v>
      </c>
      <c r="P326" s="6" t="inlineStr">
        <is>
          <t>Ice Punch</t>
        </is>
      </c>
      <c r="Q326" s="30" t="n">
        <v>24</v>
      </c>
      <c r="R326" s="6" t="inlineStr">
        <is>
          <t>Thunder Punch</t>
        </is>
      </c>
      <c r="S326" s="30" t="n">
        <v>26</v>
      </c>
      <c r="T326" s="6" t="inlineStr">
        <is>
          <t>Blaze Kick</t>
        </is>
      </c>
      <c r="U326" s="30" t="n">
        <v>26</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Pin Missile</t>
        </is>
      </c>
      <c r="Q332" s="30" t="n">
        <v>17</v>
      </c>
      <c r="R332" s="6" t="inlineStr">
        <is>
          <t>Mega Drain</t>
        </is>
      </c>
      <c r="S332" s="30" t="n">
        <v>21</v>
      </c>
      <c r="T332" s="6" t="inlineStr">
        <is>
          <t>Thunder Punch</t>
        </is>
      </c>
      <c r="U332" s="30" t="n">
        <v>25</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Refresh</t>
        </is>
      </c>
      <c r="M334" s="30" t="n">
        <v>9</v>
      </c>
      <c r="N334" s="6" t="inlineStr">
        <is>
          <t>Hyper Voice</t>
        </is>
      </c>
      <c r="O334" s="30" t="n">
        <v>13</v>
      </c>
      <c r="P334" s="6" t="inlineStr">
        <is>
          <t>Safeguard</t>
        </is>
      </c>
      <c r="Q334" s="30" t="n">
        <v>18</v>
      </c>
      <c r="R334" s="6" t="inlineStr">
        <is>
          <t>Twister</t>
        </is>
      </c>
      <c r="S334" s="30" t="n">
        <v>21</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Bite</t>
        </is>
      </c>
      <c r="E336" s="30" t="n">
        <v>10</v>
      </c>
      <c r="F336" s="6" t="inlineStr">
        <is>
          <t>Pursuit</t>
        </is>
      </c>
      <c r="G336" s="30" t="n">
        <v>16</v>
      </c>
      <c r="H336" s="6" t="inlineStr">
        <is>
          <t>Cross Poison</t>
        </is>
      </c>
      <c r="I336" s="30" t="n">
        <v>22</v>
      </c>
      <c r="J336" s="6" t="inlineStr">
        <is>
          <t>X Scissor</t>
        </is>
      </c>
      <c r="K336" s="30" t="n">
        <v>25</v>
      </c>
      <c r="L336" s="6" t="inlineStr">
        <is>
          <t>Swallow</t>
        </is>
      </c>
      <c r="M336" s="30" t="n">
        <v>28</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Rapid Spin</t>
        </is>
      </c>
      <c r="G343" s="30" t="n">
        <v>3</v>
      </c>
      <c r="H343" s="6" t="inlineStr">
        <is>
          <t>Secret Power</t>
        </is>
      </c>
      <c r="I343" s="30" t="n">
        <v>5</v>
      </c>
      <c r="J343" s="6" t="inlineStr">
        <is>
          <t>Psybeam</t>
        </is>
      </c>
      <c r="K343" s="30" t="n">
        <v>7</v>
      </c>
      <c r="L343" s="6" t="inlineStr">
        <is>
          <t>Mud Bomb</t>
        </is>
      </c>
      <c r="M343" s="30" t="n">
        <v>11</v>
      </c>
      <c r="N343" s="6" t="inlineStr">
        <is>
          <t>Teleport</t>
        </is>
      </c>
      <c r="O343" s="30" t="n">
        <v>15</v>
      </c>
      <c r="P343" s="6" t="inlineStr">
        <is>
          <t>Ancient Power</t>
        </is>
      </c>
      <c r="Q343" s="30" t="n">
        <v>19</v>
      </c>
      <c r="R343" s="6" t="inlineStr">
        <is>
          <t>Zen Headbutt</t>
        </is>
      </c>
      <c r="S343" s="30" t="n">
        <v>25</v>
      </c>
      <c r="T343" s="6" t="inlineStr">
        <is>
          <t>Earth Power</t>
        </is>
      </c>
      <c r="U343" s="30" t="n">
        <v>31</v>
      </c>
      <c r="V343" s="6" t="inlineStr">
        <is>
          <t>Self Destruct</t>
        </is>
      </c>
      <c r="W343" s="30" t="n">
        <v>37</v>
      </c>
      <c r="X343" s="6" t="inlineStr">
        <is>
          <t>Teleport</t>
        </is>
      </c>
      <c r="Y343" s="30" t="n">
        <v>45</v>
      </c>
      <c r="Z343" s="6" t="inlineStr">
        <is>
          <t>Psychic</t>
        </is>
      </c>
      <c r="AA343" s="30" t="n">
        <v>53</v>
      </c>
      <c r="AB343" s="6" t="inlineStr">
        <is>
          <t>Earthquake</t>
        </is>
      </c>
      <c r="AC343" s="30" t="n">
        <v>61</v>
      </c>
      <c r="AD343" s="6" t="inlineStr">
        <is>
          <t>Explosion</t>
        </is>
      </c>
      <c r="AE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Rapid Spin</t>
        </is>
      </c>
      <c r="K344" s="30" t="n">
        <v>1</v>
      </c>
      <c r="L344" s="6" t="inlineStr">
        <is>
          <t>Extrasensory</t>
        </is>
      </c>
      <c r="M344" s="30" t="n">
        <v>3</v>
      </c>
      <c r="N344" s="6" t="inlineStr">
        <is>
          <t>Ice Beam</t>
        </is>
      </c>
      <c r="O344" s="30" t="n">
        <v>5</v>
      </c>
      <c r="P344" s="6" t="inlineStr">
        <is>
          <t>Signal Beam</t>
        </is>
      </c>
      <c r="Q344" s="30" t="n">
        <v>7</v>
      </c>
      <c r="R344" s="6" t="inlineStr">
        <is>
          <t>Psybeam</t>
        </is>
      </c>
      <c r="S344" s="30" t="n">
        <v>11</v>
      </c>
      <c r="T344" s="6" t="inlineStr">
        <is>
          <t>Ancient Power</t>
        </is>
      </c>
      <c r="U344" s="30" t="n">
        <v>15</v>
      </c>
      <c r="V344" s="6" t="inlineStr">
        <is>
          <t>Teleport</t>
        </is>
      </c>
      <c r="W344" s="30" t="n">
        <v>19</v>
      </c>
      <c r="X344" s="6" t="inlineStr">
        <is>
          <t>Zen Headbutt</t>
        </is>
      </c>
      <c r="Y344" s="30" t="n">
        <v>25</v>
      </c>
      <c r="Z344" s="6" t="inlineStr">
        <is>
          <t>Hyper Beam</t>
        </is>
      </c>
      <c r="AA344" s="30" t="n">
        <v>36</v>
      </c>
      <c r="AB344" s="6" t="inlineStr">
        <is>
          <t>Earth Power</t>
        </is>
      </c>
      <c r="AC344" s="30" t="n">
        <v>36</v>
      </c>
      <c r="AD344" s="6" t="inlineStr">
        <is>
          <t>Self Destruct</t>
        </is>
      </c>
      <c r="AE344" s="30" t="n">
        <v>40</v>
      </c>
      <c r="AF344" s="6" t="inlineStr">
        <is>
          <t>Teleport</t>
        </is>
      </c>
      <c r="AG344" s="30" t="n">
        <v>51</v>
      </c>
      <c r="AH344" s="6" t="inlineStr">
        <is>
          <t>Psychic</t>
        </is>
      </c>
      <c r="AI344" s="30" t="n">
        <v>62</v>
      </c>
      <c r="AJ344" s="6" t="inlineStr">
        <is>
          <t>Earthquake</t>
        </is>
      </c>
      <c r="AK344" s="30" t="n">
        <v>73</v>
      </c>
      <c r="AL344" s="6" t="inlineStr">
        <is>
          <t>Explosion</t>
        </is>
      </c>
      <c r="AM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Ball</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Payback</t>
        </is>
      </c>
      <c r="M354" s="30" t="n">
        <v>20</v>
      </c>
      <c r="N354" s="6" t="inlineStr">
        <is>
          <t>Fire Punch</t>
        </is>
      </c>
      <c r="O354" s="30" t="n">
        <v>23</v>
      </c>
      <c r="P354" s="6" t="inlineStr">
        <is>
          <t>Body Slam</t>
        </is>
      </c>
      <c r="Q354" s="30" t="n">
        <v>23</v>
      </c>
      <c r="R354" s="6" t="inlineStr">
        <is>
          <t>Submission</t>
        </is>
      </c>
      <c r="S354" s="30" t="n">
        <v>27</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Self Destruct</t>
        </is>
      </c>
      <c r="O362" s="30" t="n">
        <v>19</v>
      </c>
      <c r="P362" s="6" t="inlineStr">
        <is>
          <t>Crunch</t>
        </is>
      </c>
      <c r="Q362" s="30" t="n">
        <v>22</v>
      </c>
      <c r="R362" s="6" t="inlineStr">
        <is>
          <t>Ice Fang</t>
        </is>
      </c>
      <c r="S362" s="30" t="n">
        <v>25</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Gyro Ball</t>
        </is>
      </c>
      <c r="O363" s="30" t="n">
        <v>25</v>
      </c>
      <c r="P363" s="6" t="inlineStr">
        <is>
          <t>Bounce</t>
        </is>
      </c>
      <c r="Q363" s="30" t="n">
        <v>28</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Brick Break</t>
        </is>
      </c>
      <c r="O365" s="30" t="n">
        <v>19</v>
      </c>
      <c r="P365" s="6" t="inlineStr">
        <is>
          <t>Ice Ball</t>
        </is>
      </c>
      <c r="Q365" s="30" t="n">
        <v>25</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Secret Power</t>
        </is>
      </c>
      <c r="M391" s="30" t="n">
        <v>17</v>
      </c>
      <c r="N391" s="6" t="inlineStr">
        <is>
          <t>Magical Leaf</t>
        </is>
      </c>
      <c r="O391" s="30" t="n">
        <v>22</v>
      </c>
      <c r="P391" s="6" t="inlineStr">
        <is>
          <t>Stomp</t>
        </is>
      </c>
      <c r="Q391" s="30" t="n">
        <v>27</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Zen Headbutt</t>
        </is>
      </c>
      <c r="M412" s="30" t="n">
        <v>24</v>
      </c>
      <c r="N412" s="6" t="inlineStr">
        <is>
          <t>Crunch</t>
        </is>
      </c>
      <c r="O412" s="30" t="n">
        <v>28</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Double Edge</t>
        </is>
      </c>
      <c r="O414" s="30" t="n">
        <v>24</v>
      </c>
      <c r="P414" s="6" t="inlineStr">
        <is>
          <t>Iron Tail</t>
        </is>
      </c>
      <c r="Q414" s="30" t="n">
        <v>26</v>
      </c>
      <c r="R414" s="6" t="inlineStr">
        <is>
          <t>Stomp</t>
        </is>
      </c>
      <c r="S414" s="30" t="n">
        <v>28</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Wrap</t>
        </is>
      </c>
      <c r="C430" s="30" t="n">
        <v>1</v>
      </c>
      <c r="D430" s="6" t="inlineStr">
        <is>
          <t>Astonish</t>
        </is>
      </c>
      <c r="E430" s="30" t="n">
        <v>1</v>
      </c>
      <c r="F430" s="6" t="inlineStr">
        <is>
          <t>Gust</t>
        </is>
      </c>
      <c r="G430" s="30" t="n">
        <v>1</v>
      </c>
      <c r="H430" s="6" t="inlineStr">
        <is>
          <t>Water Ball</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Teleport</t>
        </is>
      </c>
      <c r="I440" s="30" t="n">
        <v>14</v>
      </c>
      <c r="J440" s="6" t="inlineStr">
        <is>
          <t>Iron Head</t>
        </is>
      </c>
      <c r="K440" s="30" t="n">
        <v>19</v>
      </c>
      <c r="L440" s="6" t="inlineStr">
        <is>
          <t>Extrasensory</t>
        </is>
      </c>
      <c r="M440" s="30" t="n">
        <v>25</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Rolling Kick</t>
        </is>
      </c>
      <c r="M457" s="30" t="n">
        <v>22</v>
      </c>
      <c r="N457" s="6" t="inlineStr">
        <is>
          <t>Payback</t>
        </is>
      </c>
      <c r="O457" s="30" t="n">
        <v>24</v>
      </c>
      <c r="P457" s="6" t="inlineStr">
        <is>
          <t>Sludge Bomb</t>
        </is>
      </c>
      <c r="Q457" s="30" t="n">
        <v>27</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Rolling Kick</t>
        </is>
      </c>
      <c r="Q458" s="30" t="n">
        <v>22</v>
      </c>
      <c r="R458" s="6" t="inlineStr">
        <is>
          <t>Payback</t>
        </is>
      </c>
      <c r="S458" s="30" t="n">
        <v>24</v>
      </c>
      <c r="T458" s="6" t="inlineStr">
        <is>
          <t>Sludge Bomb</t>
        </is>
      </c>
      <c r="U458" s="30" t="n">
        <v>27</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Night Slash</t>
        </is>
      </c>
      <c r="M476" s="30" t="n">
        <v>15</v>
      </c>
      <c r="N476" s="6" t="inlineStr">
        <is>
          <t>Feint Attack</t>
        </is>
      </c>
      <c r="O476" s="30" t="n">
        <v>20</v>
      </c>
      <c r="P476" s="6" t="inlineStr">
        <is>
          <t>Poison Tail</t>
        </is>
      </c>
      <c r="Q476" s="30" t="n">
        <v>23</v>
      </c>
      <c r="R476" s="6" t="inlineStr">
        <is>
          <t>Sand Tomb</t>
        </is>
      </c>
      <c r="S476" s="30" t="n">
        <v>24</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Seismic Toss</t>
        </is>
      </c>
      <c r="O480" s="30" t="n">
        <v>13</v>
      </c>
      <c r="P480" s="6" t="inlineStr">
        <is>
          <t>Rock Slide</t>
        </is>
      </c>
      <c r="Q480" s="30" t="n">
        <v>19</v>
      </c>
      <c r="R480" s="6" t="inlineStr">
        <is>
          <t>Earth Power</t>
        </is>
      </c>
      <c r="S480" s="30" t="n">
        <v>22</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Teleport</t>
        </is>
      </c>
      <c r="U481" s="30" t="n">
        <v>17</v>
      </c>
      <c r="V481" s="6" t="inlineStr">
        <is>
          <t>Double Edge</t>
        </is>
      </c>
      <c r="W481" s="30" t="n">
        <v>22</v>
      </c>
      <c r="X481" s="6" t="inlineStr">
        <is>
          <t>Aura Sphere</t>
        </is>
      </c>
      <c r="Y481" s="30" t="n">
        <v>23</v>
      </c>
      <c r="Z481" s="6" t="inlineStr">
        <is>
          <t>Payback</t>
        </is>
      </c>
      <c r="AA481" s="30" t="n">
        <v>25</v>
      </c>
      <c r="AB481" s="6" t="inlineStr">
        <is>
          <t>Shadow Ball</t>
        </is>
      </c>
      <c r="AC481" s="30" t="n">
        <v>26</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Giga Drain</t>
        </is>
      </c>
      <c r="U504" s="30" t="n">
        <v>29</v>
      </c>
      <c r="V504" s="6" t="inlineStr">
        <is>
          <t>Leaf Blade</t>
        </is>
      </c>
      <c r="W504" s="30" t="n">
        <v>32</v>
      </c>
      <c r="X504" s="6" t="inlineStr">
        <is>
          <t>Leaf Storm</t>
        </is>
      </c>
      <c r="Y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Giga Drain</t>
        </is>
      </c>
      <c r="U505" s="30" t="n">
        <v>29</v>
      </c>
      <c r="V505" s="6" t="inlineStr">
        <is>
          <t>Leaf Blade</t>
        </is>
      </c>
      <c r="W505" s="30" t="n">
        <v>32</v>
      </c>
      <c r="X505" s="6" t="inlineStr">
        <is>
          <t>Leaf Storm</t>
        </is>
      </c>
      <c r="Y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Giga Drain</t>
        </is>
      </c>
      <c r="W506" s="30" t="n">
        <v>29</v>
      </c>
      <c r="X506" s="6" t="inlineStr">
        <is>
          <t>Leaf Blade</t>
        </is>
      </c>
      <c r="Y506" s="30" t="n">
        <v>32</v>
      </c>
      <c r="Z506" s="6" t="inlineStr">
        <is>
          <t>Leaf Storm</t>
        </is>
      </c>
      <c r="AA506" s="30" t="n">
        <v>36</v>
      </c>
      <c r="AB506" s="6" t="inlineStr">
        <is>
          <t>Synthesis</t>
        </is>
      </c>
      <c r="AC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Megahorn</t>
        </is>
      </c>
      <c r="AE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Play Rough</t>
        </is>
      </c>
      <c r="U519" s="30" t="n">
        <v>36</v>
      </c>
      <c r="V519" s="6" t="inlineStr">
        <is>
          <t>Sucker Punch</t>
        </is>
      </c>
      <c r="W519" s="30" t="n">
        <v>40</v>
      </c>
      <c r="X519" s="6" t="inlineStr">
        <is>
          <t>Dark Pulse</t>
        </is>
      </c>
      <c r="Y519" s="30" t="n">
        <v>44</v>
      </c>
      <c r="Z519" s="6" t="inlineStr">
        <is>
          <t>Parting Shot</t>
        </is>
      </c>
      <c r="AA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Heat Wave</t>
        </is>
      </c>
      <c r="Y522" s="30" t="n">
        <v>40</v>
      </c>
      <c r="Z522" s="6" t="inlineStr">
        <is>
          <t>Fire Blast</t>
        </is>
      </c>
      <c r="AA522" s="30" t="n">
        <v>44</v>
      </c>
      <c r="AB522" s="6" t="inlineStr">
        <is>
          <t>Flare Blitz</t>
        </is>
      </c>
      <c r="AC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Psyshock</t>
        </is>
      </c>
      <c r="O526" s="30" t="n">
        <v>24</v>
      </c>
      <c r="P526" s="6" t="inlineStr">
        <is>
          <t>Extrasensory</t>
        </is>
      </c>
      <c r="Q526" s="30" t="n">
        <v>28</v>
      </c>
      <c r="R526" s="6" t="inlineStr">
        <is>
          <t>Recover</t>
        </is>
      </c>
      <c r="S526" s="30" t="n">
        <v>32</v>
      </c>
      <c r="T526" s="6" t="inlineStr">
        <is>
          <t>Moonblast</t>
        </is>
      </c>
      <c r="U526" s="30" t="n">
        <v>35</v>
      </c>
      <c r="V526" s="6" t="inlineStr">
        <is>
          <t>Psychic</t>
        </is>
      </c>
      <c r="W526" s="30" t="n">
        <v>36</v>
      </c>
      <c r="X526" s="6" t="inlineStr">
        <is>
          <t>Future Sight</t>
        </is>
      </c>
      <c r="Y526" s="30" t="n">
        <v>40</v>
      </c>
      <c r="Z526" s="6" t="inlineStr">
        <is>
          <t>Trick Room</t>
        </is>
      </c>
      <c r="AA526" s="30" t="n">
        <v>44</v>
      </c>
      <c r="AB526" s="6" t="inlineStr">
        <is>
          <t>Psycho Boost</t>
        </is>
      </c>
      <c r="AC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Thunder</t>
        </is>
      </c>
      <c r="W532" s="30" t="n">
        <v>44</v>
      </c>
      <c r="X532" s="6" t="inlineStr">
        <is>
          <t>Flame Charge</t>
        </is>
      </c>
      <c r="Y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Smack Down</t>
        </is>
      </c>
      <c r="K533" s="30" t="n">
        <v>14</v>
      </c>
      <c r="L533" s="6" t="inlineStr">
        <is>
          <t>Rock Tomb</t>
        </is>
      </c>
      <c r="M533" s="30" t="n">
        <v>17</v>
      </c>
      <c r="N533" s="6" t="inlineStr">
        <is>
          <t>Stealth Rock</t>
        </is>
      </c>
      <c r="O533" s="30" t="n">
        <v>20</v>
      </c>
      <c r="P533" s="6" t="inlineStr">
        <is>
          <t>Bulldoze</t>
        </is>
      </c>
      <c r="Q533" s="30" t="n">
        <v>23</v>
      </c>
      <c r="R533" s="6" t="inlineStr">
        <is>
          <t>Rock Slide</t>
        </is>
      </c>
      <c r="S533" s="30" t="n">
        <v>26</v>
      </c>
      <c r="T533" s="6" t="inlineStr">
        <is>
          <t>Iron Defense</t>
        </is>
      </c>
      <c r="U533" s="30" t="n">
        <v>29</v>
      </c>
      <c r="V533" s="6" t="inlineStr">
        <is>
          <t>Explosion</t>
        </is>
      </c>
      <c r="W533" s="30" t="n">
        <v>32</v>
      </c>
      <c r="X533" s="6" t="inlineStr">
        <is>
          <t>Stone Edge</t>
        </is>
      </c>
      <c r="Y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Smack Down</t>
        </is>
      </c>
      <c r="M534" s="30" t="n">
        <v>14</v>
      </c>
      <c r="N534" s="6" t="inlineStr">
        <is>
          <t>Rock Tomb</t>
        </is>
      </c>
      <c r="O534" s="30" t="n">
        <v>17</v>
      </c>
      <c r="P534" s="6" t="inlineStr">
        <is>
          <t>Stealth Rock</t>
        </is>
      </c>
      <c r="Q534" s="30" t="n">
        <v>20</v>
      </c>
      <c r="R534" s="6" t="inlineStr">
        <is>
          <t>Bulldoze</t>
        </is>
      </c>
      <c r="S534" s="30" t="n">
        <v>23</v>
      </c>
      <c r="T534" s="6" t="inlineStr">
        <is>
          <t>Rock Slide</t>
        </is>
      </c>
      <c r="U534" s="30" t="n">
        <v>26</v>
      </c>
      <c r="V534" s="6" t="inlineStr">
        <is>
          <t>Iron Defense</t>
        </is>
      </c>
      <c r="W534" s="30" t="n">
        <v>29</v>
      </c>
      <c r="X534" s="6" t="inlineStr">
        <is>
          <t>Explosion</t>
        </is>
      </c>
      <c r="Y534" s="30" t="n">
        <v>32</v>
      </c>
      <c r="Z534" s="6" t="inlineStr">
        <is>
          <t>Stone Edge</t>
        </is>
      </c>
      <c r="AA534" s="30" t="n">
        <v>36</v>
      </c>
      <c r="AB534" s="6" t="inlineStr">
        <is>
          <t>Head Smash</t>
        </is>
      </c>
      <c r="AC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Recover</t>
        </is>
      </c>
      <c r="S536" s="30" t="n">
        <v>32</v>
      </c>
      <c r="T536" s="6" t="inlineStr">
        <is>
          <t>Psychic</t>
        </is>
      </c>
      <c r="U536" s="30" t="n">
        <v>36</v>
      </c>
      <c r="V536" s="6" t="inlineStr">
        <is>
          <t>Future Sight</t>
        </is>
      </c>
      <c r="W536" s="30" t="n">
        <v>40</v>
      </c>
      <c r="X536" s="6" t="inlineStr">
        <is>
          <t>Trick Room</t>
        </is>
      </c>
      <c r="Y536" s="30" t="n">
        <v>44</v>
      </c>
      <c r="Z536" s="6" t="inlineStr">
        <is>
          <t>Psycho Boost</t>
        </is>
      </c>
      <c r="AA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Extrasensory</t>
        </is>
      </c>
      <c r="O537" s="30" t="n">
        <v>28</v>
      </c>
      <c r="P537" s="6" t="inlineStr">
        <is>
          <t>Recover</t>
        </is>
      </c>
      <c r="Q537" s="30" t="n">
        <v>32</v>
      </c>
      <c r="R537" s="6" t="inlineStr">
        <is>
          <t>Stored Power</t>
        </is>
      </c>
      <c r="S537" s="30" t="n">
        <v>36</v>
      </c>
      <c r="T537" s="6" t="inlineStr">
        <is>
          <t>Future Sight</t>
        </is>
      </c>
      <c r="U537" s="30" t="n">
        <v>40</v>
      </c>
      <c r="V537" s="6" t="inlineStr">
        <is>
          <t>Trick Room</t>
        </is>
      </c>
      <c r="W537" s="30" t="n">
        <v>44</v>
      </c>
      <c r="X537" s="6" t="inlineStr">
        <is>
          <t>Roost</t>
        </is>
      </c>
      <c r="Y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Earthquake</t>
        </is>
      </c>
      <c r="Y538" s="30" t="n">
        <v>40</v>
      </c>
      <c r="Z538" s="6" t="inlineStr">
        <is>
          <t>Fissure</t>
        </is>
      </c>
      <c r="AA538" s="30" t="n">
        <v>44</v>
      </c>
      <c r="AB538" s="6" t="inlineStr">
        <is>
          <t>Drill Run</t>
        </is>
      </c>
      <c r="AC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Earthquake</t>
        </is>
      </c>
      <c r="U539" s="30" t="n">
        <v>36</v>
      </c>
      <c r="V539" s="6" t="inlineStr">
        <is>
          <t>Horn Drill</t>
        </is>
      </c>
      <c r="W539" s="30" t="n">
        <v>40</v>
      </c>
      <c r="X539" s="6" t="inlineStr">
        <is>
          <t>Drill Run</t>
        </is>
      </c>
      <c r="Y539" s="30" t="n">
        <v>44</v>
      </c>
      <c r="Z539" s="6" t="inlineStr">
        <is>
          <t>Fissure</t>
        </is>
      </c>
      <c r="AA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Drain Punch</t>
        </is>
      </c>
      <c r="U541" s="30" t="n">
        <v>36</v>
      </c>
      <c r="V541" s="6" t="inlineStr">
        <is>
          <t>Close Combat</t>
        </is>
      </c>
      <c r="W541" s="30" t="n">
        <v>40</v>
      </c>
      <c r="X541" s="6" t="inlineStr">
        <is>
          <t>Superpower</t>
        </is>
      </c>
      <c r="Y541" s="30" t="n">
        <v>44</v>
      </c>
      <c r="Z541" s="6" t="inlineStr">
        <is>
          <t>Reversal</t>
        </is>
      </c>
      <c r="AA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Close Combat</t>
        </is>
      </c>
      <c r="U542" s="30" t="n">
        <v>40</v>
      </c>
      <c r="V542" s="6" t="inlineStr">
        <is>
          <t>Drain Punch</t>
        </is>
      </c>
      <c r="W542" s="30" t="n">
        <v>42</v>
      </c>
      <c r="X542" s="6" t="inlineStr">
        <is>
          <t>Superpower</t>
        </is>
      </c>
      <c r="Y542" s="30" t="n">
        <v>44</v>
      </c>
      <c r="Z542" s="6" t="inlineStr">
        <is>
          <t>Reversal</t>
        </is>
      </c>
      <c r="AA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Drain Punch</t>
        </is>
      </c>
      <c r="U543" s="30" t="n">
        <v>36</v>
      </c>
      <c r="V543" s="6" t="inlineStr">
        <is>
          <t>Close Combat</t>
        </is>
      </c>
      <c r="W543" s="30" t="n">
        <v>40</v>
      </c>
      <c r="X543" s="6" t="inlineStr">
        <is>
          <t>Superpower</t>
        </is>
      </c>
      <c r="Y543" s="30" t="n">
        <v>44</v>
      </c>
      <c r="Z543" s="6" t="inlineStr">
        <is>
          <t>Reversal</t>
        </is>
      </c>
      <c r="AA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Wide Guard</t>
        </is>
      </c>
      <c r="U547" s="30" t="n">
        <v>36</v>
      </c>
      <c r="V547" s="6" t="inlineStr">
        <is>
          <t>Close Combat</t>
        </is>
      </c>
      <c r="W547" s="30" t="n">
        <v>40</v>
      </c>
      <c r="X547" s="6" t="inlineStr">
        <is>
          <t>Superpower</t>
        </is>
      </c>
      <c r="Y547" s="30" t="n">
        <v>44</v>
      </c>
      <c r="Z547" s="6" t="inlineStr">
        <is>
          <t>Circle Throw</t>
        </is>
      </c>
      <c r="AA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Triple Axel</t>
        </is>
      </c>
      <c r="U548" s="30" t="n">
        <v>36</v>
      </c>
      <c r="V548" s="6" t="inlineStr">
        <is>
          <t>Close Combat</t>
        </is>
      </c>
      <c r="W548" s="30" t="n">
        <v>40</v>
      </c>
      <c r="X548" s="6" t="inlineStr">
        <is>
          <t>Superpower</t>
        </is>
      </c>
      <c r="Y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Sticky Web</t>
        </is>
      </c>
      <c r="AA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Sticky Web</t>
        </is>
      </c>
      <c r="AC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Megahorn</t>
        </is>
      </c>
      <c r="W554" s="30" t="n">
        <v>42</v>
      </c>
      <c r="X554" s="6" t="inlineStr">
        <is>
          <t>Sticky Web</t>
        </is>
      </c>
      <c r="Y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Energy Ball</t>
        </is>
      </c>
      <c r="U557" s="30" t="n">
        <v>29</v>
      </c>
      <c r="V557" s="6" t="inlineStr">
        <is>
          <t>Aromatherapy</t>
        </is>
      </c>
      <c r="W557" s="30" t="n">
        <v>32</v>
      </c>
      <c r="X557" s="6" t="inlineStr">
        <is>
          <t>Petal Dance</t>
        </is>
      </c>
      <c r="Y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Megahorn</t>
        </is>
      </c>
      <c r="AA566" s="30" t="n">
        <v>40</v>
      </c>
      <c r="AB566" s="6" t="inlineStr">
        <is>
          <t>Sticky Web</t>
        </is>
      </c>
      <c r="AC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Slash</t>
        </is>
      </c>
      <c r="AA567" s="30" t="n">
        <v>36</v>
      </c>
      <c r="AB567" s="6" t="inlineStr">
        <is>
          <t>Megahorn</t>
        </is>
      </c>
      <c r="AC567" s="30" t="n">
        <v>40</v>
      </c>
      <c r="AD567" s="6" t="inlineStr">
        <is>
          <t>Flail</t>
        </is>
      </c>
      <c r="AE567" s="30" t="n">
        <v>42</v>
      </c>
      <c r="AF567" s="6" t="inlineStr">
        <is>
          <t>Sticky Web</t>
        </is>
      </c>
      <c r="AG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Hydro Pump</t>
        </is>
      </c>
      <c r="Y573" s="30" t="n">
        <v>44</v>
      </c>
      <c r="Z573" s="6" t="inlineStr">
        <is>
          <t>Rock Slide</t>
        </is>
      </c>
      <c r="AA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Hydro Pump</t>
        </is>
      </c>
      <c r="Y574" s="30" t="n">
        <v>44</v>
      </c>
      <c r="Z574" s="6" t="inlineStr">
        <is>
          <t>Rock Slide</t>
        </is>
      </c>
      <c r="AA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Smack Down</t>
        </is>
      </c>
      <c r="I575" s="30" t="n">
        <v>12</v>
      </c>
      <c r="J575" s="6" t="inlineStr">
        <is>
          <t>Rock Tomb</t>
        </is>
      </c>
      <c r="K575" s="30" t="n">
        <v>16</v>
      </c>
      <c r="L575" s="6" t="inlineStr">
        <is>
          <t>Stealth Rock</t>
        </is>
      </c>
      <c r="M575" s="30" t="n">
        <v>20</v>
      </c>
      <c r="N575" s="6" t="inlineStr">
        <is>
          <t>Rock Slide</t>
        </is>
      </c>
      <c r="O575" s="30" t="n">
        <v>24</v>
      </c>
      <c r="P575" s="6" t="inlineStr">
        <is>
          <t>Ancient Power</t>
        </is>
      </c>
      <c r="Q575" s="30" t="n">
        <v>28</v>
      </c>
      <c r="R575" s="6" t="inlineStr">
        <is>
          <t>Rock Blast</t>
        </is>
      </c>
      <c r="S575" s="30" t="n">
        <v>32</v>
      </c>
      <c r="T575" s="6" t="inlineStr">
        <is>
          <t>Stone Edge</t>
        </is>
      </c>
      <c r="U575" s="30" t="n">
        <v>36</v>
      </c>
      <c r="V575" s="6" t="inlineStr">
        <is>
          <t>Acrobatics</t>
        </is>
      </c>
      <c r="W575" s="30" t="n">
        <v>39</v>
      </c>
      <c r="X575" s="6" t="inlineStr">
        <is>
          <t>Head Smash</t>
        </is>
      </c>
      <c r="Y575" s="30" t="n">
        <v>40</v>
      </c>
      <c r="Z575" s="6" t="inlineStr">
        <is>
          <t>Wide Guard</t>
        </is>
      </c>
      <c r="AA575" s="30" t="n">
        <v>44</v>
      </c>
      <c r="AB575" s="6" t="inlineStr">
        <is>
          <t>Rock Wrecker</t>
        </is>
      </c>
      <c r="AC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Smack Down</t>
        </is>
      </c>
      <c r="I576" s="30" t="n">
        <v>12</v>
      </c>
      <c r="J576" s="6" t="inlineStr">
        <is>
          <t>Rock Tomb</t>
        </is>
      </c>
      <c r="K576" s="30" t="n">
        <v>16</v>
      </c>
      <c r="L576" s="6" t="inlineStr">
        <is>
          <t>Stealth Rock</t>
        </is>
      </c>
      <c r="M576" s="30" t="n">
        <v>20</v>
      </c>
      <c r="N576" s="6" t="inlineStr">
        <is>
          <t>Rock Slide</t>
        </is>
      </c>
      <c r="O576" s="30" t="n">
        <v>24</v>
      </c>
      <c r="P576" s="6" t="inlineStr">
        <is>
          <t>Ancient Power</t>
        </is>
      </c>
      <c r="Q576" s="30" t="n">
        <v>28</v>
      </c>
      <c r="R576" s="6" t="inlineStr">
        <is>
          <t>Rock Blast</t>
        </is>
      </c>
      <c r="S576" s="30" t="n">
        <v>32</v>
      </c>
      <c r="T576" s="6" t="inlineStr">
        <is>
          <t>Stone Edge</t>
        </is>
      </c>
      <c r="U576" s="30" t="n">
        <v>36</v>
      </c>
      <c r="V576" s="6" t="inlineStr">
        <is>
          <t>Head Smash</t>
        </is>
      </c>
      <c r="W576" s="30" t="n">
        <v>40</v>
      </c>
      <c r="X576" s="6" t="inlineStr">
        <is>
          <t>Wide Guard</t>
        </is>
      </c>
      <c r="Y576" s="30" t="n">
        <v>44</v>
      </c>
      <c r="Z576" s="6" t="inlineStr">
        <is>
          <t>Rock Wrecker</t>
        </is>
      </c>
      <c r="AA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Night Daze</t>
        </is>
      </c>
      <c r="S579" s="30" t="n">
        <v>26</v>
      </c>
      <c r="T579" s="6" t="inlineStr">
        <is>
          <t>U Turn</t>
        </is>
      </c>
      <c r="U579" s="30" t="n">
        <v>29</v>
      </c>
      <c r="V579" s="6" t="inlineStr">
        <is>
          <t>Flamethrower</t>
        </is>
      </c>
      <c r="W579" s="30" t="n">
        <v>32</v>
      </c>
      <c r="X579" s="6" t="inlineStr">
        <is>
          <t>Dark Pulse</t>
        </is>
      </c>
      <c r="Y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Night Daze</t>
        </is>
      </c>
      <c r="S580" s="30" t="n">
        <v>26</v>
      </c>
      <c r="T580" s="6" t="inlineStr">
        <is>
          <t>U Turn</t>
        </is>
      </c>
      <c r="U580" s="30" t="n">
        <v>29</v>
      </c>
      <c r="V580" s="6" t="inlineStr">
        <is>
          <t>Flamethrower</t>
        </is>
      </c>
      <c r="W580" s="30" t="n">
        <v>32</v>
      </c>
      <c r="X580" s="6" t="inlineStr">
        <is>
          <t>Sludge Bomb</t>
        </is>
      </c>
      <c r="Y580" s="30" t="n">
        <v>34</v>
      </c>
      <c r="Z580" s="6" t="inlineStr">
        <is>
          <t>Dark Pulse</t>
        </is>
      </c>
      <c r="AA580" s="30" t="n">
        <v>36</v>
      </c>
      <c r="AB580" s="6" t="inlineStr">
        <is>
          <t>Focus Blast</t>
        </is>
      </c>
      <c r="AC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Psyshock</t>
        </is>
      </c>
      <c r="O583" s="30" t="n">
        <v>24</v>
      </c>
      <c r="P583" s="6" t="inlineStr">
        <is>
          <t>Extrasensory</t>
        </is>
      </c>
      <c r="Q583" s="30" t="n">
        <v>28</v>
      </c>
      <c r="R583" s="6" t="inlineStr">
        <is>
          <t>Recover</t>
        </is>
      </c>
      <c r="S583" s="30" t="n">
        <v>32</v>
      </c>
      <c r="T583" s="6" t="inlineStr">
        <is>
          <t>Psychic</t>
        </is>
      </c>
      <c r="U583" s="30" t="n">
        <v>36</v>
      </c>
      <c r="V583" s="6" t="inlineStr">
        <is>
          <t>Future Sight</t>
        </is>
      </c>
      <c r="W583" s="30" t="n">
        <v>40</v>
      </c>
      <c r="X583" s="6" t="inlineStr">
        <is>
          <t>Trick Room</t>
        </is>
      </c>
      <c r="Y583" s="30" t="n">
        <v>44</v>
      </c>
      <c r="Z583" s="6" t="inlineStr">
        <is>
          <t>Psycho Boost</t>
        </is>
      </c>
      <c r="AA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Psyshock</t>
        </is>
      </c>
      <c r="O584" s="30" t="n">
        <v>24</v>
      </c>
      <c r="P584" s="6" t="inlineStr">
        <is>
          <t>Extrasensory</t>
        </is>
      </c>
      <c r="Q584" s="30" t="n">
        <v>28</v>
      </c>
      <c r="R584" s="6" t="inlineStr">
        <is>
          <t>Recover</t>
        </is>
      </c>
      <c r="S584" s="30" t="n">
        <v>32</v>
      </c>
      <c r="T584" s="6" t="inlineStr">
        <is>
          <t>Psychic</t>
        </is>
      </c>
      <c r="U584" s="30" t="n">
        <v>36</v>
      </c>
      <c r="V584" s="6" t="inlineStr">
        <is>
          <t>Future Sight</t>
        </is>
      </c>
      <c r="W584" s="30" t="n">
        <v>40</v>
      </c>
      <c r="X584" s="6" t="inlineStr">
        <is>
          <t>Dark Pulse</t>
        </is>
      </c>
      <c r="Y584" s="30" t="n">
        <v>43</v>
      </c>
      <c r="Z584" s="6" t="inlineStr">
        <is>
          <t>Trick Room</t>
        </is>
      </c>
      <c r="AA584" s="30" t="n">
        <v>44</v>
      </c>
      <c r="AB584" s="6" t="inlineStr">
        <is>
          <t>Psycho Boost</t>
        </is>
      </c>
      <c r="AC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Psyshock</t>
        </is>
      </c>
      <c r="O585" s="30" t="n">
        <v>24</v>
      </c>
      <c r="P585" s="6" t="inlineStr">
        <is>
          <t>Extrasensory</t>
        </is>
      </c>
      <c r="Q585" s="30" t="n">
        <v>28</v>
      </c>
      <c r="R585" s="6" t="inlineStr">
        <is>
          <t>Psychic</t>
        </is>
      </c>
      <c r="S585" s="30" t="n">
        <v>36</v>
      </c>
      <c r="T585" s="6" t="inlineStr">
        <is>
          <t>Future Sight</t>
        </is>
      </c>
      <c r="U585" s="30" t="n">
        <v>40</v>
      </c>
      <c r="V585" s="6" t="inlineStr">
        <is>
          <t>Trick Room</t>
        </is>
      </c>
      <c r="W585" s="30" t="n">
        <v>44</v>
      </c>
      <c r="X585" s="6" t="inlineStr">
        <is>
          <t>Psycho Boost</t>
        </is>
      </c>
      <c r="Y585" s="30" t="n">
        <v>48</v>
      </c>
      <c r="Z585" s="6" t="inlineStr">
        <is>
          <t>Recover</t>
        </is>
      </c>
      <c r="AA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Psyshock</t>
        </is>
      </c>
      <c r="O586" s="30" t="n">
        <v>24</v>
      </c>
      <c r="P586" s="6" t="inlineStr">
        <is>
          <t>Extrasensory</t>
        </is>
      </c>
      <c r="Q586" s="30" t="n">
        <v>28</v>
      </c>
      <c r="R586" s="6" t="inlineStr">
        <is>
          <t>Recover</t>
        </is>
      </c>
      <c r="S586" s="30" t="n">
        <v>32</v>
      </c>
      <c r="T586" s="6" t="inlineStr">
        <is>
          <t>Psychic</t>
        </is>
      </c>
      <c r="U586" s="30" t="n">
        <v>36</v>
      </c>
      <c r="V586" s="6" t="inlineStr">
        <is>
          <t>Future Sight</t>
        </is>
      </c>
      <c r="W586" s="30" t="n">
        <v>40</v>
      </c>
      <c r="X586" s="6" t="inlineStr">
        <is>
          <t>Trick Room</t>
        </is>
      </c>
      <c r="Y586" s="30" t="n">
        <v>44</v>
      </c>
      <c r="Z586" s="6" t="inlineStr">
        <is>
          <t>Psycho Boost</t>
        </is>
      </c>
      <c r="AA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Psyshock</t>
        </is>
      </c>
      <c r="O587" s="30" t="n">
        <v>24</v>
      </c>
      <c r="P587" s="6" t="inlineStr">
        <is>
          <t>Extrasensory</t>
        </is>
      </c>
      <c r="Q587" s="30" t="n">
        <v>28</v>
      </c>
      <c r="R587" s="6" t="inlineStr">
        <is>
          <t>Psychic</t>
        </is>
      </c>
      <c r="S587" s="30" t="n">
        <v>36</v>
      </c>
      <c r="T587" s="6" t="inlineStr">
        <is>
          <t>Future Sight</t>
        </is>
      </c>
      <c r="U587" s="30" t="n">
        <v>40</v>
      </c>
      <c r="V587" s="6" t="inlineStr">
        <is>
          <t>Recover</t>
        </is>
      </c>
      <c r="W587" s="30" t="n">
        <v>43</v>
      </c>
      <c r="X587" s="6" t="inlineStr">
        <is>
          <t>Trick Room</t>
        </is>
      </c>
      <c r="Y587" s="30" t="n">
        <v>44</v>
      </c>
      <c r="Z587" s="6" t="inlineStr">
        <is>
          <t>Psycho Boost</t>
        </is>
      </c>
      <c r="AA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Psyshock</t>
        </is>
      </c>
      <c r="O588" s="30" t="n">
        <v>24</v>
      </c>
      <c r="P588" s="6" t="inlineStr">
        <is>
          <t>Extrasensory</t>
        </is>
      </c>
      <c r="Q588" s="30" t="n">
        <v>28</v>
      </c>
      <c r="R588" s="6" t="inlineStr">
        <is>
          <t>Recover</t>
        </is>
      </c>
      <c r="S588" s="30" t="n">
        <v>32</v>
      </c>
      <c r="T588" s="6" t="inlineStr">
        <is>
          <t>Psychic</t>
        </is>
      </c>
      <c r="U588" s="30" t="n">
        <v>36</v>
      </c>
      <c r="V588" s="6" t="inlineStr">
        <is>
          <t>Future Sight</t>
        </is>
      </c>
      <c r="W588" s="30" t="n">
        <v>40</v>
      </c>
      <c r="X588" s="6" t="inlineStr">
        <is>
          <t>Trick Room</t>
        </is>
      </c>
      <c r="Y588" s="30" t="n">
        <v>44</v>
      </c>
      <c r="Z588" s="6" t="inlineStr">
        <is>
          <t>Psycho Boost</t>
        </is>
      </c>
      <c r="AA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Sticky Web</t>
        </is>
      </c>
      <c r="AA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Sticky Web</t>
        </is>
      </c>
      <c r="AA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Sticky Web</t>
        </is>
      </c>
      <c r="W604" s="30" t="n">
        <v>38</v>
      </c>
      <c r="X604" s="6" t="inlineStr">
        <is>
          <t>Megahorn</t>
        </is>
      </c>
      <c r="Y604" s="30" t="n">
        <v>40</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Energy Ball</t>
        </is>
      </c>
      <c r="AA605" s="30" t="n">
        <v>44</v>
      </c>
      <c r="AB605" s="6" t="inlineStr">
        <is>
          <t>Sticky Web</t>
        </is>
      </c>
      <c r="AC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Metal Sound</t>
        </is>
      </c>
      <c r="K608" s="30" t="n">
        <v>16</v>
      </c>
      <c r="L608" s="6" t="inlineStr">
        <is>
          <t>Magnet Rise</t>
        </is>
      </c>
      <c r="M608" s="30" t="n">
        <v>20</v>
      </c>
      <c r="N608" s="6" t="inlineStr">
        <is>
          <t>Charge Beam</t>
        </is>
      </c>
      <c r="O608" s="30" t="n">
        <v>24</v>
      </c>
      <c r="P608" s="6" t="inlineStr">
        <is>
          <t>Mirror Shot</t>
        </is>
      </c>
      <c r="Q608" s="30" t="n">
        <v>25</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Metal Sound</t>
        </is>
      </c>
      <c r="K609" s="30" t="n">
        <v>16</v>
      </c>
      <c r="L609" s="6" t="inlineStr">
        <is>
          <t>Magnet Rise</t>
        </is>
      </c>
      <c r="M609" s="30" t="n">
        <v>20</v>
      </c>
      <c r="N609" s="6" t="inlineStr">
        <is>
          <t>Charge Beam</t>
        </is>
      </c>
      <c r="O609" s="30" t="n">
        <v>24</v>
      </c>
      <c r="P609" s="6" t="inlineStr">
        <is>
          <t>Mirror Shot</t>
        </is>
      </c>
      <c r="Q609" s="30" t="n">
        <v>25</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Discharge</t>
        </is>
      </c>
      <c r="AC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Metal Sound</t>
        </is>
      </c>
      <c r="K610" s="30" t="n">
        <v>16</v>
      </c>
      <c r="L610" s="6" t="inlineStr">
        <is>
          <t>Magnet Rise</t>
        </is>
      </c>
      <c r="M610" s="30" t="n">
        <v>20</v>
      </c>
      <c r="N610" s="6" t="inlineStr">
        <is>
          <t>Charge Beam</t>
        </is>
      </c>
      <c r="O610" s="30" t="n">
        <v>24</v>
      </c>
      <c r="P610" s="6" t="inlineStr">
        <is>
          <t>Mirror Shot</t>
        </is>
      </c>
      <c r="Q610" s="30" t="n">
        <v>25</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Psyshock</t>
        </is>
      </c>
      <c r="O614" s="30" t="n">
        <v>24</v>
      </c>
      <c r="P614" s="6" t="inlineStr">
        <is>
          <t>Extrasensory</t>
        </is>
      </c>
      <c r="Q614" s="30" t="n">
        <v>28</v>
      </c>
      <c r="R614" s="6" t="inlineStr">
        <is>
          <t>Psychic</t>
        </is>
      </c>
      <c r="S614" s="30" t="n">
        <v>36</v>
      </c>
      <c r="T614" s="6" t="inlineStr">
        <is>
          <t>Future Sight</t>
        </is>
      </c>
      <c r="U614" s="30" t="n">
        <v>40</v>
      </c>
      <c r="V614" s="6" t="inlineStr">
        <is>
          <t>Trick Room</t>
        </is>
      </c>
      <c r="W614" s="30" t="n">
        <v>44</v>
      </c>
      <c r="X614" s="6" t="inlineStr">
        <is>
          <t>Recover</t>
        </is>
      </c>
      <c r="Y614" s="30" t="n">
        <v>44</v>
      </c>
      <c r="Z614" s="6" t="inlineStr">
        <is>
          <t>Psycho Boost</t>
        </is>
      </c>
      <c r="AA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Recover</t>
        </is>
      </c>
      <c r="O615" s="30" t="n">
        <v>24</v>
      </c>
      <c r="P615" s="6" t="inlineStr">
        <is>
          <t>Extrasensory</t>
        </is>
      </c>
      <c r="Q615" s="30" t="n">
        <v>28</v>
      </c>
      <c r="R615" s="6" t="inlineStr">
        <is>
          <t>Future Sight</t>
        </is>
      </c>
      <c r="S615" s="30" t="n">
        <v>40</v>
      </c>
      <c r="T615" s="6" t="inlineStr">
        <is>
          <t>Trick Room</t>
        </is>
      </c>
      <c r="U615" s="30" t="n">
        <v>44</v>
      </c>
      <c r="V615" s="6" t="inlineStr">
        <is>
          <t>Psychic</t>
        </is>
      </c>
      <c r="W615" s="30" t="n">
        <v>48</v>
      </c>
      <c r="X615" s="6" t="inlineStr">
        <is>
          <t>Aura Sphere</t>
        </is>
      </c>
      <c r="Y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Rush</t>
        </is>
      </c>
      <c r="S619" s="30" t="n">
        <v>32</v>
      </c>
      <c r="T619" s="6" t="inlineStr">
        <is>
          <t>Outrage</t>
        </is>
      </c>
      <c r="U619" s="30" t="n">
        <v>36</v>
      </c>
      <c r="V619" s="6" t="inlineStr">
        <is>
          <t>Draco Meteor</t>
        </is>
      </c>
      <c r="W619" s="30" t="n">
        <v>40</v>
      </c>
      <c r="X619" s="6" t="inlineStr">
        <is>
          <t>Guillotine</t>
        </is>
      </c>
      <c r="Y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Guillotine</t>
        </is>
      </c>
      <c r="Y620" s="30" t="n">
        <v>48</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Rush</t>
        </is>
      </c>
      <c r="S621" s="30" t="n">
        <v>32</v>
      </c>
      <c r="T621" s="6" t="inlineStr">
        <is>
          <t>Outrage</t>
        </is>
      </c>
      <c r="U621" s="30" t="n">
        <v>36</v>
      </c>
      <c r="V621" s="6" t="inlineStr">
        <is>
          <t>Draco Meteor</t>
        </is>
      </c>
      <c r="W621" s="30" t="n">
        <v>40</v>
      </c>
      <c r="X621" s="6" t="inlineStr">
        <is>
          <t>Guillotine</t>
        </is>
      </c>
      <c r="Y621" s="30" t="n">
        <v>48</v>
      </c>
      <c r="Z621" s="6" t="inlineStr">
        <is>
          <t>Iron Head</t>
        </is>
      </c>
      <c r="AA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Sticky Web</t>
        </is>
      </c>
      <c r="AC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Sticky Web</t>
        </is>
      </c>
      <c r="AA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Feint</t>
        </is>
      </c>
      <c r="M628" s="30" t="n">
        <v>17</v>
      </c>
      <c r="N628" s="6" t="inlineStr">
        <is>
          <t>Drain Punch</t>
        </is>
      </c>
      <c r="O628" s="30" t="n">
        <v>20</v>
      </c>
      <c r="P628" s="6" t="inlineStr">
        <is>
          <t>U Turn</t>
        </is>
      </c>
      <c r="Q628" s="30" t="n">
        <v>23</v>
      </c>
      <c r="R628" s="6" t="inlineStr">
        <is>
          <t>Force Palm</t>
        </is>
      </c>
      <c r="S628" s="30" t="n">
        <v>26</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Feint</t>
        </is>
      </c>
      <c r="M629" s="30" t="n">
        <v>17</v>
      </c>
      <c r="N629" s="6" t="inlineStr">
        <is>
          <t>Drain Punch</t>
        </is>
      </c>
      <c r="O629" s="30" t="n">
        <v>20</v>
      </c>
      <c r="P629" s="6" t="inlineStr">
        <is>
          <t>U Turn</t>
        </is>
      </c>
      <c r="Q629" s="30" t="n">
        <v>23</v>
      </c>
      <c r="R629" s="6" t="inlineStr">
        <is>
          <t>Force Palm</t>
        </is>
      </c>
      <c r="S629" s="30" t="n">
        <v>26</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Dragon Breath</t>
        </is>
      </c>
      <c r="G630" s="30" t="n">
        <v>8</v>
      </c>
      <c r="H630" s="6" t="inlineStr">
        <is>
          <t>Scary Face</t>
        </is>
      </c>
      <c r="I630" s="30" t="n">
        <v>12</v>
      </c>
      <c r="J630" s="6" t="inlineStr">
        <is>
          <t>Dragon Tail</t>
        </is>
      </c>
      <c r="K630" s="30" t="n">
        <v>16</v>
      </c>
      <c r="L630" s="6" t="inlineStr">
        <is>
          <t>Dragon Claw</t>
        </is>
      </c>
      <c r="M630" s="30" t="n">
        <v>20</v>
      </c>
      <c r="N630" s="6" t="inlineStr">
        <is>
          <t>Twister</t>
        </is>
      </c>
      <c r="O630" s="30" t="n">
        <v>21</v>
      </c>
      <c r="P630" s="6" t="inlineStr">
        <is>
          <t>Dragon Pulse</t>
        </is>
      </c>
      <c r="Q630" s="30" t="n">
        <v>24</v>
      </c>
      <c r="R630" s="6" t="inlineStr">
        <is>
          <t>Dragon Rush</t>
        </is>
      </c>
      <c r="S630" s="30" t="n">
        <v>32</v>
      </c>
      <c r="T630" s="6" t="inlineStr">
        <is>
          <t>Outrage</t>
        </is>
      </c>
      <c r="U630" s="30" t="n">
        <v>36</v>
      </c>
      <c r="V630" s="6" t="inlineStr">
        <is>
          <t>Draco Meteor</t>
        </is>
      </c>
      <c r="W630" s="30" t="n">
        <v>40</v>
      </c>
      <c r="X630" s="6" t="inlineStr">
        <is>
          <t>Night Slash</t>
        </is>
      </c>
      <c r="Y630" s="30" t="n">
        <v>44</v>
      </c>
      <c r="Z630" s="6" t="inlineStr">
        <is>
          <t>Rock Climb</t>
        </is>
      </c>
      <c r="AA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X Scissor</t>
        </is>
      </c>
      <c r="AA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Draco Meteor</t>
        </is>
      </c>
      <c r="Y644" s="30" t="n">
        <v>44</v>
      </c>
      <c r="Z644" s="6" t="inlineStr">
        <is>
          <t>Hyper Voice</t>
        </is>
      </c>
      <c r="AA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Sticky Web</t>
        </is>
      </c>
      <c r="AA645" s="30" t="n">
        <v>48</v>
      </c>
      <c r="AB645" s="6" t="inlineStr">
        <is>
          <t>Flare Blitz</t>
        </is>
      </c>
      <c r="AC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Giga Drain</t>
        </is>
      </c>
      <c r="S646" s="30" t="n">
        <v>32</v>
      </c>
      <c r="T646" s="6" t="inlineStr">
        <is>
          <t>Fiery Dance</t>
        </is>
      </c>
      <c r="U646" s="30" t="n">
        <v>36</v>
      </c>
      <c r="V646" s="6" t="inlineStr">
        <is>
          <t>Hurricane</t>
        </is>
      </c>
      <c r="W646" s="30" t="n">
        <v>40</v>
      </c>
      <c r="X646" s="6" t="inlineStr">
        <is>
          <t>Flamethrower</t>
        </is>
      </c>
      <c r="Y646" s="30" t="n">
        <v>44</v>
      </c>
      <c r="Z646" s="6" t="inlineStr">
        <is>
          <t>Fire Blast</t>
        </is>
      </c>
      <c r="AA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Brave Bird</t>
        </is>
      </c>
      <c r="W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Brave Bird</t>
        </is>
      </c>
      <c r="AA672" s="30" t="n">
        <v>40</v>
      </c>
      <c r="AB672" s="6" t="inlineStr">
        <is>
          <t>Flare Blitz</t>
        </is>
      </c>
      <c r="AC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Brave Bird</t>
        </is>
      </c>
      <c r="AA673" s="30" t="n">
        <v>40</v>
      </c>
      <c r="AB673" s="6" t="inlineStr">
        <is>
          <t>Flare Blitz</t>
        </is>
      </c>
      <c r="AC673" s="30" t="n">
        <v>44</v>
      </c>
      <c r="AD673" s="6" t="inlineStr">
        <is>
          <t>Tailwind</t>
        </is>
      </c>
      <c r="AE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Fang</t>
        </is>
      </c>
      <c r="M674" s="30" t="n">
        <v>20</v>
      </c>
      <c r="N674" s="6" t="inlineStr">
        <is>
          <t>Will O Wisp</t>
        </is>
      </c>
      <c r="O674" s="30" t="n">
        <v>24</v>
      </c>
      <c r="P674" s="6" t="inlineStr">
        <is>
          <t>Fire Spin</t>
        </is>
      </c>
      <c r="Q674" s="30" t="n">
        <v>27</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Fang</t>
        </is>
      </c>
      <c r="M675" s="30" t="n">
        <v>20</v>
      </c>
      <c r="N675" s="6" t="inlineStr">
        <is>
          <t>Hyper Voice</t>
        </is>
      </c>
      <c r="O675" s="30" t="n">
        <v>24</v>
      </c>
      <c r="P675" s="6" t="inlineStr">
        <is>
          <t>Fire Spin</t>
        </is>
      </c>
      <c r="Q675" s="30" t="n">
        <v>27</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Horn Leech</t>
        </is>
      </c>
      <c r="U676" s="30" t="n">
        <v>29</v>
      </c>
      <c r="V676" s="6" t="inlineStr">
        <is>
          <t>Rock Slide</t>
        </is>
      </c>
      <c r="W676" s="30" t="n">
        <v>32</v>
      </c>
      <c r="X676" s="6" t="inlineStr">
        <is>
          <t>Leaf Blade</t>
        </is>
      </c>
      <c r="Y676" s="30" t="n">
        <v>35</v>
      </c>
      <c r="Z676" s="6" t="inlineStr">
        <is>
          <t>Double Edge</t>
        </is>
      </c>
      <c r="AA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Horn Leech</t>
        </is>
      </c>
      <c r="W677" s="30" t="n">
        <v>29</v>
      </c>
      <c r="X677" s="6" t="inlineStr">
        <is>
          <t>Rock Slide</t>
        </is>
      </c>
      <c r="Y677" s="30" t="n">
        <v>32</v>
      </c>
      <c r="Z677" s="6" t="inlineStr">
        <is>
          <t>Leaf Blade</t>
        </is>
      </c>
      <c r="AA677" s="30" t="n">
        <v>35</v>
      </c>
      <c r="AB677" s="6" t="inlineStr">
        <is>
          <t>Double Edge</t>
        </is>
      </c>
      <c r="AC677" s="30" t="n">
        <v>39</v>
      </c>
      <c r="AD677" s="6" t="inlineStr">
        <is>
          <t>Earthquake</t>
        </is>
      </c>
      <c r="AE677" s="30" t="n">
        <v>44</v>
      </c>
      <c r="AF677" s="6" t="inlineStr">
        <is>
          <t>Milk Drink</t>
        </is>
      </c>
      <c r="AG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Yawn</t>
        </is>
      </c>
      <c r="S680" s="30" t="n">
        <v>26</v>
      </c>
      <c r="T680" s="6" t="inlineStr">
        <is>
          <t>Psychic</t>
        </is>
      </c>
      <c r="U680" s="30" t="n">
        <v>29</v>
      </c>
      <c r="V680" s="6" t="inlineStr">
        <is>
          <t>Shadow Ball</t>
        </is>
      </c>
      <c r="W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Yawn</t>
        </is>
      </c>
      <c r="U681" s="30" t="n">
        <v>26</v>
      </c>
      <c r="V681" s="6" t="inlineStr">
        <is>
          <t>Psychic</t>
        </is>
      </c>
      <c r="W681" s="30" t="n">
        <v>29</v>
      </c>
      <c r="X681" s="6" t="inlineStr">
        <is>
          <t>Shadow Ball</t>
        </is>
      </c>
      <c r="Y681" s="30" t="n">
        <v>32</v>
      </c>
      <c r="Z681" s="6" t="inlineStr">
        <is>
          <t>Extrasensory</t>
        </is>
      </c>
      <c r="AA681" s="30" t="n">
        <v>38</v>
      </c>
      <c r="AB681" s="6" t="inlineStr">
        <is>
          <t>Future Sight</t>
        </is>
      </c>
      <c r="AC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Yawn</t>
        </is>
      </c>
      <c r="S682" s="30" t="n">
        <v>26</v>
      </c>
      <c r="T682" s="6" t="inlineStr">
        <is>
          <t>Psychic</t>
        </is>
      </c>
      <c r="U682" s="30" t="n">
        <v>29</v>
      </c>
      <c r="V682" s="6" t="inlineStr">
        <is>
          <t>Shadow Ball</t>
        </is>
      </c>
      <c r="W682" s="30" t="n">
        <v>32</v>
      </c>
      <c r="X682" s="6" t="inlineStr">
        <is>
          <t>Recover</t>
        </is>
      </c>
      <c r="Y682" s="30" t="n">
        <v>34</v>
      </c>
      <c r="Z682" s="6" t="inlineStr">
        <is>
          <t>Future Sight</t>
        </is>
      </c>
      <c r="AA682" s="30" t="n">
        <v>40</v>
      </c>
      <c r="AB682" s="6" t="inlineStr">
        <is>
          <t>Trick Room</t>
        </is>
      </c>
      <c r="AC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Misty Terrain</t>
        </is>
      </c>
      <c r="W688" s="30" t="n">
        <v>36</v>
      </c>
      <c r="X688" s="6" t="inlineStr">
        <is>
          <t>Play Rough</t>
        </is>
      </c>
      <c r="Y688" s="30" t="n">
        <v>40</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Dazzling Gleam</t>
        </is>
      </c>
      <c r="Q689" s="30" t="n">
        <v>28</v>
      </c>
      <c r="R689" s="6" t="inlineStr">
        <is>
          <t>Moonblast</t>
        </is>
      </c>
      <c r="S689" s="30" t="n">
        <v>32</v>
      </c>
      <c r="T689" s="6" t="inlineStr">
        <is>
          <t>Play Rough</t>
        </is>
      </c>
      <c r="U689" s="30" t="n">
        <v>36</v>
      </c>
      <c r="V689" s="6" t="inlineStr">
        <is>
          <t>Drain Punch</t>
        </is>
      </c>
      <c r="W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Reflect</t>
        </is>
      </c>
      <c r="I690" s="30" t="n">
        <v>11</v>
      </c>
      <c r="J690" s="6" t="inlineStr">
        <is>
          <t>Psybeam</t>
        </is>
      </c>
      <c r="K690" s="30" t="n">
        <v>14</v>
      </c>
      <c r="L690" s="6" t="inlineStr">
        <is>
          <t>Swagger</t>
        </is>
      </c>
      <c r="M690" s="30" t="n">
        <v>17</v>
      </c>
      <c r="N690" s="6" t="inlineStr">
        <is>
          <t>Pluck</t>
        </is>
      </c>
      <c r="O690" s="30" t="n">
        <v>20</v>
      </c>
      <c r="P690" s="6" t="inlineStr">
        <is>
          <t>Foul Play</t>
        </is>
      </c>
      <c r="Q690" s="30" t="n">
        <v>23</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Reflect</t>
        </is>
      </c>
      <c r="K691" s="30" t="n">
        <v>11</v>
      </c>
      <c r="L691" s="6" t="inlineStr">
        <is>
          <t>Psybeam</t>
        </is>
      </c>
      <c r="M691" s="30" t="n">
        <v>14</v>
      </c>
      <c r="N691" s="6" t="inlineStr">
        <is>
          <t>Swagger</t>
        </is>
      </c>
      <c r="O691" s="30" t="n">
        <v>17</v>
      </c>
      <c r="P691" s="6" t="inlineStr">
        <is>
          <t>Pluck</t>
        </is>
      </c>
      <c r="Q691" s="30" t="n">
        <v>20</v>
      </c>
      <c r="R691" s="6" t="inlineStr">
        <is>
          <t>Foul Play</t>
        </is>
      </c>
      <c r="S691" s="30" t="n">
        <v>23</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Rock Tomb</t>
        </is>
      </c>
      <c r="O692" s="30" t="n">
        <v>20</v>
      </c>
      <c r="P692" s="6" t="inlineStr">
        <is>
          <t>Hone Claws</t>
        </is>
      </c>
      <c r="Q692" s="30" t="n">
        <v>23</v>
      </c>
      <c r="R692" s="6" t="inlineStr">
        <is>
          <t>Clamp</t>
        </is>
      </c>
      <c r="S692" s="30" t="n">
        <v>26</v>
      </c>
      <c r="T692" s="6" t="inlineStr">
        <is>
          <t>Razor Shell</t>
        </is>
      </c>
      <c r="U692" s="30" t="n">
        <v>27</v>
      </c>
      <c r="V692" s="6" t="inlineStr">
        <is>
          <t>Rock Slide</t>
        </is>
      </c>
      <c r="W692" s="30" t="n">
        <v>29</v>
      </c>
      <c r="X692" s="6" t="inlineStr">
        <is>
          <t>Cross Chop</t>
        </is>
      </c>
      <c r="Y692" s="30" t="n">
        <v>32</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Rock Tomb</t>
        </is>
      </c>
      <c r="O693" s="30" t="n">
        <v>20</v>
      </c>
      <c r="P693" s="6" t="inlineStr">
        <is>
          <t>Hone Claws</t>
        </is>
      </c>
      <c r="Q693" s="30" t="n">
        <v>23</v>
      </c>
      <c r="R693" s="6" t="inlineStr">
        <is>
          <t>Clamp</t>
        </is>
      </c>
      <c r="S693" s="30" t="n">
        <v>26</v>
      </c>
      <c r="T693" s="6" t="inlineStr">
        <is>
          <t>Razor Shell</t>
        </is>
      </c>
      <c r="U693" s="30" t="n">
        <v>27</v>
      </c>
      <c r="V693" s="6" t="inlineStr">
        <is>
          <t>Rock Slide</t>
        </is>
      </c>
      <c r="W693" s="30" t="n">
        <v>29</v>
      </c>
      <c r="X693" s="6" t="inlineStr">
        <is>
          <t>Cross Chop</t>
        </is>
      </c>
      <c r="Y693" s="30" t="n">
        <v>32</v>
      </c>
      <c r="Z693" s="6" t="inlineStr">
        <is>
          <t>Stone Edge</t>
        </is>
      </c>
      <c r="AA693" s="30" t="n">
        <v>36</v>
      </c>
      <c r="AB693" s="6" t="inlineStr">
        <is>
          <t>Night Slash</t>
        </is>
      </c>
      <c r="AC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Smack Down</t>
        </is>
      </c>
      <c r="I700" s="30" t="n">
        <v>12</v>
      </c>
      <c r="J700" s="6" t="inlineStr">
        <is>
          <t>Rock Tomb</t>
        </is>
      </c>
      <c r="K700" s="30" t="n">
        <v>16</v>
      </c>
      <c r="L700" s="6" t="inlineStr">
        <is>
          <t>Stealth Rock</t>
        </is>
      </c>
      <c r="M700" s="30" t="n">
        <v>20</v>
      </c>
      <c r="N700" s="6" t="inlineStr">
        <is>
          <t>Rock Slide</t>
        </is>
      </c>
      <c r="O700" s="30" t="n">
        <v>24</v>
      </c>
      <c r="P700" s="6" t="inlineStr">
        <is>
          <t>Ancient Power</t>
        </is>
      </c>
      <c r="Q700" s="30" t="n">
        <v>28</v>
      </c>
      <c r="R700" s="6" t="inlineStr">
        <is>
          <t>Rock Blast</t>
        </is>
      </c>
      <c r="S700" s="30" t="n">
        <v>32</v>
      </c>
      <c r="T700" s="6" t="inlineStr">
        <is>
          <t>Stone Edge</t>
        </is>
      </c>
      <c r="U700" s="30" t="n">
        <v>36</v>
      </c>
      <c r="V700" s="6" t="inlineStr">
        <is>
          <t>Head Smash</t>
        </is>
      </c>
      <c r="W700" s="30" t="n">
        <v>40</v>
      </c>
      <c r="X700" s="6" t="inlineStr">
        <is>
          <t>Wide Guard</t>
        </is>
      </c>
      <c r="Y700" s="30" t="n">
        <v>44</v>
      </c>
      <c r="Z700" s="6" t="inlineStr">
        <is>
          <t>Rock Wrecker</t>
        </is>
      </c>
      <c r="AA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Smack Down</t>
        </is>
      </c>
      <c r="I701" s="30" t="n">
        <v>12</v>
      </c>
      <c r="J701" s="6" t="inlineStr">
        <is>
          <t>Rock Tomb</t>
        </is>
      </c>
      <c r="K701" s="30" t="n">
        <v>16</v>
      </c>
      <c r="L701" s="6" t="inlineStr">
        <is>
          <t>Stealth Rock</t>
        </is>
      </c>
      <c r="M701" s="30" t="n">
        <v>20</v>
      </c>
      <c r="N701" s="6" t="inlineStr">
        <is>
          <t>Ancient Power</t>
        </is>
      </c>
      <c r="O701" s="30" t="n">
        <v>28</v>
      </c>
      <c r="P701" s="6" t="inlineStr">
        <is>
          <t>Rock Blast</t>
        </is>
      </c>
      <c r="Q701" s="30" t="n">
        <v>32</v>
      </c>
      <c r="R701" s="6" t="inlineStr">
        <is>
          <t>Wide Guard</t>
        </is>
      </c>
      <c r="S701" s="30" t="n">
        <v>44</v>
      </c>
      <c r="T701" s="6" t="inlineStr">
        <is>
          <t>Crunch</t>
        </is>
      </c>
      <c r="U701" s="30" t="n">
        <v>48</v>
      </c>
      <c r="V701" s="6" t="inlineStr">
        <is>
          <t>Head Smash</t>
        </is>
      </c>
      <c r="W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Smack Down</t>
        </is>
      </c>
      <c r="I702" s="30" t="n">
        <v>12</v>
      </c>
      <c r="J702" s="6" t="inlineStr">
        <is>
          <t>Rock Tomb</t>
        </is>
      </c>
      <c r="K702" s="30" t="n">
        <v>16</v>
      </c>
      <c r="L702" s="6" t="inlineStr">
        <is>
          <t>Stealth Rock</t>
        </is>
      </c>
      <c r="M702" s="30" t="n">
        <v>20</v>
      </c>
      <c r="N702" s="6" t="inlineStr">
        <is>
          <t>Rock Slide</t>
        </is>
      </c>
      <c r="O702" s="30" t="n">
        <v>24</v>
      </c>
      <c r="P702" s="6" t="inlineStr">
        <is>
          <t>Ancient Power</t>
        </is>
      </c>
      <c r="Q702" s="30" t="n">
        <v>28</v>
      </c>
      <c r="R702" s="6" t="inlineStr">
        <is>
          <t>Rock Blast</t>
        </is>
      </c>
      <c r="S702" s="30" t="n">
        <v>32</v>
      </c>
      <c r="T702" s="6" t="inlineStr">
        <is>
          <t>Stone Edge</t>
        </is>
      </c>
      <c r="U702" s="30" t="n">
        <v>36</v>
      </c>
      <c r="V702" s="6" t="inlineStr">
        <is>
          <t>Head Smash</t>
        </is>
      </c>
      <c r="W702" s="30" t="n">
        <v>40</v>
      </c>
      <c r="X702" s="6" t="inlineStr">
        <is>
          <t>Freeze Dry</t>
        </is>
      </c>
      <c r="Y702" s="30" t="n">
        <v>41</v>
      </c>
      <c r="Z702" s="6" t="inlineStr">
        <is>
          <t>Wide Guard</t>
        </is>
      </c>
      <c r="AA702" s="30" t="n">
        <v>44</v>
      </c>
      <c r="AB702" s="6" t="inlineStr">
        <is>
          <t>Rock Wrecker</t>
        </is>
      </c>
      <c r="AC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Smack Down</t>
        </is>
      </c>
      <c r="I703" s="30" t="n">
        <v>12</v>
      </c>
      <c r="J703" s="6" t="inlineStr">
        <is>
          <t>Rock Tomb</t>
        </is>
      </c>
      <c r="K703" s="30" t="n">
        <v>16</v>
      </c>
      <c r="L703" s="6" t="inlineStr">
        <is>
          <t>Stealth Rock</t>
        </is>
      </c>
      <c r="M703" s="30" t="n">
        <v>20</v>
      </c>
      <c r="N703" s="6" t="inlineStr">
        <is>
          <t>Freeze Dry</t>
        </is>
      </c>
      <c r="O703" s="30" t="n">
        <v>24</v>
      </c>
      <c r="P703" s="6" t="inlineStr">
        <is>
          <t>Ancient Power</t>
        </is>
      </c>
      <c r="Q703" s="30" t="n">
        <v>28</v>
      </c>
      <c r="R703" s="6" t="inlineStr">
        <is>
          <t>Rock Blast</t>
        </is>
      </c>
      <c r="S703" s="30" t="n">
        <v>32</v>
      </c>
      <c r="T703" s="6" t="inlineStr">
        <is>
          <t>Head Smash</t>
        </is>
      </c>
      <c r="U703" s="30" t="n">
        <v>40</v>
      </c>
      <c r="V703" s="6" t="inlineStr">
        <is>
          <t>Wide Guard</t>
        </is>
      </c>
      <c r="W703" s="30" t="n">
        <v>44</v>
      </c>
      <c r="X703" s="6" t="inlineStr">
        <is>
          <t>Earth Power</t>
        </is>
      </c>
      <c r="Y703" s="30" t="n">
        <v>46</v>
      </c>
      <c r="Z703" s="6" t="inlineStr">
        <is>
          <t>Hyper Voice</t>
        </is>
      </c>
      <c r="AA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Acrobatics</t>
        </is>
      </c>
      <c r="U705" s="30" t="n">
        <v>36</v>
      </c>
      <c r="V705" s="6" t="inlineStr">
        <is>
          <t>Close Combat</t>
        </is>
      </c>
      <c r="W705" s="30" t="n">
        <v>40</v>
      </c>
      <c r="X705" s="6" t="inlineStr">
        <is>
          <t>Superpower</t>
        </is>
      </c>
      <c r="Y705" s="30" t="n">
        <v>44</v>
      </c>
      <c r="Z705" s="6" t="inlineStr">
        <is>
          <t>High Jump Kick</t>
        </is>
      </c>
      <c r="AA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Smack Down</t>
        </is>
      </c>
      <c r="I707" s="30" t="n">
        <v>12</v>
      </c>
      <c r="J707" s="6" t="inlineStr">
        <is>
          <t>Rock Tomb</t>
        </is>
      </c>
      <c r="K707" s="30" t="n">
        <v>16</v>
      </c>
      <c r="L707" s="6" t="inlineStr">
        <is>
          <t>Stealth Rock</t>
        </is>
      </c>
      <c r="M707" s="30" t="n">
        <v>20</v>
      </c>
      <c r="N707" s="6" t="inlineStr">
        <is>
          <t>Moonblast</t>
        </is>
      </c>
      <c r="O707" s="30" t="n">
        <v>24</v>
      </c>
      <c r="P707" s="6" t="inlineStr">
        <is>
          <t>Ancient Power</t>
        </is>
      </c>
      <c r="Q707" s="30" t="n">
        <v>28</v>
      </c>
      <c r="R707" s="6" t="inlineStr">
        <is>
          <t>Rock Blast</t>
        </is>
      </c>
      <c r="S707" s="30" t="n">
        <v>32</v>
      </c>
      <c r="T707" s="6" t="inlineStr">
        <is>
          <t>Flail</t>
        </is>
      </c>
      <c r="U707" s="30" t="n">
        <v>36</v>
      </c>
      <c r="V707" s="6" t="inlineStr">
        <is>
          <t>Head Smash</t>
        </is>
      </c>
      <c r="W707" s="30" t="n">
        <v>40</v>
      </c>
      <c r="X707" s="6" t="inlineStr">
        <is>
          <t>Wide Guard</t>
        </is>
      </c>
      <c r="Y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Rush</t>
        </is>
      </c>
      <c r="S708" s="30" t="n">
        <v>32</v>
      </c>
      <c r="T708" s="6" t="inlineStr">
        <is>
          <t>Outrage</t>
        </is>
      </c>
      <c r="U708" s="30" t="n">
        <v>36</v>
      </c>
      <c r="V708" s="6" t="inlineStr">
        <is>
          <t>Draco Meteor</t>
        </is>
      </c>
      <c r="W708" s="30" t="n">
        <v>40</v>
      </c>
      <c r="X708" s="6" t="inlineStr">
        <is>
          <t>Muddy Water</t>
        </is>
      </c>
      <c r="Y708" s="30" t="n">
        <v>44</v>
      </c>
      <c r="Z708" s="6" t="inlineStr">
        <is>
          <t>Body Slam</t>
        </is>
      </c>
      <c r="AA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Rush</t>
        </is>
      </c>
      <c r="S709" s="30" t="n">
        <v>32</v>
      </c>
      <c r="T709" s="6" t="inlineStr">
        <is>
          <t>Outrage</t>
        </is>
      </c>
      <c r="U709" s="30" t="n">
        <v>36</v>
      </c>
      <c r="V709" s="6" t="inlineStr">
        <is>
          <t>Draco Meteor</t>
        </is>
      </c>
      <c r="W709" s="30" t="n">
        <v>40</v>
      </c>
      <c r="X709" s="6" t="inlineStr">
        <is>
          <t>Muddy Water</t>
        </is>
      </c>
      <c r="Y709" s="30" t="n">
        <v>44</v>
      </c>
      <c r="Z709" s="6" t="inlineStr">
        <is>
          <t>Body Slam</t>
        </is>
      </c>
      <c r="AA709" s="30" t="n">
        <v>48</v>
      </c>
      <c r="AB709" s="6" t="inlineStr">
        <is>
          <t>Recover</t>
        </is>
      </c>
      <c r="AC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Metal Sound</t>
        </is>
      </c>
      <c r="K711" s="30" t="n">
        <v>16</v>
      </c>
      <c r="L711" s="6" t="inlineStr">
        <is>
          <t>Magnet Rise</t>
        </is>
      </c>
      <c r="M711" s="30" t="n">
        <v>20</v>
      </c>
      <c r="N711" s="6" t="inlineStr">
        <is>
          <t>Spikes</t>
        </is>
      </c>
      <c r="O711" s="30" t="n">
        <v>24</v>
      </c>
      <c r="P711" s="6" t="inlineStr">
        <is>
          <t>Mirror Shot</t>
        </is>
      </c>
      <c r="Q711" s="30" t="n">
        <v>25</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Rapid Spin</t>
        </is>
      </c>
      <c r="G716" s="30" t="n">
        <v>1</v>
      </c>
      <c r="H716" s="6" t="inlineStr">
        <is>
          <t>Mist</t>
        </is>
      </c>
      <c r="I716" s="30" t="n">
        <v>5</v>
      </c>
      <c r="J716" s="6" t="inlineStr">
        <is>
          <t>Icy Wind</t>
        </is>
      </c>
      <c r="K716" s="30" t="n">
        <v>8</v>
      </c>
      <c r="L716" s="6" t="inlineStr">
        <is>
          <t>Ice Shard</t>
        </is>
      </c>
      <c r="M716" s="30" t="n">
        <v>12</v>
      </c>
      <c r="N716" s="6" t="inlineStr">
        <is>
          <t>Sharpen</t>
        </is>
      </c>
      <c r="O716" s="30" t="n">
        <v>20</v>
      </c>
      <c r="P716" s="6" t="inlineStr">
        <is>
          <t>Ice Fang</t>
        </is>
      </c>
      <c r="Q716" s="30" t="n">
        <v>24</v>
      </c>
      <c r="R716" s="6" t="inlineStr">
        <is>
          <t>Ice Beam</t>
        </is>
      </c>
      <c r="S716" s="30" t="n">
        <v>28</v>
      </c>
      <c r="T716" s="6" t="inlineStr">
        <is>
          <t>Freeze Dry</t>
        </is>
      </c>
      <c r="U716" s="30" t="n">
        <v>32</v>
      </c>
      <c r="V716" s="6" t="inlineStr">
        <is>
          <t>Icicle Crash</t>
        </is>
      </c>
      <c r="W716" s="30" t="n">
        <v>36</v>
      </c>
      <c r="X716" s="6" t="inlineStr">
        <is>
          <t>Recover</t>
        </is>
      </c>
      <c r="Y716" s="30" t="n">
        <v>39</v>
      </c>
      <c r="Z716" s="6" t="inlineStr">
        <is>
          <t>Blizzard</t>
        </is>
      </c>
      <c r="AA716" s="30" t="n">
        <v>40</v>
      </c>
      <c r="AB716" s="6" t="inlineStr">
        <is>
          <t>Sheer Cold</t>
        </is>
      </c>
      <c r="AC716" s="30" t="n">
        <v>44</v>
      </c>
      <c r="AD716" s="6" t="inlineStr">
        <is>
          <t>Triple Axel</t>
        </is>
      </c>
      <c r="AE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36" t="inlineStr">
        <is>
          <t>Split 1</t>
        </is>
      </c>
      <c r="B2" s="36" t="n"/>
      <c r="C2" s="36" t="n"/>
      <c r="D2" s="36" t="n"/>
    </row>
    <row r="3">
      <c r="A3" s="37" t="inlineStr">
        <is>
          <t>Littleroot Town</t>
        </is>
      </c>
      <c r="B3" s="37" t="n"/>
      <c r="C3" s="37" t="n"/>
      <c r="D3" s="3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37" t="inlineStr">
        <is>
          <t>Oldale Town</t>
        </is>
      </c>
      <c r="B6" s="37" t="n"/>
      <c r="C6" s="37" t="n"/>
      <c r="D6" s="3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37" t="inlineStr">
        <is>
          <t>Route 103</t>
        </is>
      </c>
      <c r="B9" s="37" t="n"/>
      <c r="C9" s="37" t="n"/>
      <c r="D9" s="3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37" t="inlineStr">
        <is>
          <t>Route 102</t>
        </is>
      </c>
      <c r="B13" s="37" t="n"/>
      <c r="C13" s="37" t="n"/>
      <c r="D13" s="37" t="n"/>
    </row>
    <row r="14">
      <c r="A14" s="32" t="inlineStr">
        <is>
          <t>Potion</t>
        </is>
      </c>
      <c r="B14" s="32" t="inlineStr">
        <is>
          <t>Item ball at (11, 15)</t>
        </is>
      </c>
      <c r="C14" s="32" t="n"/>
      <c r="D14" s="32" t="inlineStr">
        <is>
          <t>☐</t>
        </is>
      </c>
    </row>
    <row r="15">
      <c r="A15" s="37" t="inlineStr">
        <is>
          <t>Petalburg City</t>
        </is>
      </c>
      <c r="B15" s="37" t="n"/>
      <c r="C15" s="37" t="n"/>
      <c r="D15" s="3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37" t="inlineStr">
        <is>
          <t>Route 104</t>
        </is>
      </c>
      <c r="B22" s="37" t="n"/>
      <c r="C22" s="37" t="n"/>
      <c r="D22" s="3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37" t="inlineStr">
        <is>
          <t>Trainer Grove</t>
        </is>
      </c>
      <c r="B31" s="37" t="n"/>
      <c r="C31" s="37" t="n"/>
      <c r="D31" s="37" t="n"/>
    </row>
    <row r="32">
      <c r="A32" s="32" t="inlineStr">
        <is>
          <t>Miracle Seed</t>
        </is>
      </c>
      <c r="B32" s="32" t="inlineStr">
        <is>
          <t>From Picnicker Maisie, after battle</t>
        </is>
      </c>
      <c r="C32" s="32" t="n"/>
      <c r="D32" s="32" t="inlineStr">
        <is>
          <t>☐</t>
        </is>
      </c>
    </row>
    <row r="33">
      <c r="A33" s="37" t="inlineStr">
        <is>
          <t>Petalburg Coast</t>
        </is>
      </c>
      <c r="B33" s="37" t="n"/>
      <c r="C33" s="37" t="n"/>
      <c r="D33" s="3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37" t="inlineStr">
        <is>
          <t>Viridian Forest</t>
        </is>
      </c>
      <c r="B39" s="37" t="n"/>
      <c r="C39" s="37" t="n"/>
      <c r="D39" s="3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37" t="inlineStr">
        <is>
          <t>Petalburg City</t>
        </is>
      </c>
      <c r="B43" s="37" t="n"/>
      <c r="C43" s="37" t="n"/>
      <c r="D43" s="37" t="n"/>
    </row>
    <row r="44">
      <c r="A44" s="32" t="inlineStr">
        <is>
          <t>TM17 - Protect x1</t>
        </is>
      </c>
      <c r="B44" s="32" t="inlineStr">
        <is>
          <t>From Norman (Only TM given as a single copy)</t>
        </is>
      </c>
      <c r="C44" s="32" t="n"/>
      <c r="D44" s="32" t="inlineStr">
        <is>
          <t>☐</t>
        </is>
      </c>
    </row>
    <row r="45">
      <c r="A45" s="36" t="inlineStr">
        <is>
          <t>Split 2</t>
        </is>
      </c>
      <c r="B45" s="36" t="n"/>
      <c r="C45" s="36" t="n"/>
      <c r="D45" s="36" t="n"/>
    </row>
    <row r="46">
      <c r="A46" s="37" t="inlineStr">
        <is>
          <t>Petalburg Woods</t>
        </is>
      </c>
      <c r="B46" s="37" t="n"/>
      <c r="C46" s="37" t="n"/>
      <c r="D46" s="3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37" t="inlineStr">
        <is>
          <t>Lost Cave</t>
        </is>
      </c>
      <c r="B60" s="37" t="n"/>
      <c r="C60" s="37" t="n"/>
      <c r="D60" s="37" t="n"/>
    </row>
    <row r="61">
      <c r="A61" s="32" t="inlineStr">
        <is>
          <t>Shiny Stone OR Moon Stone</t>
        </is>
      </c>
      <c r="B61" s="32" t="inlineStr">
        <is>
          <t>NPC choice (one only) (Deepest point of Lost Cave)</t>
        </is>
      </c>
      <c r="C61" s="32" t="n"/>
      <c r="D61" s="32" t="inlineStr">
        <is>
          <t>☐</t>
        </is>
      </c>
    </row>
    <row r="62">
      <c r="A62" s="37" t="inlineStr">
        <is>
          <t>Route 104</t>
        </is>
      </c>
      <c r="B62" s="37" t="n"/>
      <c r="C62" s="37" t="n"/>
      <c r="D62" s="3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37" t="inlineStr">
        <is>
          <t>Rustboro City</t>
        </is>
      </c>
      <c r="B67" s="37" t="n"/>
      <c r="C67" s="37" t="n"/>
      <c r="D67" s="3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37" t="inlineStr">
        <is>
          <t>Route 116</t>
        </is>
      </c>
      <c r="B73" s="37" t="n"/>
      <c r="C73" s="37" t="n"/>
      <c r="D73" s="3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37" t="inlineStr">
        <is>
          <t>Rustboro City</t>
        </is>
      </c>
      <c r="B82" s="37" t="n"/>
      <c r="C82" s="37" t="n"/>
      <c r="D82" s="3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37" t="inlineStr">
        <is>
          <t>Rusturf Tunnel</t>
        </is>
      </c>
      <c r="B85" s="37" t="n"/>
      <c r="C85" s="37" t="n"/>
      <c r="D85" s="3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36" t="inlineStr">
        <is>
          <t>Split 3</t>
        </is>
      </c>
      <c r="B89" s="36" t="n"/>
      <c r="C89" s="36" t="n"/>
      <c r="D89" s="36" t="n"/>
    </row>
    <row r="90">
      <c r="A90" s="37" t="inlineStr">
        <is>
          <t>Rusturf Tunnel</t>
        </is>
      </c>
      <c r="B90" s="37" t="n"/>
      <c r="C90" s="37" t="n"/>
      <c r="D90" s="37" t="n"/>
    </row>
    <row r="91">
      <c r="A91" s="32" t="inlineStr">
        <is>
          <t>RageCandyBar</t>
        </is>
      </c>
      <c r="B91" s="32" t="inlineStr">
        <is>
          <t>Dropped by the Aqua grunt as he flees (Converted Shoal Shell)</t>
        </is>
      </c>
      <c r="C91" s="32" t="n"/>
      <c r="D91" s="32" t="inlineStr">
        <is>
          <t>☐</t>
        </is>
      </c>
    </row>
    <row r="92">
      <c r="A92" s="37" t="inlineStr">
        <is>
          <t>Wraithwood Forest</t>
        </is>
      </c>
      <c r="B92" s="37" t="n"/>
      <c r="C92" s="37" t="n"/>
      <c r="D92" s="3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37" t="inlineStr">
        <is>
          <t>Hollowbrook</t>
        </is>
      </c>
      <c r="B99" s="37" t="n"/>
      <c r="C99" s="37" t="n"/>
      <c r="D99" s="3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37" t="inlineStr">
        <is>
          <t>Granite Cave</t>
        </is>
      </c>
      <c r="B104" s="37" t="n"/>
      <c r="C104" s="37" t="n"/>
      <c r="D104" s="3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37" t="inlineStr">
        <is>
          <t>Route 106</t>
        </is>
      </c>
      <c r="B119" s="37" t="n"/>
      <c r="C119" s="37" t="n"/>
      <c r="D119" s="3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37" t="inlineStr">
        <is>
          <t>Granite Shore</t>
        </is>
      </c>
      <c r="B125" s="37" t="n"/>
      <c r="C125" s="37" t="n"/>
      <c r="D125" s="3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37" t="inlineStr">
        <is>
          <t>Dewford Town</t>
        </is>
      </c>
      <c r="B128" s="37" t="n"/>
      <c r="C128" s="37" t="n"/>
      <c r="D128" s="37" t="n"/>
    </row>
    <row r="129">
      <c r="A129" s="32" t="inlineStr">
        <is>
          <t>TM31 - Brick Break x2</t>
        </is>
      </c>
      <c r="B129" s="32" t="inlineStr">
        <is>
          <t>From Brawly + Phoebe tag battle</t>
        </is>
      </c>
      <c r="C129" s="32" t="n"/>
      <c r="D129" s="32" t="inlineStr">
        <is>
          <t>☐</t>
        </is>
      </c>
    </row>
    <row r="130">
      <c r="A130" s="37" t="inlineStr">
        <is>
          <t>Route 105</t>
        </is>
      </c>
      <c r="B130" s="37" t="n"/>
      <c r="C130" s="37" t="n"/>
      <c r="D130" s="3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36" t="inlineStr">
        <is>
          <t>Split 4</t>
        </is>
      </c>
      <c r="B134" s="36" t="n"/>
      <c r="C134" s="36" t="n"/>
      <c r="D134" s="36" t="n"/>
    </row>
    <row r="135">
      <c r="A135" s="37" t="inlineStr">
        <is>
          <t>Route 108</t>
        </is>
      </c>
      <c r="B135" s="37" t="n"/>
      <c r="C135" s="37" t="n"/>
      <c r="D135" s="3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37" t="inlineStr">
        <is>
          <t>Route 109</t>
        </is>
      </c>
      <c r="B138" s="37" t="n"/>
      <c r="C138" s="37" t="n"/>
      <c r="D138" s="3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37" t="inlineStr">
        <is>
          <t>Slateport City</t>
        </is>
      </c>
      <c r="B147" s="37" t="n"/>
      <c r="C147" s="37" t="n"/>
      <c r="D147" s="3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37" t="inlineStr">
        <is>
          <t>Route 110</t>
        </is>
      </c>
      <c r="B150" s="37" t="n"/>
      <c r="C150" s="37" t="n"/>
      <c r="D150" s="3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37" t="inlineStr">
        <is>
          <t>Mauville City</t>
        </is>
      </c>
      <c r="B169" s="37" t="n"/>
      <c r="C169" s="37" t="n"/>
      <c r="D169" s="3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37" t="inlineStr">
        <is>
          <t>Route 117</t>
        </is>
      </c>
      <c r="B173" s="37" t="n"/>
      <c r="C173" s="37" t="n"/>
      <c r="D173" s="3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37" t="inlineStr">
        <is>
          <t>Verdanturf Town</t>
        </is>
      </c>
      <c r="B178" s="37" t="n"/>
      <c r="C178" s="37" t="n"/>
      <c r="D178" s="3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37" t="inlineStr">
        <is>
          <t>Abandoned Ship</t>
        </is>
      </c>
      <c r="B180" s="37" t="n"/>
      <c r="C180" s="37" t="n"/>
      <c r="D180" s="3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37" t="inlineStr">
        <is>
          <t>New Mauville</t>
        </is>
      </c>
      <c r="B195" s="37" t="n"/>
      <c r="C195" s="37" t="n"/>
      <c r="D195" s="3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36" t="inlineStr">
        <is>
          <t>Split 5</t>
        </is>
      </c>
      <c r="B203" s="36" t="n"/>
      <c r="C203" s="36" t="n"/>
      <c r="D203" s="36" t="n"/>
    </row>
    <row r="204">
      <c r="A204" s="37" t="inlineStr">
        <is>
          <t>Route 111</t>
        </is>
      </c>
      <c r="B204" s="37" t="n"/>
      <c r="C204" s="37" t="n"/>
      <c r="D204" s="3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37" t="inlineStr">
        <is>
          <t>Route 112</t>
        </is>
      </c>
      <c r="B214" s="37" t="n"/>
      <c r="C214" s="37" t="n"/>
      <c r="D214" s="3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37" t="inlineStr">
        <is>
          <t>Fiery Path</t>
        </is>
      </c>
      <c r="B217" s="37" t="n"/>
      <c r="C217" s="37" t="n"/>
      <c r="D217" s="3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37" t="inlineStr">
        <is>
          <t>Route 113</t>
        </is>
      </c>
      <c r="B221" s="37" t="n"/>
      <c r="C221" s="37" t="n"/>
      <c r="D221" s="3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37" t="inlineStr">
        <is>
          <t>Fallarbor Town</t>
        </is>
      </c>
      <c r="B228" s="37" t="n"/>
      <c r="C228" s="37" t="n"/>
      <c r="D228" s="3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37" t="inlineStr">
        <is>
          <t>Route 114</t>
        </is>
      </c>
      <c r="B232" s="37" t="n"/>
      <c r="C232" s="37" t="n"/>
      <c r="D232" s="3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37" t="inlineStr">
        <is>
          <t>Jagged Pass</t>
        </is>
      </c>
      <c r="B238" s="37" t="n"/>
      <c r="C238" s="37" t="n"/>
      <c r="D238" s="3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37" t="inlineStr">
        <is>
          <t>Lavaridge Town</t>
        </is>
      </c>
      <c r="B242" s="37" t="n"/>
      <c r="C242" s="37" t="n"/>
      <c r="D242" s="3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37" t="inlineStr">
        <is>
          <t>Magma Hideout</t>
        </is>
      </c>
      <c r="B246" s="37" t="n"/>
      <c r="C246" s="37" t="n"/>
      <c r="D246" s="3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36" t="inlineStr">
        <is>
          <t>Split 6</t>
        </is>
      </c>
      <c r="B254" s="36" t="n"/>
      <c r="C254" s="36" t="n"/>
      <c r="D254" s="36" t="n"/>
    </row>
    <row r="255">
      <c r="A255" s="37" t="inlineStr">
        <is>
          <t>Route 118</t>
        </is>
      </c>
      <c r="B255" s="37" t="n"/>
      <c r="C255" s="37" t="n"/>
      <c r="D255" s="3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37" t="inlineStr">
        <is>
          <t>Route 119</t>
        </is>
      </c>
      <c r="B259" s="37" t="n"/>
      <c r="C259" s="37" t="n"/>
      <c r="D259" s="3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37" t="inlineStr">
        <is>
          <t>Fortree City</t>
        </is>
      </c>
      <c r="B274" s="37" t="n"/>
      <c r="C274" s="37" t="n"/>
      <c r="D274" s="3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37" t="inlineStr">
        <is>
          <t>Scorched Slab</t>
        </is>
      </c>
      <c r="B276" s="37" t="n"/>
      <c r="C276" s="37" t="n"/>
      <c r="D276" s="37" t="n"/>
    </row>
    <row r="277">
      <c r="A277" s="32" t="inlineStr">
        <is>
          <t>TM11 - Sunny Day</t>
        </is>
      </c>
      <c r="B277" s="32" t="inlineStr">
        <is>
          <t>Item ball at (7, 5)</t>
        </is>
      </c>
      <c r="C277" s="32" t="n"/>
      <c r="D277" s="32" t="inlineStr">
        <is>
          <t>☐</t>
        </is>
      </c>
    </row>
    <row r="278">
      <c r="A278" s="36" t="inlineStr">
        <is>
          <t>Split 7</t>
        </is>
      </c>
      <c r="B278" s="36" t="n"/>
      <c r="C278" s="36" t="n"/>
      <c r="D278" s="36" t="n"/>
    </row>
    <row r="279">
      <c r="A279" s="37" t="inlineStr">
        <is>
          <t>Route 120</t>
        </is>
      </c>
      <c r="B279" s="37" t="n"/>
      <c r="C279" s="37" t="n"/>
      <c r="D279" s="3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37" t="inlineStr">
        <is>
          <t>Route 121</t>
        </is>
      </c>
      <c r="B290" s="37" t="n"/>
      <c r="C290" s="37" t="n"/>
      <c r="D290" s="3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37" t="inlineStr">
        <is>
          <t>Lilycove City</t>
        </is>
      </c>
      <c r="B298" s="37" t="n"/>
      <c r="C298" s="37" t="n"/>
      <c r="D298" s="3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37" t="inlineStr">
        <is>
          <t>Mt Pyre</t>
        </is>
      </c>
      <c r="B306" s="37" t="n"/>
      <c r="C306" s="37" t="n"/>
      <c r="D306" s="3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37" t="inlineStr">
        <is>
          <t>Route 123</t>
        </is>
      </c>
      <c r="B319" s="37" t="n"/>
      <c r="C319" s="37" t="n"/>
      <c r="D319" s="3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37" t="inlineStr">
        <is>
          <t>Aqua Hideout</t>
        </is>
      </c>
      <c r="B330" s="37" t="n"/>
      <c r="C330" s="37" t="n"/>
      <c r="D330" s="3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37" t="inlineStr">
        <is>
          <t>Route 124</t>
        </is>
      </c>
      <c r="B335" s="37" t="n"/>
      <c r="C335" s="37" t="n"/>
      <c r="D335" s="3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37" t="inlineStr">
        <is>
          <t>Mossdeep City</t>
        </is>
      </c>
      <c r="B339" s="37" t="n"/>
      <c r="C339" s="37" t="n"/>
      <c r="D339" s="3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37" t="inlineStr">
        <is>
          <t>Shoal Cave</t>
        </is>
      </c>
      <c r="B343" s="37" t="n"/>
      <c r="C343" s="37" t="n"/>
      <c r="D343" s="3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36" t="inlineStr">
        <is>
          <t>Split 8</t>
        </is>
      </c>
      <c r="B349" s="36" t="n"/>
      <c r="C349" s="36" t="n"/>
      <c r="D349" s="36" t="n"/>
    </row>
    <row r="350">
      <c r="A350" s="37" t="inlineStr">
        <is>
          <t>Route 125</t>
        </is>
      </c>
      <c r="B350" s="37" t="n"/>
      <c r="C350" s="37" t="n"/>
      <c r="D350" s="37" t="n"/>
    </row>
    <row r="351">
      <c r="A351" s="32" t="inlineStr">
        <is>
          <t>Big Pearl</t>
        </is>
      </c>
      <c r="B351" s="32" t="inlineStr">
        <is>
          <t>Item ball at (46, 17)</t>
        </is>
      </c>
      <c r="C351" s="32" t="n"/>
      <c r="D351" s="32" t="inlineStr">
        <is>
          <t>☐</t>
        </is>
      </c>
    </row>
    <row r="352">
      <c r="A352" s="37" t="inlineStr">
        <is>
          <t>Route 126</t>
        </is>
      </c>
      <c r="B352" s="37" t="n"/>
      <c r="C352" s="37" t="n"/>
      <c r="D352" s="37" t="n"/>
    </row>
    <row r="353">
      <c r="A353" s="32" t="inlineStr">
        <is>
          <t>Green Shard</t>
        </is>
      </c>
      <c r="B353" s="32" t="inlineStr">
        <is>
          <t>Item ball at (14, 1)</t>
        </is>
      </c>
      <c r="C353" s="32" t="n"/>
      <c r="D353" s="32" t="inlineStr">
        <is>
          <t>☐</t>
        </is>
      </c>
    </row>
    <row r="354">
      <c r="A354" s="37" t="inlineStr">
        <is>
          <t>Route 127</t>
        </is>
      </c>
      <c r="B354" s="37" t="n"/>
      <c r="C354" s="37" t="n"/>
      <c r="D354" s="3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37" t="inlineStr">
        <is>
          <t>Route 128</t>
        </is>
      </c>
      <c r="B358" s="37" t="n"/>
      <c r="C358" s="37" t="n"/>
      <c r="D358" s="3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37" t="inlineStr">
        <is>
          <t>Seafloor Cavern</t>
        </is>
      </c>
      <c r="B362" s="37" t="n"/>
      <c r="C362" s="37" t="n"/>
      <c r="D362" s="37" t="n"/>
    </row>
    <row r="363">
      <c r="A363" s="32" t="inlineStr">
        <is>
          <t>TM26 - Earthquake</t>
        </is>
      </c>
      <c r="B363" s="32" t="inlineStr">
        <is>
          <t>Item ball at (14, 5)</t>
        </is>
      </c>
      <c r="C363" s="32" t="n"/>
      <c r="D363" s="32" t="inlineStr">
        <is>
          <t>☐</t>
        </is>
      </c>
    </row>
    <row r="364">
      <c r="A364" s="37" t="inlineStr">
        <is>
          <t>Sootopolis City</t>
        </is>
      </c>
      <c r="B364" s="37" t="n"/>
      <c r="C364" s="37" t="n"/>
      <c r="D364" s="3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36" t="inlineStr">
        <is>
          <t>Elite Four &amp; Champion</t>
        </is>
      </c>
      <c r="B367" s="36" t="n"/>
      <c r="C367" s="36" t="n"/>
      <c r="D367" s="36" t="n"/>
    </row>
    <row r="368">
      <c r="A368" s="37" t="inlineStr">
        <is>
          <t>Victory Road</t>
        </is>
      </c>
      <c r="B368" s="37" t="n"/>
      <c r="C368" s="37" t="n"/>
      <c r="D368" s="3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37" t="inlineStr">
        <is>
          <t>Ever Grande City</t>
        </is>
      </c>
      <c r="B377" s="37" t="n"/>
      <c r="C377" s="37" t="n"/>
      <c r="D377" s="37" t="n"/>
    </row>
    <row r="378">
      <c r="A378" s="32" t="inlineStr">
        <is>
          <t>Mart stock</t>
        </is>
      </c>
      <c r="B378" s="32" t="inlineStr">
        <is>
          <t>Ever Grande City - Pokemon League - 1F: Full Heal, Full Restore, Hyper Potion, Max Potion, Max Repel, Revive, Ultra Ball</t>
        </is>
      </c>
      <c r="C378" s="32" t="n"/>
      <c r="D378" s="32" t="n"/>
    </row>
    <row r="379">
      <c r="A379" s="36" t="inlineStr">
        <is>
          <t>Postgame</t>
        </is>
      </c>
      <c r="B379" s="36" t="n"/>
      <c r="C379" s="36" t="n"/>
      <c r="D379" s="36" t="n"/>
    </row>
    <row r="380">
      <c r="A380" s="37" t="inlineStr">
        <is>
          <t>Safari Zone</t>
        </is>
      </c>
      <c r="B380" s="37" t="n"/>
      <c r="C380" s="37" t="n"/>
      <c r="D380" s="3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37" t="inlineStr">
        <is>
          <t>S.S. Tidal Lower Deck</t>
        </is>
      </c>
      <c r="B390" s="37" t="n"/>
      <c r="C390" s="37" t="n"/>
      <c r="D390" s="37" t="n"/>
    </row>
    <row r="391">
      <c r="A391" s="32" t="inlineStr">
        <is>
          <t>Leftovers</t>
        </is>
      </c>
      <c r="B391" s="32" t="inlineStr">
        <is>
          <t>At (0, 2) (hidden)</t>
        </is>
      </c>
      <c r="C391" s="32" t="n"/>
      <c r="D391" s="32" t="inlineStr">
        <is>
          <t>☐</t>
        </is>
      </c>
    </row>
    <row r="392">
      <c r="A392" s="37" t="inlineStr">
        <is>
          <t>Battle Frontier</t>
        </is>
      </c>
      <c r="B392" s="37" t="n"/>
      <c r="C392" s="37" t="n"/>
      <c r="D392" s="37" t="n"/>
    </row>
    <row r="393">
      <c r="A393" s="32" t="inlineStr">
        <is>
          <t>Mart stock</t>
        </is>
      </c>
      <c r="B393" s="32" t="inlineStr">
        <is>
          <t>Battle Frontier - Mart: Full Heal, Full Restore, Hyper Potion, Max Potion, Max Repel, Rare Candy, Revive, Ultra Ball</t>
        </is>
      </c>
      <c r="C393" s="32" t="n"/>
      <c r="D393" s="32" t="n"/>
    </row>
    <row r="394">
      <c r="A394" s="37" t="inlineStr">
        <is>
          <t>Trainer Hill</t>
        </is>
      </c>
      <c r="B394" s="37" t="n"/>
      <c r="C394" s="37" t="n"/>
      <c r="D394" s="3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36" t="inlineStr">
        <is>
          <t>Unassigned</t>
        </is>
      </c>
      <c r="B396" s="36" t="n"/>
      <c r="C396" s="36" t="n"/>
      <c r="D396" s="36" t="n"/>
    </row>
    <row r="397">
      <c r="A397" s="37" t="inlineStr">
        <is>
          <t>Trainer Grove</t>
        </is>
      </c>
      <c r="B397" s="37" t="n"/>
      <c r="C397" s="37" t="n"/>
      <c r="D397" s="3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37" t="inlineStr">
        <is>
          <t>Meteor Falls</t>
        </is>
      </c>
      <c r="B400" s="37" t="n"/>
      <c r="C400" s="37" t="n"/>
      <c r="D400" s="3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37" t="inlineStr">
        <is>
          <t>Route 115</t>
        </is>
      </c>
      <c r="B407" s="37" t="n"/>
      <c r="C407" s="37" t="n"/>
      <c r="D407" s="3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37" t="inlineStr">
        <is>
          <t>Route 132</t>
        </is>
      </c>
      <c r="B415" s="37" t="n"/>
      <c r="C415" s="37" t="n"/>
      <c r="D415" s="3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37" t="inlineStr">
        <is>
          <t>Route 133</t>
        </is>
      </c>
      <c r="B418" s="37" t="n"/>
      <c r="C418" s="37" t="n"/>
      <c r="D418" s="3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37" t="inlineStr">
        <is>
          <t>Route 134</t>
        </is>
      </c>
      <c r="B422" s="37" t="n"/>
      <c r="C422" s="37" t="n"/>
      <c r="D422" s="3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37" t="inlineStr">
        <is>
          <t>Artisan Cave</t>
        </is>
      </c>
      <c r="B425" s="37" t="n"/>
      <c r="C425" s="37" t="n"/>
      <c r="D425" s="3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37" t="inlineStr">
        <is>
          <t>Underwater</t>
        </is>
      </c>
      <c r="B428" s="37" t="n"/>
      <c r="C428" s="37" t="n"/>
      <c r="D428" s="3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37" t="inlineStr">
        <is>
          <t>Artisan Cave</t>
        </is>
      </c>
      <c r="B432" s="37" t="n"/>
      <c r="C432" s="37" t="n"/>
      <c r="D432" s="37" t="n"/>
    </row>
    <row r="433">
      <c r="A433" s="32" t="inlineStr">
        <is>
          <t>Calcium</t>
        </is>
      </c>
      <c r="B433" s="32" t="inlineStr">
        <is>
          <t>At (27, 8) (hidden)</t>
        </is>
      </c>
      <c r="C433" s="32" t="n"/>
      <c r="D433" s="32" t="inlineStr">
        <is>
          <t>☐</t>
        </is>
      </c>
    </row>
    <row r="434">
      <c r="A434" s="37" t="inlineStr">
        <is>
          <t>Underwater</t>
        </is>
      </c>
      <c r="B434" s="37" t="n"/>
      <c r="C434" s="37" t="n"/>
      <c r="D434" s="3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37" t="inlineStr">
        <is>
          <t>Artisan Cave</t>
        </is>
      </c>
      <c r="B443" s="37" t="n"/>
      <c r="C443" s="37" t="n"/>
      <c r="D443" s="37" t="n"/>
    </row>
    <row r="444">
      <c r="A444" s="32" t="inlineStr">
        <is>
          <t>Iron</t>
        </is>
      </c>
      <c r="B444" s="32" t="inlineStr">
        <is>
          <t>At (19, 43) (hidden)</t>
        </is>
      </c>
      <c r="C444" s="32" t="n"/>
      <c r="D444" s="32" t="inlineStr">
        <is>
          <t>☐</t>
        </is>
      </c>
    </row>
    <row r="445">
      <c r="A445" s="37" t="inlineStr">
        <is>
          <t>Underwater</t>
        </is>
      </c>
      <c r="B445" s="37" t="n"/>
      <c r="C445" s="37" t="n"/>
      <c r="D445" s="3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37" t="inlineStr">
        <is>
          <t>Artisan Cave</t>
        </is>
      </c>
      <c r="B450" s="37" t="n"/>
      <c r="C450" s="37" t="n"/>
      <c r="D450" s="37" t="n"/>
    </row>
    <row r="451">
      <c r="A451" s="32" t="inlineStr">
        <is>
          <t>Protein</t>
        </is>
      </c>
      <c r="B451" s="32" t="inlineStr">
        <is>
          <t>At (7, 5) (hidden)</t>
        </is>
      </c>
      <c r="C451" s="32" t="n"/>
      <c r="D451" s="32" t="inlineStr">
        <is>
          <t>☐</t>
        </is>
      </c>
    </row>
    <row r="452">
      <c r="A452" s="37" t="inlineStr">
        <is>
          <t>Underwater</t>
        </is>
      </c>
      <c r="B452" s="37" t="n"/>
      <c r="C452" s="37" t="n"/>
      <c r="D452" s="3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37" t="inlineStr">
        <is>
          <t>Navel Rock</t>
        </is>
      </c>
      <c r="B455" s="37" t="n"/>
      <c r="C455" s="37" t="n"/>
      <c r="D455" s="37" t="n"/>
    </row>
    <row r="456">
      <c r="A456" s="32" t="inlineStr">
        <is>
          <t>Sacred Ash</t>
        </is>
      </c>
      <c r="B456" s="32" t="inlineStr">
        <is>
          <t>At (12, 9) (hidden)</t>
        </is>
      </c>
      <c r="C456" s="32" t="n"/>
      <c r="D456" s="32" t="inlineStr">
        <is>
          <t>☐</t>
        </is>
      </c>
    </row>
    <row r="457">
      <c r="A457" s="37" t="inlineStr">
        <is>
          <t>Underwater</t>
        </is>
      </c>
      <c r="B457" s="37" t="n"/>
      <c r="C457" s="37" t="n"/>
      <c r="D457" s="3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37" t="inlineStr">
        <is>
          <t>Artisan Cave</t>
        </is>
      </c>
      <c r="B462" s="37" t="n"/>
      <c r="C462" s="37" t="n"/>
      <c r="D462" s="37" t="n"/>
    </row>
    <row r="463">
      <c r="A463" s="32" t="inlineStr">
        <is>
          <t>Zinc</t>
        </is>
      </c>
      <c r="B463" s="32" t="inlineStr">
        <is>
          <t>At (32, 29) (hidden)</t>
        </is>
      </c>
      <c r="C463" s="32" t="n"/>
      <c r="D463" s="32"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F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s>
  <sheetData>
    <row r="1">
      <c r="A1" s="38" t="inlineStr">
        <is>
          <t>Location</t>
        </is>
      </c>
      <c r="B1" s="38" t="inlineStr">
        <is>
          <t>Littleroot Town</t>
        </is>
      </c>
      <c r="F1" s="38" t="inlineStr">
        <is>
          <t>Oldale Town</t>
        </is>
      </c>
      <c r="J1" s="38" t="inlineStr">
        <is>
          <t>Route 101</t>
        </is>
      </c>
      <c r="N1" s="38" t="inlineStr">
        <is>
          <t>Viridian Forest</t>
        </is>
      </c>
      <c r="R1" s="38" t="inlineStr">
        <is>
          <t>Route 102</t>
        </is>
      </c>
      <c r="V1" s="38" t="inlineStr">
        <is>
          <t>Route 103</t>
        </is>
      </c>
      <c r="Z1" s="38" t="inlineStr">
        <is>
          <t>Petalburg City</t>
        </is>
      </c>
      <c r="AD1" s="38" t="inlineStr">
        <is>
          <t>Petalburg Coast</t>
        </is>
      </c>
      <c r="AH1" s="38" t="inlineStr">
        <is>
          <t>Trainer Grove</t>
        </is>
      </c>
      <c r="AL1" s="38" t="inlineStr">
        <is>
          <t>Route 104</t>
        </is>
      </c>
      <c r="AP1" s="38" t="inlineStr">
        <is>
          <t>Route 116</t>
        </is>
      </c>
      <c r="AT1" s="38" t="inlineStr">
        <is>
          <t>Petalburg Woods</t>
        </is>
      </c>
      <c r="AX1" s="38" t="inlineStr">
        <is>
          <t>Rustboro City</t>
        </is>
      </c>
      <c r="BB1" s="38" t="inlineStr">
        <is>
          <t>Lost Cave</t>
        </is>
      </c>
      <c r="BF1" s="38" t="inlineStr">
        <is>
          <t>Rusturf Tunnel</t>
        </is>
      </c>
      <c r="BJ1" s="38" t="inlineStr">
        <is>
          <t>Route 105</t>
        </is>
      </c>
      <c r="BN1" s="38" t="inlineStr">
        <is>
          <t>Granite Cave 1F</t>
        </is>
      </c>
      <c r="BR1" s="38" t="inlineStr">
        <is>
          <t>Granite Cave B1F</t>
        </is>
      </c>
      <c r="BV1" s="38" t="inlineStr">
        <is>
          <t>Granite Cave B2F</t>
        </is>
      </c>
      <c r="BZ1" s="38" t="inlineStr">
        <is>
          <t>Route 106</t>
        </is>
      </c>
      <c r="CD1" s="38" t="inlineStr">
        <is>
          <t>Route 107</t>
        </is>
      </c>
      <c r="CH1" s="38" t="inlineStr">
        <is>
          <t>Granite Cave Stevens Room</t>
        </is>
      </c>
      <c r="CL1" s="38" t="inlineStr">
        <is>
          <t>Dewford Town</t>
        </is>
      </c>
      <c r="CP1" s="38" t="inlineStr">
        <is>
          <t>Wraithwood Forest</t>
        </is>
      </c>
      <c r="CT1" s="38" t="inlineStr">
        <is>
          <t>Hollowbrook</t>
        </is>
      </c>
      <c r="CX1" s="38" t="inlineStr">
        <is>
          <t>Route 110</t>
        </is>
      </c>
      <c r="DB1" s="38" t="inlineStr">
        <is>
          <t>Route 117</t>
        </is>
      </c>
      <c r="DF1" s="38" t="inlineStr">
        <is>
          <t>Abandoned Ship Rooms B1F</t>
        </is>
      </c>
      <c r="DJ1" s="38" t="inlineStr">
        <is>
          <t>Route 108</t>
        </is>
      </c>
      <c r="DN1" s="38" t="inlineStr">
        <is>
          <t>Route 109</t>
        </is>
      </c>
      <c r="DR1" s="38" t="inlineStr">
        <is>
          <t>New Mauville Inside</t>
        </is>
      </c>
      <c r="DV1" s="38" t="inlineStr">
        <is>
          <t>Abandoned Ship Hidden Floor Corridors</t>
        </is>
      </c>
      <c r="DZ1" s="38" t="inlineStr">
        <is>
          <t>New Mauville Entrance</t>
        </is>
      </c>
      <c r="ED1" s="38" t="inlineStr">
        <is>
          <t>Slateport City</t>
        </is>
      </c>
      <c r="EH1" s="38" t="inlineStr">
        <is>
          <t>Route 111</t>
        </is>
      </c>
      <c r="EL1" s="38" t="inlineStr">
        <is>
          <t>Route 112</t>
        </is>
      </c>
      <c r="EP1" s="38" t="inlineStr">
        <is>
          <t>Route 113</t>
        </is>
      </c>
      <c r="ET1" s="38" t="inlineStr">
        <is>
          <t>Route 114</t>
        </is>
      </c>
      <c r="EX1" s="38" t="inlineStr">
        <is>
          <t>Fiery Path</t>
        </is>
      </c>
      <c r="FB1" s="38" t="inlineStr">
        <is>
          <t>Jagged Pass</t>
        </is>
      </c>
      <c r="FF1" s="38" t="inlineStr">
        <is>
          <t>Magma Hideout 1F</t>
        </is>
      </c>
      <c r="FJ1" s="38" t="inlineStr">
        <is>
          <t>Magma Hideout 2 F1R</t>
        </is>
      </c>
      <c r="FN1" s="38" t="inlineStr">
        <is>
          <t>Magma Hideout 2 F2R</t>
        </is>
      </c>
      <c r="FR1" s="38" t="inlineStr">
        <is>
          <t>Magma Hideout 3 F1R</t>
        </is>
      </c>
      <c r="FV1" s="38" t="inlineStr">
        <is>
          <t>Magma Hideout 3 F2R</t>
        </is>
      </c>
      <c r="FZ1" s="38" t="inlineStr">
        <is>
          <t>Magma Hideout 4F</t>
        </is>
      </c>
      <c r="GD1" s="38" t="inlineStr">
        <is>
          <t>Magma Hideout 3 F3R</t>
        </is>
      </c>
      <c r="GH1" s="38" t="inlineStr">
        <is>
          <t>Magma Hideout 2 F3R</t>
        </is>
      </c>
      <c r="GL1" s="38" t="inlineStr">
        <is>
          <t>Mirage Tower 1F</t>
        </is>
      </c>
      <c r="GP1" s="38" t="inlineStr">
        <is>
          <t>Mirage Tower 2F</t>
        </is>
      </c>
      <c r="GT1" s="38" t="inlineStr">
        <is>
          <t>Mirage Tower 3F</t>
        </is>
      </c>
      <c r="GX1" s="38" t="inlineStr">
        <is>
          <t>Mirage Tower 4F</t>
        </is>
      </c>
      <c r="HB1" s="38" t="inlineStr">
        <is>
          <t>Route 118</t>
        </is>
      </c>
      <c r="HF1" s="38" t="inlineStr">
        <is>
          <t>Route 119</t>
        </is>
      </c>
      <c r="HJ1" s="38" t="inlineStr">
        <is>
          <t>Route 124</t>
        </is>
      </c>
      <c r="HN1" s="38" t="inlineStr">
        <is>
          <t>Mt Pyre 1F</t>
        </is>
      </c>
      <c r="HR1" s="38" t="inlineStr">
        <is>
          <t>Route 120</t>
        </is>
      </c>
      <c r="HV1" s="38" t="inlineStr">
        <is>
          <t>Route 121</t>
        </is>
      </c>
      <c r="HZ1" s="38" t="inlineStr">
        <is>
          <t>Route 122</t>
        </is>
      </c>
      <c r="ID1" s="38" t="inlineStr">
        <is>
          <t>Route 123</t>
        </is>
      </c>
      <c r="IH1" s="38" t="inlineStr">
        <is>
          <t>Mt Pyre 2F</t>
        </is>
      </c>
      <c r="IL1" s="38" t="inlineStr">
        <is>
          <t>Mt Pyre 3F</t>
        </is>
      </c>
      <c r="IP1" s="38" t="inlineStr">
        <is>
          <t>Mt Pyre 4F</t>
        </is>
      </c>
      <c r="IT1" s="38" t="inlineStr">
        <is>
          <t>Mt Pyre 5F</t>
        </is>
      </c>
      <c r="IX1" s="38" t="inlineStr">
        <is>
          <t>Mt Pyre 6F</t>
        </is>
      </c>
      <c r="JB1" s="38" t="inlineStr">
        <is>
          <t>Mt Pyre Exterior</t>
        </is>
      </c>
      <c r="JF1" s="38" t="inlineStr">
        <is>
          <t>Mt Pyre Summit</t>
        </is>
      </c>
      <c r="JJ1" s="38" t="inlineStr">
        <is>
          <t>Shoal Cave Low Tide Stairs Room</t>
        </is>
      </c>
      <c r="JN1" s="38" t="inlineStr">
        <is>
          <t>Shoal Cave Low Tide Lower Room</t>
        </is>
      </c>
      <c r="JR1" s="38" t="inlineStr">
        <is>
          <t>Shoal Cave Low Tide Inner Room</t>
        </is>
      </c>
      <c r="JV1" s="38" t="inlineStr">
        <is>
          <t>Shoal Cave Low Tide Entrance Room</t>
        </is>
      </c>
      <c r="JZ1" s="38" t="inlineStr">
        <is>
          <t>Lilycove City</t>
        </is>
      </c>
      <c r="KD1" s="38" t="inlineStr">
        <is>
          <t>Mossdeep City</t>
        </is>
      </c>
      <c r="KH1" s="38" t="inlineStr">
        <is>
          <t>Shoal Cave Low Tide Ice Room</t>
        </is>
      </c>
      <c r="KL1" s="38" t="inlineStr">
        <is>
          <t>Route 125</t>
        </is>
      </c>
      <c r="KP1" s="38" t="inlineStr">
        <is>
          <t>Route 126</t>
        </is>
      </c>
      <c r="KT1" s="38" t="inlineStr">
        <is>
          <t>Route 127</t>
        </is>
      </c>
      <c r="KX1" s="38" t="inlineStr">
        <is>
          <t>Route 128</t>
        </is>
      </c>
      <c r="LB1" s="38" t="inlineStr">
        <is>
          <t>Seafloor Cavern Room 1</t>
        </is>
      </c>
      <c r="LF1" s="38" t="inlineStr">
        <is>
          <t>Seafloor Cavern Room 2</t>
        </is>
      </c>
      <c r="LJ1" s="38" t="inlineStr">
        <is>
          <t>Seafloor Cavern Room 3</t>
        </is>
      </c>
      <c r="LN1" s="38" t="inlineStr">
        <is>
          <t>Seafloor Cavern Room 4</t>
        </is>
      </c>
      <c r="LR1" s="38" t="inlineStr">
        <is>
          <t>Seafloor Cavern Room 5</t>
        </is>
      </c>
      <c r="LV1" s="38" t="inlineStr">
        <is>
          <t>Seafloor Cavern Room 6</t>
        </is>
      </c>
      <c r="LZ1" s="38" t="inlineStr">
        <is>
          <t>Seafloor Cavern Room 7</t>
        </is>
      </c>
      <c r="MD1" s="38" t="inlineStr">
        <is>
          <t>Seafloor Cavern Room 8</t>
        </is>
      </c>
      <c r="MH1" s="38" t="inlineStr">
        <is>
          <t>Seafloor Cavern Entrance</t>
        </is>
      </c>
      <c r="ML1" s="38" t="inlineStr">
        <is>
          <t>Sootopolis City</t>
        </is>
      </c>
      <c r="MP1" s="38" t="inlineStr">
        <is>
          <t>Victory Road 1F</t>
        </is>
      </c>
      <c r="MT1" s="38" t="inlineStr">
        <is>
          <t>Safari Zone South</t>
        </is>
      </c>
      <c r="MX1" s="38" t="inlineStr">
        <is>
          <t>Underwater Route 126</t>
        </is>
      </c>
      <c r="NB1" s="38" t="inlineStr">
        <is>
          <t>Meteor Falls B1 F2R</t>
        </is>
      </c>
      <c r="NF1" s="38" t="inlineStr">
        <is>
          <t>Route 115</t>
        </is>
      </c>
      <c r="NJ1" s="38" t="inlineStr">
        <is>
          <t>Route 129</t>
        </is>
      </c>
      <c r="NN1" s="38" t="inlineStr">
        <is>
          <t>Route 130</t>
        </is>
      </c>
      <c r="NR1" s="38" t="inlineStr">
        <is>
          <t>Route 131</t>
        </is>
      </c>
      <c r="NV1" s="38" t="inlineStr">
        <is>
          <t>Route 132</t>
        </is>
      </c>
      <c r="NZ1" s="38" t="inlineStr">
        <is>
          <t>Route 133</t>
        </is>
      </c>
      <c r="OD1" s="38" t="inlineStr">
        <is>
          <t>Route 134</t>
        </is>
      </c>
      <c r="OH1" s="38" t="inlineStr">
        <is>
          <t>Cave Of Origin Entrance</t>
        </is>
      </c>
      <c r="OL1" s="38" t="inlineStr">
        <is>
          <t>Cave Of Origin 1F</t>
        </is>
      </c>
      <c r="OP1" s="38" t="inlineStr">
        <is>
          <t>Cave Of Origin Unused Ruby Sapphire Map 1</t>
        </is>
      </c>
      <c r="OT1" s="38" t="inlineStr">
        <is>
          <t>Cave Of Origin Unused Ruby Sapphire Map 2</t>
        </is>
      </c>
      <c r="OX1" s="38" t="inlineStr">
        <is>
          <t>Cave Of Origin Unused Ruby Sapphire Map 3</t>
        </is>
      </c>
      <c r="PB1" s="38" t="inlineStr">
        <is>
          <t>Safari Zone Southwest</t>
        </is>
      </c>
      <c r="PF1" s="38" t="inlineStr">
        <is>
          <t>Safari Zone North</t>
        </is>
      </c>
      <c r="PJ1" s="38" t="inlineStr">
        <is>
          <t>Safari Zone Northwest</t>
        </is>
      </c>
      <c r="PN1" s="38" t="inlineStr">
        <is>
          <t>Victory Road B1F</t>
        </is>
      </c>
      <c r="PR1" s="38" t="inlineStr">
        <is>
          <t>Victory Road B2F</t>
        </is>
      </c>
      <c r="PV1" s="38" t="inlineStr">
        <is>
          <t>Meteor Falls 1 F1R</t>
        </is>
      </c>
      <c r="PZ1" s="38" t="inlineStr">
        <is>
          <t>Meteor Falls 1 F2R</t>
        </is>
      </c>
      <c r="QD1" s="38" t="inlineStr">
        <is>
          <t>Meteor Falls B1 F1R</t>
        </is>
      </c>
      <c r="QH1" s="38" t="inlineStr">
        <is>
          <t>Pacifidlog Town</t>
        </is>
      </c>
      <c r="QL1" s="38" t="inlineStr">
        <is>
          <t>Ever Grande City</t>
        </is>
      </c>
      <c r="QP1" s="38" t="inlineStr">
        <is>
          <t>Underwater Route 124</t>
        </is>
      </c>
      <c r="QT1" s="38" t="inlineStr">
        <is>
          <t>Sky Pillar 1F</t>
        </is>
      </c>
      <c r="QX1" s="38" t="inlineStr">
        <is>
          <t>Sky Pillar 3F</t>
        </is>
      </c>
      <c r="RB1" s="38" t="inlineStr">
        <is>
          <t>Sky Pillar 5F</t>
        </is>
      </c>
      <c r="RF1" s="38" t="inlineStr">
        <is>
          <t>Safari Zone Southeast</t>
        </is>
      </c>
      <c r="RJ1" s="38" t="inlineStr">
        <is>
          <t>Safari Zone Northeast</t>
        </is>
      </c>
      <c r="RN1" s="38" t="inlineStr">
        <is>
          <t>Desert Underpass</t>
        </is>
      </c>
      <c r="RR1" s="38" t="inlineStr">
        <is>
          <t>Artisan Cave B1F</t>
        </is>
      </c>
      <c r="RV1" s="38" t="inlineStr">
        <is>
          <t>Artisan Cave 1F</t>
        </is>
      </c>
      <c r="RZ1" s="38" t="inlineStr">
        <is>
          <t>Altering Cave</t>
        </is>
      </c>
      <c r="SD1" s="38" t="inlineStr">
        <is>
          <t>Meteor Falls Stevens Cave</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row>
    <row r="3">
      <c r="A3" s="30" t="n"/>
      <c r="B3" s="39" t="inlineStr">
        <is>
          <t>%</t>
        </is>
      </c>
      <c r="C3" s="39" t="inlineStr">
        <is>
          <t>Pokemon</t>
        </is>
      </c>
      <c r="D3" s="39" t="inlineStr">
        <is>
          <t>Lv</t>
        </is>
      </c>
      <c r="F3" s="39" t="inlineStr">
        <is>
          <t>%</t>
        </is>
      </c>
      <c r="G3" s="39" t="inlineStr">
        <is>
          <t>Pokemon</t>
        </is>
      </c>
      <c r="H3" s="39" t="inlineStr">
        <is>
          <t>Lv</t>
        </is>
      </c>
      <c r="J3" s="39" t="inlineStr">
        <is>
          <t>%</t>
        </is>
      </c>
      <c r="K3" s="39" t="inlineStr">
        <is>
          <t>Pokemon</t>
        </is>
      </c>
      <c r="L3" s="39" t="inlineStr">
        <is>
          <t>Lv</t>
        </is>
      </c>
      <c r="N3" s="39" t="inlineStr">
        <is>
          <t>%</t>
        </is>
      </c>
      <c r="O3" s="39" t="inlineStr">
        <is>
          <t>Pokemon</t>
        </is>
      </c>
      <c r="P3" s="39" t="inlineStr">
        <is>
          <t>Lv</t>
        </is>
      </c>
      <c r="R3" s="39" t="inlineStr">
        <is>
          <t>%</t>
        </is>
      </c>
      <c r="S3" s="39" t="inlineStr">
        <is>
          <t>Pokemon</t>
        </is>
      </c>
      <c r="T3" s="39" t="inlineStr">
        <is>
          <t>Lv</t>
        </is>
      </c>
      <c r="V3" s="39" t="inlineStr">
        <is>
          <t>%</t>
        </is>
      </c>
      <c r="W3" s="39" t="inlineStr">
        <is>
          <t>Pokemon</t>
        </is>
      </c>
      <c r="X3" s="39" t="inlineStr">
        <is>
          <t>Lv</t>
        </is>
      </c>
      <c r="Z3" s="39" t="inlineStr">
        <is>
          <t>%</t>
        </is>
      </c>
      <c r="AA3" s="39" t="inlineStr">
        <is>
          <t>Pokemon</t>
        </is>
      </c>
      <c r="AB3" s="39" t="inlineStr">
        <is>
          <t>Lv</t>
        </is>
      </c>
      <c r="AD3" s="39" t="inlineStr">
        <is>
          <t>%</t>
        </is>
      </c>
      <c r="AE3" s="39" t="inlineStr">
        <is>
          <t>Pokemon</t>
        </is>
      </c>
      <c r="AF3" s="39" t="inlineStr">
        <is>
          <t>Lv</t>
        </is>
      </c>
      <c r="AH3" s="39" t="inlineStr">
        <is>
          <t>%</t>
        </is>
      </c>
      <c r="AI3" s="39" t="inlineStr">
        <is>
          <t>Pokemon</t>
        </is>
      </c>
      <c r="AJ3" s="39" t="inlineStr">
        <is>
          <t>Lv</t>
        </is>
      </c>
      <c r="AL3" s="39" t="inlineStr">
        <is>
          <t>%</t>
        </is>
      </c>
      <c r="AM3" s="39" t="inlineStr">
        <is>
          <t>Pokemon</t>
        </is>
      </c>
      <c r="AN3" s="39" t="inlineStr">
        <is>
          <t>Lv</t>
        </is>
      </c>
      <c r="AP3" s="39" t="inlineStr">
        <is>
          <t>%</t>
        </is>
      </c>
      <c r="AQ3" s="39" t="inlineStr">
        <is>
          <t>Pokemon</t>
        </is>
      </c>
      <c r="AR3" s="39" t="inlineStr">
        <is>
          <t>Lv</t>
        </is>
      </c>
      <c r="AT3" s="39" t="inlineStr">
        <is>
          <t>%</t>
        </is>
      </c>
      <c r="AU3" s="39" t="inlineStr">
        <is>
          <t>Pokemon</t>
        </is>
      </c>
      <c r="AV3" s="39" t="inlineStr">
        <is>
          <t>Lv</t>
        </is>
      </c>
      <c r="AX3" s="39" t="inlineStr">
        <is>
          <t>%</t>
        </is>
      </c>
      <c r="AY3" s="39" t="inlineStr">
        <is>
          <t>Pokemon</t>
        </is>
      </c>
      <c r="AZ3" s="39" t="inlineStr">
        <is>
          <t>Lv</t>
        </is>
      </c>
      <c r="BB3" s="39" t="inlineStr">
        <is>
          <t>%</t>
        </is>
      </c>
      <c r="BC3" s="39" t="inlineStr">
        <is>
          <t>Pokemon</t>
        </is>
      </c>
      <c r="BD3" s="39" t="inlineStr">
        <is>
          <t>Lv</t>
        </is>
      </c>
      <c r="BF3" s="39" t="inlineStr">
        <is>
          <t>%</t>
        </is>
      </c>
      <c r="BG3" s="39" t="inlineStr">
        <is>
          <t>Pokemon</t>
        </is>
      </c>
      <c r="BH3" s="39" t="inlineStr">
        <is>
          <t>Lv</t>
        </is>
      </c>
      <c r="BJ3" s="39" t="inlineStr">
        <is>
          <t>%</t>
        </is>
      </c>
      <c r="BK3" s="39" t="inlineStr">
        <is>
          <t>Pokemon</t>
        </is>
      </c>
      <c r="BL3" s="39" t="inlineStr">
        <is>
          <t>Lv</t>
        </is>
      </c>
      <c r="BN3" s="39" t="inlineStr">
        <is>
          <t>%</t>
        </is>
      </c>
      <c r="BO3" s="39" t="inlineStr">
        <is>
          <t>Pokemon</t>
        </is>
      </c>
      <c r="BP3" s="39" t="inlineStr">
        <is>
          <t>Lv</t>
        </is>
      </c>
      <c r="BR3" s="39" t="inlineStr">
        <is>
          <t>%</t>
        </is>
      </c>
      <c r="BS3" s="39" t="inlineStr">
        <is>
          <t>Pokemon</t>
        </is>
      </c>
      <c r="BT3" s="39" t="inlineStr">
        <is>
          <t>Lv</t>
        </is>
      </c>
      <c r="BV3" s="39" t="inlineStr">
        <is>
          <t>%</t>
        </is>
      </c>
      <c r="BW3" s="39" t="inlineStr">
        <is>
          <t>Pokemon</t>
        </is>
      </c>
      <c r="BX3" s="39" t="inlineStr">
        <is>
          <t>Lv</t>
        </is>
      </c>
      <c r="BZ3" s="39" t="inlineStr">
        <is>
          <t>%</t>
        </is>
      </c>
      <c r="CA3" s="39" t="inlineStr">
        <is>
          <t>Pokemon</t>
        </is>
      </c>
      <c r="CB3" s="39" t="inlineStr">
        <is>
          <t>Lv</t>
        </is>
      </c>
      <c r="CD3" s="39" t="inlineStr">
        <is>
          <t>%</t>
        </is>
      </c>
      <c r="CE3" s="39" t="inlineStr">
        <is>
          <t>Pokemon</t>
        </is>
      </c>
      <c r="CF3" s="39" t="inlineStr">
        <is>
          <t>Lv</t>
        </is>
      </c>
      <c r="CH3" s="39" t="inlineStr">
        <is>
          <t>%</t>
        </is>
      </c>
      <c r="CI3" s="39" t="inlineStr">
        <is>
          <t>Pokemon</t>
        </is>
      </c>
      <c r="CJ3" s="39" t="inlineStr">
        <is>
          <t>Lv</t>
        </is>
      </c>
      <c r="CL3" s="39" t="inlineStr">
        <is>
          <t>%</t>
        </is>
      </c>
      <c r="CM3" s="39" t="inlineStr">
        <is>
          <t>Pokemon</t>
        </is>
      </c>
      <c r="CN3" s="39" t="inlineStr">
        <is>
          <t>Lv</t>
        </is>
      </c>
      <c r="CP3" s="39" t="inlineStr">
        <is>
          <t>%</t>
        </is>
      </c>
      <c r="CQ3" s="39" t="inlineStr">
        <is>
          <t>Pokemon</t>
        </is>
      </c>
      <c r="CR3" s="39" t="inlineStr">
        <is>
          <t>Lv</t>
        </is>
      </c>
      <c r="CT3" s="39" t="inlineStr">
        <is>
          <t>%</t>
        </is>
      </c>
      <c r="CU3" s="39" t="inlineStr">
        <is>
          <t>Pokemon</t>
        </is>
      </c>
      <c r="CV3" s="39" t="inlineStr">
        <is>
          <t>Lv</t>
        </is>
      </c>
      <c r="CX3" s="39" t="inlineStr">
        <is>
          <t>%</t>
        </is>
      </c>
      <c r="CY3" s="39" t="inlineStr">
        <is>
          <t>Pokemon</t>
        </is>
      </c>
      <c r="CZ3" s="39" t="inlineStr">
        <is>
          <t>Lv</t>
        </is>
      </c>
      <c r="DB3" s="39" t="inlineStr">
        <is>
          <t>%</t>
        </is>
      </c>
      <c r="DC3" s="39" t="inlineStr">
        <is>
          <t>Pokemon</t>
        </is>
      </c>
      <c r="DD3" s="39" t="inlineStr">
        <is>
          <t>Lv</t>
        </is>
      </c>
      <c r="DF3" s="39" t="inlineStr">
        <is>
          <t>%</t>
        </is>
      </c>
      <c r="DG3" s="39" t="inlineStr">
        <is>
          <t>Pokemon</t>
        </is>
      </c>
      <c r="DH3" s="39" t="inlineStr">
        <is>
          <t>Lv</t>
        </is>
      </c>
      <c r="DJ3" s="39" t="inlineStr">
        <is>
          <t>%</t>
        </is>
      </c>
      <c r="DK3" s="39" t="inlineStr">
        <is>
          <t>Pokemon</t>
        </is>
      </c>
      <c r="DL3" s="39" t="inlineStr">
        <is>
          <t>Lv</t>
        </is>
      </c>
      <c r="DN3" s="39" t="inlineStr">
        <is>
          <t>%</t>
        </is>
      </c>
      <c r="DO3" s="39" t="inlineStr">
        <is>
          <t>Pokemon</t>
        </is>
      </c>
      <c r="DP3" s="39" t="inlineStr">
        <is>
          <t>Lv</t>
        </is>
      </c>
      <c r="DR3" s="39" t="inlineStr">
        <is>
          <t>%</t>
        </is>
      </c>
      <c r="DS3" s="39" t="inlineStr">
        <is>
          <t>Pokemon</t>
        </is>
      </c>
      <c r="DT3" s="39" t="inlineStr">
        <is>
          <t>Lv</t>
        </is>
      </c>
      <c r="DV3" s="39" t="inlineStr">
        <is>
          <t>%</t>
        </is>
      </c>
      <c r="DW3" s="39" t="inlineStr">
        <is>
          <t>Pokemon</t>
        </is>
      </c>
      <c r="DX3" s="39" t="inlineStr">
        <is>
          <t>Lv</t>
        </is>
      </c>
      <c r="DZ3" s="39" t="inlineStr">
        <is>
          <t>%</t>
        </is>
      </c>
      <c r="EA3" s="39" t="inlineStr">
        <is>
          <t>Pokemon</t>
        </is>
      </c>
      <c r="EB3" s="39" t="inlineStr">
        <is>
          <t>Lv</t>
        </is>
      </c>
      <c r="ED3" s="39" t="inlineStr">
        <is>
          <t>%</t>
        </is>
      </c>
      <c r="EE3" s="39" t="inlineStr">
        <is>
          <t>Pokemon</t>
        </is>
      </c>
      <c r="EF3" s="39" t="inlineStr">
        <is>
          <t>Lv</t>
        </is>
      </c>
      <c r="EH3" s="39" t="inlineStr">
        <is>
          <t>%</t>
        </is>
      </c>
      <c r="EI3" s="39" t="inlineStr">
        <is>
          <t>Pokemon</t>
        </is>
      </c>
      <c r="EJ3" s="39" t="inlineStr">
        <is>
          <t>Lv</t>
        </is>
      </c>
      <c r="EL3" s="39" t="inlineStr">
        <is>
          <t>%</t>
        </is>
      </c>
      <c r="EM3" s="39" t="inlineStr">
        <is>
          <t>Pokemon</t>
        </is>
      </c>
      <c r="EN3" s="39" t="inlineStr">
        <is>
          <t>Lv</t>
        </is>
      </c>
      <c r="EP3" s="39" t="inlineStr">
        <is>
          <t>%</t>
        </is>
      </c>
      <c r="EQ3" s="39" t="inlineStr">
        <is>
          <t>Pokemon</t>
        </is>
      </c>
      <c r="ER3" s="39" t="inlineStr">
        <is>
          <t>Lv</t>
        </is>
      </c>
      <c r="ET3" s="39" t="inlineStr">
        <is>
          <t>%</t>
        </is>
      </c>
      <c r="EU3" s="39" t="inlineStr">
        <is>
          <t>Pokemon</t>
        </is>
      </c>
      <c r="EV3" s="39" t="inlineStr">
        <is>
          <t>Lv</t>
        </is>
      </c>
      <c r="EX3" s="39" t="inlineStr">
        <is>
          <t>%</t>
        </is>
      </c>
      <c r="EY3" s="39" t="inlineStr">
        <is>
          <t>Pokemon</t>
        </is>
      </c>
      <c r="EZ3" s="39" t="inlineStr">
        <is>
          <t>Lv</t>
        </is>
      </c>
      <c r="FB3" s="39" t="inlineStr">
        <is>
          <t>%</t>
        </is>
      </c>
      <c r="FC3" s="39" t="inlineStr">
        <is>
          <t>Pokemon</t>
        </is>
      </c>
      <c r="FD3" s="39" t="inlineStr">
        <is>
          <t>Lv</t>
        </is>
      </c>
      <c r="FF3" s="39" t="inlineStr">
        <is>
          <t>%</t>
        </is>
      </c>
      <c r="FG3" s="39" t="inlineStr">
        <is>
          <t>Pokemon</t>
        </is>
      </c>
      <c r="FH3" s="39" t="inlineStr">
        <is>
          <t>Lv</t>
        </is>
      </c>
      <c r="FJ3" s="39" t="inlineStr">
        <is>
          <t>%</t>
        </is>
      </c>
      <c r="FK3" s="39" t="inlineStr">
        <is>
          <t>Pokemon</t>
        </is>
      </c>
      <c r="FL3" s="39" t="inlineStr">
        <is>
          <t>Lv</t>
        </is>
      </c>
      <c r="FN3" s="39" t="inlineStr">
        <is>
          <t>%</t>
        </is>
      </c>
      <c r="FO3" s="39" t="inlineStr">
        <is>
          <t>Pokemon</t>
        </is>
      </c>
      <c r="FP3" s="39" t="inlineStr">
        <is>
          <t>Lv</t>
        </is>
      </c>
      <c r="FR3" s="39" t="inlineStr">
        <is>
          <t>%</t>
        </is>
      </c>
      <c r="FS3" s="39" t="inlineStr">
        <is>
          <t>Pokemon</t>
        </is>
      </c>
      <c r="FT3" s="39" t="inlineStr">
        <is>
          <t>Lv</t>
        </is>
      </c>
      <c r="FV3" s="39" t="inlineStr">
        <is>
          <t>%</t>
        </is>
      </c>
      <c r="FW3" s="39" t="inlineStr">
        <is>
          <t>Pokemon</t>
        </is>
      </c>
      <c r="FX3" s="39" t="inlineStr">
        <is>
          <t>Lv</t>
        </is>
      </c>
      <c r="FZ3" s="39" t="inlineStr">
        <is>
          <t>%</t>
        </is>
      </c>
      <c r="GA3" s="39" t="inlineStr">
        <is>
          <t>Pokemon</t>
        </is>
      </c>
      <c r="GB3" s="39" t="inlineStr">
        <is>
          <t>Lv</t>
        </is>
      </c>
      <c r="GD3" s="39" t="inlineStr">
        <is>
          <t>%</t>
        </is>
      </c>
      <c r="GE3" s="39" t="inlineStr">
        <is>
          <t>Pokemon</t>
        </is>
      </c>
      <c r="GF3" s="39" t="inlineStr">
        <is>
          <t>Lv</t>
        </is>
      </c>
      <c r="GH3" s="39" t="inlineStr">
        <is>
          <t>%</t>
        </is>
      </c>
      <c r="GI3" s="39" t="inlineStr">
        <is>
          <t>Pokemon</t>
        </is>
      </c>
      <c r="GJ3" s="39" t="inlineStr">
        <is>
          <t>Lv</t>
        </is>
      </c>
      <c r="GL3" s="39" t="inlineStr">
        <is>
          <t>%</t>
        </is>
      </c>
      <c r="GM3" s="39" t="inlineStr">
        <is>
          <t>Pokemon</t>
        </is>
      </c>
      <c r="GN3" s="39" t="inlineStr">
        <is>
          <t>Lv</t>
        </is>
      </c>
      <c r="GP3" s="39" t="inlineStr">
        <is>
          <t>%</t>
        </is>
      </c>
      <c r="GQ3" s="39" t="inlineStr">
        <is>
          <t>Pokemon</t>
        </is>
      </c>
      <c r="GR3" s="39" t="inlineStr">
        <is>
          <t>Lv</t>
        </is>
      </c>
      <c r="GT3" s="39" t="inlineStr">
        <is>
          <t>%</t>
        </is>
      </c>
      <c r="GU3" s="39" t="inlineStr">
        <is>
          <t>Pokemon</t>
        </is>
      </c>
      <c r="GV3" s="39" t="inlineStr">
        <is>
          <t>Lv</t>
        </is>
      </c>
      <c r="GX3" s="39" t="inlineStr">
        <is>
          <t>%</t>
        </is>
      </c>
      <c r="GY3" s="39" t="inlineStr">
        <is>
          <t>Pokemon</t>
        </is>
      </c>
      <c r="GZ3" s="39" t="inlineStr">
        <is>
          <t>Lv</t>
        </is>
      </c>
      <c r="HB3" s="39" t="inlineStr">
        <is>
          <t>%</t>
        </is>
      </c>
      <c r="HC3" s="39" t="inlineStr">
        <is>
          <t>Pokemon</t>
        </is>
      </c>
      <c r="HD3" s="39" t="inlineStr">
        <is>
          <t>Lv</t>
        </is>
      </c>
      <c r="HF3" s="39" t="inlineStr">
        <is>
          <t>%</t>
        </is>
      </c>
      <c r="HG3" s="39" t="inlineStr">
        <is>
          <t>Pokemon</t>
        </is>
      </c>
      <c r="HH3" s="39" t="inlineStr">
        <is>
          <t>Lv</t>
        </is>
      </c>
      <c r="HJ3" s="39" t="inlineStr">
        <is>
          <t>%</t>
        </is>
      </c>
      <c r="HK3" s="39" t="inlineStr">
        <is>
          <t>Pokemon</t>
        </is>
      </c>
      <c r="HL3" s="39" t="inlineStr">
        <is>
          <t>Lv</t>
        </is>
      </c>
      <c r="HN3" s="39" t="inlineStr">
        <is>
          <t>%</t>
        </is>
      </c>
      <c r="HO3" s="39" t="inlineStr">
        <is>
          <t>Pokemon</t>
        </is>
      </c>
      <c r="HP3" s="39" t="inlineStr">
        <is>
          <t>Lv</t>
        </is>
      </c>
      <c r="HR3" s="39" t="inlineStr">
        <is>
          <t>%</t>
        </is>
      </c>
      <c r="HS3" s="39" t="inlineStr">
        <is>
          <t>Pokemon</t>
        </is>
      </c>
      <c r="HT3" s="39" t="inlineStr">
        <is>
          <t>Lv</t>
        </is>
      </c>
      <c r="HV3" s="39" t="inlineStr">
        <is>
          <t>%</t>
        </is>
      </c>
      <c r="HW3" s="39" t="inlineStr">
        <is>
          <t>Pokemon</t>
        </is>
      </c>
      <c r="HX3" s="39" t="inlineStr">
        <is>
          <t>Lv</t>
        </is>
      </c>
      <c r="HZ3" s="39" t="inlineStr">
        <is>
          <t>%</t>
        </is>
      </c>
      <c r="IA3" s="39" t="inlineStr">
        <is>
          <t>Pokemon</t>
        </is>
      </c>
      <c r="IB3" s="39" t="inlineStr">
        <is>
          <t>Lv</t>
        </is>
      </c>
      <c r="ID3" s="39" t="inlineStr">
        <is>
          <t>%</t>
        </is>
      </c>
      <c r="IE3" s="39" t="inlineStr">
        <is>
          <t>Pokemon</t>
        </is>
      </c>
      <c r="IF3" s="39" t="inlineStr">
        <is>
          <t>Lv</t>
        </is>
      </c>
      <c r="IH3" s="39" t="inlineStr">
        <is>
          <t>%</t>
        </is>
      </c>
      <c r="II3" s="39" t="inlineStr">
        <is>
          <t>Pokemon</t>
        </is>
      </c>
      <c r="IJ3" s="39" t="inlineStr">
        <is>
          <t>Lv</t>
        </is>
      </c>
      <c r="IL3" s="39" t="inlineStr">
        <is>
          <t>%</t>
        </is>
      </c>
      <c r="IM3" s="39" t="inlineStr">
        <is>
          <t>Pokemon</t>
        </is>
      </c>
      <c r="IN3" s="39" t="inlineStr">
        <is>
          <t>Lv</t>
        </is>
      </c>
      <c r="IP3" s="39" t="inlineStr">
        <is>
          <t>%</t>
        </is>
      </c>
      <c r="IQ3" s="39" t="inlineStr">
        <is>
          <t>Pokemon</t>
        </is>
      </c>
      <c r="IR3" s="39" t="inlineStr">
        <is>
          <t>Lv</t>
        </is>
      </c>
      <c r="IT3" s="39" t="inlineStr">
        <is>
          <t>%</t>
        </is>
      </c>
      <c r="IU3" s="39" t="inlineStr">
        <is>
          <t>Pokemon</t>
        </is>
      </c>
      <c r="IV3" s="39" t="inlineStr">
        <is>
          <t>Lv</t>
        </is>
      </c>
      <c r="IX3" s="39" t="inlineStr">
        <is>
          <t>%</t>
        </is>
      </c>
      <c r="IY3" s="39" t="inlineStr">
        <is>
          <t>Pokemon</t>
        </is>
      </c>
      <c r="IZ3" s="39" t="inlineStr">
        <is>
          <t>Lv</t>
        </is>
      </c>
      <c r="JB3" s="39" t="inlineStr">
        <is>
          <t>%</t>
        </is>
      </c>
      <c r="JC3" s="39" t="inlineStr">
        <is>
          <t>Pokemon</t>
        </is>
      </c>
      <c r="JD3" s="39" t="inlineStr">
        <is>
          <t>Lv</t>
        </is>
      </c>
      <c r="JF3" s="39" t="inlineStr">
        <is>
          <t>%</t>
        </is>
      </c>
      <c r="JG3" s="39" t="inlineStr">
        <is>
          <t>Pokemon</t>
        </is>
      </c>
      <c r="JH3" s="39" t="inlineStr">
        <is>
          <t>Lv</t>
        </is>
      </c>
      <c r="JJ3" s="39" t="inlineStr">
        <is>
          <t>%</t>
        </is>
      </c>
      <c r="JK3" s="39" t="inlineStr">
        <is>
          <t>Pokemon</t>
        </is>
      </c>
      <c r="JL3" s="39" t="inlineStr">
        <is>
          <t>Lv</t>
        </is>
      </c>
      <c r="JN3" s="39" t="inlineStr">
        <is>
          <t>%</t>
        </is>
      </c>
      <c r="JO3" s="39" t="inlineStr">
        <is>
          <t>Pokemon</t>
        </is>
      </c>
      <c r="JP3" s="39" t="inlineStr">
        <is>
          <t>Lv</t>
        </is>
      </c>
      <c r="JR3" s="39" t="inlineStr">
        <is>
          <t>%</t>
        </is>
      </c>
      <c r="JS3" s="39" t="inlineStr">
        <is>
          <t>Pokemon</t>
        </is>
      </c>
      <c r="JT3" s="39" t="inlineStr">
        <is>
          <t>Lv</t>
        </is>
      </c>
      <c r="JV3" s="39" t="inlineStr">
        <is>
          <t>%</t>
        </is>
      </c>
      <c r="JW3" s="39" t="inlineStr">
        <is>
          <t>Pokemon</t>
        </is>
      </c>
      <c r="JX3" s="39" t="inlineStr">
        <is>
          <t>Lv</t>
        </is>
      </c>
      <c r="JZ3" s="39" t="inlineStr">
        <is>
          <t>%</t>
        </is>
      </c>
      <c r="KA3" s="39" t="inlineStr">
        <is>
          <t>Pokemon</t>
        </is>
      </c>
      <c r="KB3" s="39" t="inlineStr">
        <is>
          <t>Lv</t>
        </is>
      </c>
      <c r="KD3" s="39" t="inlineStr">
        <is>
          <t>%</t>
        </is>
      </c>
      <c r="KE3" s="39" t="inlineStr">
        <is>
          <t>Pokemon</t>
        </is>
      </c>
      <c r="KF3" s="39" t="inlineStr">
        <is>
          <t>Lv</t>
        </is>
      </c>
      <c r="KH3" s="39" t="inlineStr">
        <is>
          <t>%</t>
        </is>
      </c>
      <c r="KI3" s="39" t="inlineStr">
        <is>
          <t>Pokemon</t>
        </is>
      </c>
      <c r="KJ3" s="39" t="inlineStr">
        <is>
          <t>Lv</t>
        </is>
      </c>
      <c r="KL3" s="39" t="inlineStr">
        <is>
          <t>%</t>
        </is>
      </c>
      <c r="KM3" s="39" t="inlineStr">
        <is>
          <t>Pokemon</t>
        </is>
      </c>
      <c r="KN3" s="39" t="inlineStr">
        <is>
          <t>Lv</t>
        </is>
      </c>
      <c r="KP3" s="39" t="inlineStr">
        <is>
          <t>%</t>
        </is>
      </c>
      <c r="KQ3" s="39" t="inlineStr">
        <is>
          <t>Pokemon</t>
        </is>
      </c>
      <c r="KR3" s="39" t="inlineStr">
        <is>
          <t>Lv</t>
        </is>
      </c>
      <c r="KT3" s="39" t="inlineStr">
        <is>
          <t>%</t>
        </is>
      </c>
      <c r="KU3" s="39" t="inlineStr">
        <is>
          <t>Pokemon</t>
        </is>
      </c>
      <c r="KV3" s="39" t="inlineStr">
        <is>
          <t>Lv</t>
        </is>
      </c>
      <c r="KX3" s="39" t="inlineStr">
        <is>
          <t>%</t>
        </is>
      </c>
      <c r="KY3" s="39" t="inlineStr">
        <is>
          <t>Pokemon</t>
        </is>
      </c>
      <c r="KZ3" s="39" t="inlineStr">
        <is>
          <t>Lv</t>
        </is>
      </c>
      <c r="LB3" s="39" t="inlineStr">
        <is>
          <t>%</t>
        </is>
      </c>
      <c r="LC3" s="39" t="inlineStr">
        <is>
          <t>Pokemon</t>
        </is>
      </c>
      <c r="LD3" s="39" t="inlineStr">
        <is>
          <t>Lv</t>
        </is>
      </c>
      <c r="LF3" s="39" t="inlineStr">
        <is>
          <t>%</t>
        </is>
      </c>
      <c r="LG3" s="39" t="inlineStr">
        <is>
          <t>Pokemon</t>
        </is>
      </c>
      <c r="LH3" s="39" t="inlineStr">
        <is>
          <t>Lv</t>
        </is>
      </c>
      <c r="LJ3" s="39" t="inlineStr">
        <is>
          <t>%</t>
        </is>
      </c>
      <c r="LK3" s="39" t="inlineStr">
        <is>
          <t>Pokemon</t>
        </is>
      </c>
      <c r="LL3" s="39" t="inlineStr">
        <is>
          <t>Lv</t>
        </is>
      </c>
      <c r="LN3" s="39" t="inlineStr">
        <is>
          <t>%</t>
        </is>
      </c>
      <c r="LO3" s="39" t="inlineStr">
        <is>
          <t>Pokemon</t>
        </is>
      </c>
      <c r="LP3" s="39" t="inlineStr">
        <is>
          <t>Lv</t>
        </is>
      </c>
      <c r="LR3" s="39" t="inlineStr">
        <is>
          <t>%</t>
        </is>
      </c>
      <c r="LS3" s="39" t="inlineStr">
        <is>
          <t>Pokemon</t>
        </is>
      </c>
      <c r="LT3" s="39" t="inlineStr">
        <is>
          <t>Lv</t>
        </is>
      </c>
      <c r="LV3" s="39" t="inlineStr">
        <is>
          <t>%</t>
        </is>
      </c>
      <c r="LW3" s="39" t="inlineStr">
        <is>
          <t>Pokemon</t>
        </is>
      </c>
      <c r="LX3" s="39" t="inlineStr">
        <is>
          <t>Lv</t>
        </is>
      </c>
      <c r="LZ3" s="39" t="inlineStr">
        <is>
          <t>%</t>
        </is>
      </c>
      <c r="MA3" s="39" t="inlineStr">
        <is>
          <t>Pokemon</t>
        </is>
      </c>
      <c r="MB3" s="39" t="inlineStr">
        <is>
          <t>Lv</t>
        </is>
      </c>
      <c r="MD3" s="39" t="inlineStr">
        <is>
          <t>%</t>
        </is>
      </c>
      <c r="ME3" s="39" t="inlineStr">
        <is>
          <t>Pokemon</t>
        </is>
      </c>
      <c r="MF3" s="39" t="inlineStr">
        <is>
          <t>Lv</t>
        </is>
      </c>
      <c r="MH3" s="39" t="inlineStr">
        <is>
          <t>%</t>
        </is>
      </c>
      <c r="MI3" s="39" t="inlineStr">
        <is>
          <t>Pokemon</t>
        </is>
      </c>
      <c r="MJ3" s="39" t="inlineStr">
        <is>
          <t>Lv</t>
        </is>
      </c>
      <c r="ML3" s="39" t="inlineStr">
        <is>
          <t>%</t>
        </is>
      </c>
      <c r="MM3" s="39" t="inlineStr">
        <is>
          <t>Pokemon</t>
        </is>
      </c>
      <c r="MN3" s="39" t="inlineStr">
        <is>
          <t>Lv</t>
        </is>
      </c>
      <c r="MP3" s="39" t="inlineStr">
        <is>
          <t>%</t>
        </is>
      </c>
      <c r="MQ3" s="39" t="inlineStr">
        <is>
          <t>Pokemon</t>
        </is>
      </c>
      <c r="MR3" s="39" t="inlineStr">
        <is>
          <t>Lv</t>
        </is>
      </c>
      <c r="MT3" s="39" t="inlineStr">
        <is>
          <t>%</t>
        </is>
      </c>
      <c r="MU3" s="39" t="inlineStr">
        <is>
          <t>Pokemon</t>
        </is>
      </c>
      <c r="MV3" s="39" t="inlineStr">
        <is>
          <t>Lv</t>
        </is>
      </c>
      <c r="MX3" s="39" t="inlineStr">
        <is>
          <t>%</t>
        </is>
      </c>
      <c r="MY3" s="39" t="inlineStr">
        <is>
          <t>Pokemon</t>
        </is>
      </c>
      <c r="MZ3" s="39" t="inlineStr">
        <is>
          <t>Lv</t>
        </is>
      </c>
      <c r="NB3" s="39" t="inlineStr">
        <is>
          <t>%</t>
        </is>
      </c>
      <c r="NC3" s="39" t="inlineStr">
        <is>
          <t>Pokemon</t>
        </is>
      </c>
      <c r="ND3" s="39" t="inlineStr">
        <is>
          <t>Lv</t>
        </is>
      </c>
      <c r="NF3" s="39" t="inlineStr">
        <is>
          <t>%</t>
        </is>
      </c>
      <c r="NG3" s="39" t="inlineStr">
        <is>
          <t>Pokemon</t>
        </is>
      </c>
      <c r="NH3" s="39" t="inlineStr">
        <is>
          <t>Lv</t>
        </is>
      </c>
      <c r="NJ3" s="39" t="inlineStr">
        <is>
          <t>%</t>
        </is>
      </c>
      <c r="NK3" s="39" t="inlineStr">
        <is>
          <t>Pokemon</t>
        </is>
      </c>
      <c r="NL3" s="39" t="inlineStr">
        <is>
          <t>Lv</t>
        </is>
      </c>
      <c r="NN3" s="39" t="inlineStr">
        <is>
          <t>%</t>
        </is>
      </c>
      <c r="NO3" s="39" t="inlineStr">
        <is>
          <t>Pokemon</t>
        </is>
      </c>
      <c r="NP3" s="39" t="inlineStr">
        <is>
          <t>Lv</t>
        </is>
      </c>
      <c r="NR3" s="39" t="inlineStr">
        <is>
          <t>%</t>
        </is>
      </c>
      <c r="NS3" s="39" t="inlineStr">
        <is>
          <t>Pokemon</t>
        </is>
      </c>
      <c r="NT3" s="39" t="inlineStr">
        <is>
          <t>Lv</t>
        </is>
      </c>
      <c r="NV3" s="39" t="inlineStr">
        <is>
          <t>%</t>
        </is>
      </c>
      <c r="NW3" s="39" t="inlineStr">
        <is>
          <t>Pokemon</t>
        </is>
      </c>
      <c r="NX3" s="39" t="inlineStr">
        <is>
          <t>Lv</t>
        </is>
      </c>
      <c r="NZ3" s="39" t="inlineStr">
        <is>
          <t>%</t>
        </is>
      </c>
      <c r="OA3" s="39" t="inlineStr">
        <is>
          <t>Pokemon</t>
        </is>
      </c>
      <c r="OB3" s="39" t="inlineStr">
        <is>
          <t>Lv</t>
        </is>
      </c>
      <c r="OD3" s="39" t="inlineStr">
        <is>
          <t>%</t>
        </is>
      </c>
      <c r="OE3" s="39" t="inlineStr">
        <is>
          <t>Pokemon</t>
        </is>
      </c>
      <c r="OF3" s="39" t="inlineStr">
        <is>
          <t>Lv</t>
        </is>
      </c>
      <c r="OH3" s="39" t="inlineStr">
        <is>
          <t>%</t>
        </is>
      </c>
      <c r="OI3" s="39" t="inlineStr">
        <is>
          <t>Pokemon</t>
        </is>
      </c>
      <c r="OJ3" s="39" t="inlineStr">
        <is>
          <t>Lv</t>
        </is>
      </c>
      <c r="OL3" s="39" t="inlineStr">
        <is>
          <t>%</t>
        </is>
      </c>
      <c r="OM3" s="39" t="inlineStr">
        <is>
          <t>Pokemon</t>
        </is>
      </c>
      <c r="ON3" s="39" t="inlineStr">
        <is>
          <t>Lv</t>
        </is>
      </c>
      <c r="OP3" s="39" t="inlineStr">
        <is>
          <t>%</t>
        </is>
      </c>
      <c r="OQ3" s="39" t="inlineStr">
        <is>
          <t>Pokemon</t>
        </is>
      </c>
      <c r="OR3" s="39" t="inlineStr">
        <is>
          <t>Lv</t>
        </is>
      </c>
      <c r="OT3" s="39" t="inlineStr">
        <is>
          <t>%</t>
        </is>
      </c>
      <c r="OU3" s="39" t="inlineStr">
        <is>
          <t>Pokemon</t>
        </is>
      </c>
      <c r="OV3" s="39" t="inlineStr">
        <is>
          <t>Lv</t>
        </is>
      </c>
      <c r="OX3" s="39" t="inlineStr">
        <is>
          <t>%</t>
        </is>
      </c>
      <c r="OY3" s="39" t="inlineStr">
        <is>
          <t>Pokemon</t>
        </is>
      </c>
      <c r="OZ3" s="39" t="inlineStr">
        <is>
          <t>Lv</t>
        </is>
      </c>
      <c r="PB3" s="39" t="inlineStr">
        <is>
          <t>%</t>
        </is>
      </c>
      <c r="PC3" s="39" t="inlineStr">
        <is>
          <t>Pokemon</t>
        </is>
      </c>
      <c r="PD3" s="39" t="inlineStr">
        <is>
          <t>Lv</t>
        </is>
      </c>
      <c r="PF3" s="39" t="inlineStr">
        <is>
          <t>%</t>
        </is>
      </c>
      <c r="PG3" s="39" t="inlineStr">
        <is>
          <t>Pokemon</t>
        </is>
      </c>
      <c r="PH3" s="39" t="inlineStr">
        <is>
          <t>Lv</t>
        </is>
      </c>
      <c r="PJ3" s="39" t="inlineStr">
        <is>
          <t>%</t>
        </is>
      </c>
      <c r="PK3" s="39" t="inlineStr">
        <is>
          <t>Pokemon</t>
        </is>
      </c>
      <c r="PL3" s="39" t="inlineStr">
        <is>
          <t>Lv</t>
        </is>
      </c>
      <c r="PN3" s="39" t="inlineStr">
        <is>
          <t>%</t>
        </is>
      </c>
      <c r="PO3" s="39" t="inlineStr">
        <is>
          <t>Pokemon</t>
        </is>
      </c>
      <c r="PP3" s="39" t="inlineStr">
        <is>
          <t>Lv</t>
        </is>
      </c>
      <c r="PR3" s="39" t="inlineStr">
        <is>
          <t>%</t>
        </is>
      </c>
      <c r="PS3" s="39" t="inlineStr">
        <is>
          <t>Pokemon</t>
        </is>
      </c>
      <c r="PT3" s="39" t="inlineStr">
        <is>
          <t>Lv</t>
        </is>
      </c>
      <c r="PV3" s="39" t="inlineStr">
        <is>
          <t>%</t>
        </is>
      </c>
      <c r="PW3" s="39" t="inlineStr">
        <is>
          <t>Pokemon</t>
        </is>
      </c>
      <c r="PX3" s="39" t="inlineStr">
        <is>
          <t>Lv</t>
        </is>
      </c>
      <c r="PZ3" s="39" t="inlineStr">
        <is>
          <t>%</t>
        </is>
      </c>
      <c r="QA3" s="39" t="inlineStr">
        <is>
          <t>Pokemon</t>
        </is>
      </c>
      <c r="QB3" s="39" t="inlineStr">
        <is>
          <t>Lv</t>
        </is>
      </c>
      <c r="QD3" s="39" t="inlineStr">
        <is>
          <t>%</t>
        </is>
      </c>
      <c r="QE3" s="39" t="inlineStr">
        <is>
          <t>Pokemon</t>
        </is>
      </c>
      <c r="QF3" s="39" t="inlineStr">
        <is>
          <t>Lv</t>
        </is>
      </c>
      <c r="QH3" s="39" t="inlineStr">
        <is>
          <t>%</t>
        </is>
      </c>
      <c r="QI3" s="39" t="inlineStr">
        <is>
          <t>Pokemon</t>
        </is>
      </c>
      <c r="QJ3" s="39" t="inlineStr">
        <is>
          <t>Lv</t>
        </is>
      </c>
      <c r="QL3" s="39" t="inlineStr">
        <is>
          <t>%</t>
        </is>
      </c>
      <c r="QM3" s="39" t="inlineStr">
        <is>
          <t>Pokemon</t>
        </is>
      </c>
      <c r="QN3" s="39" t="inlineStr">
        <is>
          <t>Lv</t>
        </is>
      </c>
      <c r="QP3" s="39" t="inlineStr">
        <is>
          <t>%</t>
        </is>
      </c>
      <c r="QQ3" s="39" t="inlineStr">
        <is>
          <t>Pokemon</t>
        </is>
      </c>
      <c r="QR3" s="39" t="inlineStr">
        <is>
          <t>Lv</t>
        </is>
      </c>
      <c r="QT3" s="39" t="inlineStr">
        <is>
          <t>%</t>
        </is>
      </c>
      <c r="QU3" s="39" t="inlineStr">
        <is>
          <t>Pokemon</t>
        </is>
      </c>
      <c r="QV3" s="39" t="inlineStr">
        <is>
          <t>Lv</t>
        </is>
      </c>
      <c r="QX3" s="39" t="inlineStr">
        <is>
          <t>%</t>
        </is>
      </c>
      <c r="QY3" s="39" t="inlineStr">
        <is>
          <t>Pokemon</t>
        </is>
      </c>
      <c r="QZ3" s="39" t="inlineStr">
        <is>
          <t>Lv</t>
        </is>
      </c>
      <c r="RB3" s="39" t="inlineStr">
        <is>
          <t>%</t>
        </is>
      </c>
      <c r="RC3" s="39" t="inlineStr">
        <is>
          <t>Pokemon</t>
        </is>
      </c>
      <c r="RD3" s="39" t="inlineStr">
        <is>
          <t>Lv</t>
        </is>
      </c>
      <c r="RF3" s="39" t="inlineStr">
        <is>
          <t>%</t>
        </is>
      </c>
      <c r="RG3" s="39" t="inlineStr">
        <is>
          <t>Pokemon</t>
        </is>
      </c>
      <c r="RH3" s="39" t="inlineStr">
        <is>
          <t>Lv</t>
        </is>
      </c>
      <c r="RJ3" s="39" t="inlineStr">
        <is>
          <t>%</t>
        </is>
      </c>
      <c r="RK3" s="39" t="inlineStr">
        <is>
          <t>Pokemon</t>
        </is>
      </c>
      <c r="RL3" s="39" t="inlineStr">
        <is>
          <t>Lv</t>
        </is>
      </c>
      <c r="RN3" s="39" t="inlineStr">
        <is>
          <t>%</t>
        </is>
      </c>
      <c r="RO3" s="39" t="inlineStr">
        <is>
          <t>Pokemon</t>
        </is>
      </c>
      <c r="RP3" s="39" t="inlineStr">
        <is>
          <t>Lv</t>
        </is>
      </c>
      <c r="RR3" s="39" t="inlineStr">
        <is>
          <t>%</t>
        </is>
      </c>
      <c r="RS3" s="39" t="inlineStr">
        <is>
          <t>Pokemon</t>
        </is>
      </c>
      <c r="RT3" s="39" t="inlineStr">
        <is>
          <t>Lv</t>
        </is>
      </c>
      <c r="RV3" s="39" t="inlineStr">
        <is>
          <t>%</t>
        </is>
      </c>
      <c r="RW3" s="39" t="inlineStr">
        <is>
          <t>Pokemon</t>
        </is>
      </c>
      <c r="RX3" s="39" t="inlineStr">
        <is>
          <t>Lv</t>
        </is>
      </c>
      <c r="RZ3" s="39" t="inlineStr">
        <is>
          <t>%</t>
        </is>
      </c>
      <c r="SA3" s="39" t="inlineStr">
        <is>
          <t>Pokemon</t>
        </is>
      </c>
      <c r="SB3" s="39" t="inlineStr">
        <is>
          <t>Lv</t>
        </is>
      </c>
      <c r="SD3" s="39" t="inlineStr">
        <is>
          <t>%</t>
        </is>
      </c>
      <c r="SE3" s="39" t="inlineStr">
        <is>
          <t>Pokemon</t>
        </is>
      </c>
      <c r="SF3" s="39" t="inlineStr">
        <is>
          <t>Lv</t>
        </is>
      </c>
    </row>
    <row r="4">
      <c r="A4" s="40" t="inlineStr">
        <is>
          <t>Grass / Cave</t>
        </is>
      </c>
      <c r="B4" s="41" t="n"/>
      <c r="F4" s="41" t="inlineStr">
        <is>
          <t>Encounter rate 20</t>
        </is>
      </c>
      <c r="J4" s="41" t="inlineStr">
        <is>
          <t>Encounter rate 20</t>
        </is>
      </c>
      <c r="N4" s="41" t="inlineStr">
        <is>
          <t>Encounter rate 20</t>
        </is>
      </c>
      <c r="R4" s="41" t="inlineStr">
        <is>
          <t>Encounter rate 20</t>
        </is>
      </c>
      <c r="V4" s="41" t="inlineStr">
        <is>
          <t>Encounter rate 20</t>
        </is>
      </c>
      <c r="Z4" s="41" t="inlineStr">
        <is>
          <t>Encounter rate 20</t>
        </is>
      </c>
      <c r="AD4" s="41" t="inlineStr">
        <is>
          <t>Encounter rate 20</t>
        </is>
      </c>
      <c r="AH4" s="41" t="inlineStr">
        <is>
          <t>Encounter rate 20</t>
        </is>
      </c>
      <c r="AL4" s="41" t="inlineStr">
        <is>
          <t>Encounter rate 20</t>
        </is>
      </c>
      <c r="AP4" s="41" t="inlineStr">
        <is>
          <t>Encounter rate 20</t>
        </is>
      </c>
      <c r="AT4" s="41" t="inlineStr">
        <is>
          <t>Encounter rate 20</t>
        </is>
      </c>
      <c r="AX4" s="41" t="inlineStr">
        <is>
          <t>Encounter rate 20</t>
        </is>
      </c>
      <c r="BB4" s="41" t="inlineStr">
        <is>
          <t>Encounter rate 20</t>
        </is>
      </c>
      <c r="BF4" s="41" t="inlineStr">
        <is>
          <t>Encounter rate 10</t>
        </is>
      </c>
      <c r="BJ4" s="41" t="n"/>
      <c r="BN4" s="41" t="inlineStr">
        <is>
          <t>Encounter rate 10</t>
        </is>
      </c>
      <c r="BR4" s="41" t="inlineStr">
        <is>
          <t>Encounter rate 10</t>
        </is>
      </c>
      <c r="BV4" s="41" t="inlineStr">
        <is>
          <t>Encounter rate 10</t>
        </is>
      </c>
      <c r="BZ4" s="41" t="n"/>
      <c r="CD4" s="41" t="n"/>
      <c r="CH4" s="41" t="inlineStr">
        <is>
          <t>Encounter rate 10</t>
        </is>
      </c>
      <c r="CL4" s="41" t="inlineStr">
        <is>
          <t>Encounter rate 20</t>
        </is>
      </c>
      <c r="CP4" s="41" t="inlineStr">
        <is>
          <t>Encounter rate 20</t>
        </is>
      </c>
      <c r="CT4" s="41" t="inlineStr">
        <is>
          <t>Encounter rate 20</t>
        </is>
      </c>
      <c r="CX4" s="41" t="inlineStr">
        <is>
          <t>Encounter rate 20</t>
        </is>
      </c>
      <c r="DB4" s="41" t="inlineStr">
        <is>
          <t>Encounter rate 20</t>
        </is>
      </c>
      <c r="DF4" s="41" t="n"/>
      <c r="DJ4" s="41" t="n"/>
      <c r="DN4" s="41" t="n"/>
      <c r="DR4" s="41" t="inlineStr">
        <is>
          <t>Encounter rate 10</t>
        </is>
      </c>
      <c r="DV4" s="41" t="n"/>
      <c r="DZ4" s="41" t="inlineStr">
        <is>
          <t>Encounter rate 10</t>
        </is>
      </c>
      <c r="ED4" s="41" t="n"/>
      <c r="EH4" s="41" t="inlineStr">
        <is>
          <t>Encounter rate 10</t>
        </is>
      </c>
      <c r="EL4" s="41" t="inlineStr">
        <is>
          <t>Encounter rate 20</t>
        </is>
      </c>
      <c r="EP4" s="41" t="inlineStr">
        <is>
          <t>Encounter rate 20</t>
        </is>
      </c>
      <c r="ET4" s="41" t="inlineStr">
        <is>
          <t>Encounter rate 20</t>
        </is>
      </c>
      <c r="EX4" s="41" t="inlineStr">
        <is>
          <t>Encounter rate 10</t>
        </is>
      </c>
      <c r="FB4" s="41" t="inlineStr">
        <is>
          <t>Encounter rate 20</t>
        </is>
      </c>
      <c r="FF4" s="41" t="inlineStr">
        <is>
          <t>Encounter rate 10</t>
        </is>
      </c>
      <c r="FJ4" s="41" t="inlineStr">
        <is>
          <t>Encounter rate 10</t>
        </is>
      </c>
      <c r="FN4" s="41" t="inlineStr">
        <is>
          <t>Encounter rate 10</t>
        </is>
      </c>
      <c r="FR4" s="41" t="inlineStr">
        <is>
          <t>Encounter rate 10</t>
        </is>
      </c>
      <c r="FV4" s="41" t="inlineStr">
        <is>
          <t>Encounter rate 10</t>
        </is>
      </c>
      <c r="FZ4" s="41" t="inlineStr">
        <is>
          <t>Encounter rate 10</t>
        </is>
      </c>
      <c r="GD4" s="41" t="inlineStr">
        <is>
          <t>Encounter rate 10</t>
        </is>
      </c>
      <c r="GH4" s="41" t="inlineStr">
        <is>
          <t>Encounter rate 10</t>
        </is>
      </c>
      <c r="GL4" s="41" t="inlineStr">
        <is>
          <t>Encounter rate 10</t>
        </is>
      </c>
      <c r="GP4" s="41" t="inlineStr">
        <is>
          <t>Encounter rate 10</t>
        </is>
      </c>
      <c r="GT4" s="41" t="inlineStr">
        <is>
          <t>Encounter rate 10</t>
        </is>
      </c>
      <c r="GX4" s="41" t="inlineStr">
        <is>
          <t>Encounter rate 10</t>
        </is>
      </c>
      <c r="HB4" s="41" t="inlineStr">
        <is>
          <t>Encounter rate 20</t>
        </is>
      </c>
      <c r="HF4" s="41" t="inlineStr">
        <is>
          <t>Encounter rate 15</t>
        </is>
      </c>
      <c r="HJ4" s="41" t="n"/>
      <c r="HN4" s="41" t="inlineStr">
        <is>
          <t>Encounter rate 10</t>
        </is>
      </c>
      <c r="HR4" s="41" t="inlineStr">
        <is>
          <t>Encounter rate 20</t>
        </is>
      </c>
      <c r="HV4" s="41" t="inlineStr">
        <is>
          <t>Encounter rate 20</t>
        </is>
      </c>
      <c r="HZ4" s="41" t="n"/>
      <c r="ID4" s="41" t="inlineStr">
        <is>
          <t>Encounter rate 20</t>
        </is>
      </c>
      <c r="IH4" s="41" t="inlineStr">
        <is>
          <t>Encounter rate 10</t>
        </is>
      </c>
      <c r="IL4" s="41" t="inlineStr">
        <is>
          <t>Encounter rate 10</t>
        </is>
      </c>
      <c r="IP4" s="41" t="inlineStr">
        <is>
          <t>Encounter rate 10</t>
        </is>
      </c>
      <c r="IT4" s="41" t="inlineStr">
        <is>
          <t>Encounter rate 10</t>
        </is>
      </c>
      <c r="IX4" s="41" t="inlineStr">
        <is>
          <t>Encounter rate 10</t>
        </is>
      </c>
      <c r="JB4" s="41" t="inlineStr">
        <is>
          <t>Encounter rate 10</t>
        </is>
      </c>
      <c r="JF4" s="41" t="inlineStr">
        <is>
          <t>Encounter rate 10</t>
        </is>
      </c>
      <c r="JJ4" s="41" t="inlineStr">
        <is>
          <t>Encounter rate 10</t>
        </is>
      </c>
      <c r="JN4" s="41" t="inlineStr">
        <is>
          <t>Encounter rate 10</t>
        </is>
      </c>
      <c r="JR4" s="41" t="inlineStr">
        <is>
          <t>Encounter rate 10</t>
        </is>
      </c>
      <c r="JV4" s="41" t="inlineStr">
        <is>
          <t>Encounter rate 10</t>
        </is>
      </c>
      <c r="JZ4" s="41" t="n"/>
      <c r="KD4" s="41" t="n"/>
      <c r="KH4" s="41" t="inlineStr">
        <is>
          <t>Encounter rate 10</t>
        </is>
      </c>
      <c r="KL4" s="41" t="n"/>
      <c r="KP4" s="41" t="n"/>
      <c r="KT4" s="41" t="n"/>
      <c r="KX4" s="41" t="n"/>
      <c r="LB4" s="41" t="inlineStr">
        <is>
          <t>Encounter rate 4</t>
        </is>
      </c>
      <c r="LF4" s="41" t="inlineStr">
        <is>
          <t>Encounter rate 4</t>
        </is>
      </c>
      <c r="LJ4" s="41" t="inlineStr">
        <is>
          <t>Encounter rate 4</t>
        </is>
      </c>
      <c r="LN4" s="41" t="inlineStr">
        <is>
          <t>Encounter rate 4</t>
        </is>
      </c>
      <c r="LR4" s="41" t="inlineStr">
        <is>
          <t>Encounter rate 4</t>
        </is>
      </c>
      <c r="LV4" s="41" t="inlineStr">
        <is>
          <t>Encounter rate 4</t>
        </is>
      </c>
      <c r="LZ4" s="41" t="inlineStr">
        <is>
          <t>Encounter rate 4</t>
        </is>
      </c>
      <c r="MD4" s="41" t="inlineStr">
        <is>
          <t>Encounter rate 4</t>
        </is>
      </c>
      <c r="MH4" s="41" t="n"/>
      <c r="ML4" s="41" t="n"/>
      <c r="MP4" s="41" t="inlineStr">
        <is>
          <t>Encounter rate 10</t>
        </is>
      </c>
      <c r="MT4" s="41" t="inlineStr">
        <is>
          <t>Encounter rate 25</t>
        </is>
      </c>
      <c r="MX4" s="41" t="n"/>
      <c r="NB4" s="41" t="inlineStr">
        <is>
          <t>Encounter rate 10</t>
        </is>
      </c>
      <c r="NF4" s="41" t="inlineStr">
        <is>
          <t>Encounter rate 20</t>
        </is>
      </c>
      <c r="NJ4" s="41" t="n"/>
      <c r="NN4" s="41" t="inlineStr">
        <is>
          <t>Encounter rate 20</t>
        </is>
      </c>
      <c r="NR4" s="41" t="n"/>
      <c r="NV4" s="41" t="n"/>
      <c r="NZ4" s="41" t="n"/>
      <c r="OD4" s="41" t="n"/>
      <c r="OH4" s="41" t="inlineStr">
        <is>
          <t>Encounter rate 4</t>
        </is>
      </c>
      <c r="OL4" s="41" t="inlineStr">
        <is>
          <t>Encounter rate 4</t>
        </is>
      </c>
      <c r="OP4" s="41" t="inlineStr">
        <is>
          <t>Encounter rate 4</t>
        </is>
      </c>
      <c r="OT4" s="41" t="inlineStr">
        <is>
          <t>Encounter rate 4</t>
        </is>
      </c>
      <c r="OX4" s="41" t="inlineStr">
        <is>
          <t>Encounter rate 4</t>
        </is>
      </c>
      <c r="PB4" s="41" t="inlineStr">
        <is>
          <t>Encounter rate 25</t>
        </is>
      </c>
      <c r="PF4" s="41" t="inlineStr">
        <is>
          <t>Encounter rate 25</t>
        </is>
      </c>
      <c r="PJ4" s="41" t="inlineStr">
        <is>
          <t>Encounter rate 25</t>
        </is>
      </c>
      <c r="PN4" s="41" t="inlineStr">
        <is>
          <t>Encounter rate 10</t>
        </is>
      </c>
      <c r="PR4" s="41" t="inlineStr">
        <is>
          <t>Encounter rate 10</t>
        </is>
      </c>
      <c r="PV4" s="41" t="inlineStr">
        <is>
          <t>Encounter rate 10</t>
        </is>
      </c>
      <c r="PZ4" s="41" t="inlineStr">
        <is>
          <t>Encounter rate 10</t>
        </is>
      </c>
      <c r="QD4" s="41" t="inlineStr">
        <is>
          <t>Encounter rate 10</t>
        </is>
      </c>
      <c r="QH4" s="41" t="n"/>
      <c r="QL4" s="41" t="n"/>
      <c r="QP4" s="41" t="n"/>
      <c r="QT4" s="41" t="inlineStr">
        <is>
          <t>Encounter rate 10</t>
        </is>
      </c>
      <c r="QX4" s="41" t="inlineStr">
        <is>
          <t>Encounter rate 10</t>
        </is>
      </c>
      <c r="RB4" s="41" t="inlineStr">
        <is>
          <t>Encounter rate 10</t>
        </is>
      </c>
      <c r="RF4" s="41" t="inlineStr">
        <is>
          <t>Encounter rate 25</t>
        </is>
      </c>
      <c r="RJ4" s="41" t="inlineStr">
        <is>
          <t>Encounter rate 25</t>
        </is>
      </c>
      <c r="RN4" s="41" t="inlineStr">
        <is>
          <t>Encounter rate 10</t>
        </is>
      </c>
      <c r="RR4" s="41" t="inlineStr">
        <is>
          <t>Encounter rate 10</t>
        </is>
      </c>
      <c r="RV4" s="41" t="inlineStr">
        <is>
          <t>Encounter rate 10</t>
        </is>
      </c>
      <c r="RZ4" s="41" t="inlineStr">
        <is>
          <t>Encounter rate 7</t>
        </is>
      </c>
      <c r="SD4" s="41" t="inlineStr">
        <is>
          <t>Encounter rate 10</t>
        </is>
      </c>
    </row>
    <row r="5">
      <c r="B5" s="42" t="n"/>
      <c r="C5" s="42" t="n"/>
      <c r="D5" s="42" t="n"/>
      <c r="F5" s="42" t="inlineStr">
        <is>
          <t>20%</t>
        </is>
      </c>
      <c r="G5" s="43" t="inlineStr">
        <is>
          <t>Numel</t>
        </is>
      </c>
      <c r="H5" s="42" t="n">
        <v>4</v>
      </c>
      <c r="J5" s="42" t="inlineStr">
        <is>
          <t>20%</t>
        </is>
      </c>
      <c r="K5" s="43" t="inlineStr">
        <is>
          <t>Sentret</t>
        </is>
      </c>
      <c r="L5" s="42" t="n">
        <v>4</v>
      </c>
      <c r="N5" s="42" t="inlineStr">
        <is>
          <t>30%</t>
        </is>
      </c>
      <c r="O5" s="43" t="inlineStr">
        <is>
          <t>Caterpie</t>
        </is>
      </c>
      <c r="P5" s="42" t="n">
        <v>10</v>
      </c>
      <c r="R5" s="42" t="inlineStr">
        <is>
          <t>20%</t>
        </is>
      </c>
      <c r="S5" s="43" t="inlineStr">
        <is>
          <t>Patrat</t>
        </is>
      </c>
      <c r="T5" s="42" t="n">
        <v>5</v>
      </c>
      <c r="V5" s="42" t="inlineStr">
        <is>
          <t>20%</t>
        </is>
      </c>
      <c r="W5" s="43" t="inlineStr">
        <is>
          <t>Sentret</t>
        </is>
      </c>
      <c r="X5" s="42" t="n">
        <v>4</v>
      </c>
      <c r="Z5" s="42" t="inlineStr">
        <is>
          <t>24%</t>
        </is>
      </c>
      <c r="AA5" s="43" t="inlineStr">
        <is>
          <t>Spheal</t>
        </is>
      </c>
      <c r="AB5" s="42" t="n">
        <v>6</v>
      </c>
      <c r="AD5" s="42" t="inlineStr">
        <is>
          <t>20%</t>
        </is>
      </c>
      <c r="AE5" s="43" t="inlineStr">
        <is>
          <t>Roggenrola</t>
        </is>
      </c>
      <c r="AF5" s="42" t="n">
        <v>8</v>
      </c>
      <c r="AH5" s="42" t="inlineStr">
        <is>
          <t>20%</t>
        </is>
      </c>
      <c r="AI5" s="43" t="inlineStr">
        <is>
          <t>Sandshrew</t>
        </is>
      </c>
      <c r="AJ5" s="42" t="n">
        <v>9</v>
      </c>
      <c r="AL5" s="42" t="inlineStr">
        <is>
          <t>20%</t>
        </is>
      </c>
      <c r="AM5" s="43" t="inlineStr">
        <is>
          <t>Oddish</t>
        </is>
      </c>
      <c r="AN5" s="42" t="n">
        <v>6</v>
      </c>
      <c r="AP5" s="42" t="inlineStr">
        <is>
          <t>18%</t>
        </is>
      </c>
      <c r="AQ5" s="43" t="inlineStr">
        <is>
          <t>Electrike</t>
        </is>
      </c>
      <c r="AR5" s="42" t="n">
        <v>13</v>
      </c>
      <c r="AT5" s="42" t="inlineStr">
        <is>
          <t>20%</t>
        </is>
      </c>
      <c r="AU5" s="43" t="inlineStr">
        <is>
          <t>Shroomish</t>
        </is>
      </c>
      <c r="AV5" s="42" t="n">
        <v>11</v>
      </c>
      <c r="AX5" s="42" t="inlineStr">
        <is>
          <t>20%</t>
        </is>
      </c>
      <c r="AY5" s="43" t="inlineStr">
        <is>
          <t>Budew</t>
        </is>
      </c>
      <c r="AZ5" s="42" t="n">
        <v>12</v>
      </c>
      <c r="BB5" s="42" t="inlineStr">
        <is>
          <t>15%</t>
        </is>
      </c>
      <c r="BC5" s="43" t="inlineStr">
        <is>
          <t>Magnemite</t>
        </is>
      </c>
      <c r="BD5" s="42" t="n">
        <v>13</v>
      </c>
      <c r="BF5" s="42" t="inlineStr">
        <is>
          <t>20%</t>
        </is>
      </c>
      <c r="BG5" s="43" t="inlineStr">
        <is>
          <t>Nidoran F</t>
        </is>
      </c>
      <c r="BH5" s="42" t="n">
        <v>14</v>
      </c>
      <c r="BJ5" s="42" t="n"/>
      <c r="BK5" s="42" t="n"/>
      <c r="BL5" s="42" t="n"/>
      <c r="BN5" s="42" t="inlineStr">
        <is>
          <t>20%</t>
        </is>
      </c>
      <c r="BO5" s="43" t="inlineStr">
        <is>
          <t>Spoink</t>
        </is>
      </c>
      <c r="BP5" s="42" t="n">
        <v>20</v>
      </c>
      <c r="BR5" s="42" t="inlineStr">
        <is>
          <t>20%</t>
        </is>
      </c>
      <c r="BS5" s="43" t="inlineStr">
        <is>
          <t>Spoink</t>
        </is>
      </c>
      <c r="BT5" s="42" t="n">
        <v>20</v>
      </c>
      <c r="BV5" s="42" t="inlineStr">
        <is>
          <t>20%</t>
        </is>
      </c>
      <c r="BW5" s="43" t="inlineStr">
        <is>
          <t>Spoink</t>
        </is>
      </c>
      <c r="BX5" s="42" t="n">
        <v>20</v>
      </c>
      <c r="BZ5" s="42" t="n"/>
      <c r="CA5" s="42" t="n"/>
      <c r="CB5" s="42" t="n"/>
      <c r="CD5" s="42" t="n"/>
      <c r="CE5" s="42" t="n"/>
      <c r="CF5" s="42" t="n"/>
      <c r="CH5" s="42" t="inlineStr">
        <is>
          <t>18%</t>
        </is>
      </c>
      <c r="CI5" s="43" t="inlineStr">
        <is>
          <t>Geodude</t>
        </is>
      </c>
      <c r="CJ5" s="42" t="inlineStr">
        <is>
          <t>20-21</t>
        </is>
      </c>
      <c r="CL5" s="42" t="inlineStr">
        <is>
          <t>18%</t>
        </is>
      </c>
      <c r="CM5" s="43" t="inlineStr">
        <is>
          <t>Swablu</t>
        </is>
      </c>
      <c r="CN5" s="42" t="n">
        <v>22</v>
      </c>
      <c r="CP5" s="42" t="inlineStr">
        <is>
          <t>17%</t>
        </is>
      </c>
      <c r="CQ5" s="43" t="inlineStr">
        <is>
          <t>Spritzee</t>
        </is>
      </c>
      <c r="CR5" s="42" t="n">
        <v>19</v>
      </c>
      <c r="CT5" s="42" t="inlineStr">
        <is>
          <t>14%</t>
        </is>
      </c>
      <c r="CU5" s="43" t="inlineStr">
        <is>
          <t>Shuppet</t>
        </is>
      </c>
      <c r="CV5" s="42" t="n">
        <v>21</v>
      </c>
      <c r="CX5" s="42" t="inlineStr">
        <is>
          <t>30%</t>
        </is>
      </c>
      <c r="CY5" s="43" t="inlineStr">
        <is>
          <t>Electrike</t>
        </is>
      </c>
      <c r="CZ5" s="42" t="inlineStr">
        <is>
          <t>12-13</t>
        </is>
      </c>
      <c r="DB5" s="42" t="inlineStr">
        <is>
          <t>40%</t>
        </is>
      </c>
      <c r="DC5" s="43" t="inlineStr">
        <is>
          <t>Oddish</t>
        </is>
      </c>
      <c r="DD5" s="42" t="inlineStr">
        <is>
          <t>13-14</t>
        </is>
      </c>
      <c r="DF5" s="42" t="n"/>
      <c r="DG5" s="42" t="n"/>
      <c r="DH5" s="42" t="n"/>
      <c r="DJ5" s="42" t="n"/>
      <c r="DK5" s="42" t="n"/>
      <c r="DL5" s="42" t="n"/>
      <c r="DN5" s="42" t="n"/>
      <c r="DO5" s="42" t="n"/>
      <c r="DP5" s="42" t="n"/>
      <c r="DR5" s="42" t="inlineStr">
        <is>
          <t>49%</t>
        </is>
      </c>
      <c r="DS5" s="43" t="inlineStr">
        <is>
          <t>Voltorb</t>
        </is>
      </c>
      <c r="DT5" s="42" t="inlineStr">
        <is>
          <t>22-26</t>
        </is>
      </c>
      <c r="DV5" s="42" t="n"/>
      <c r="DW5" s="42" t="n"/>
      <c r="DX5" s="42" t="n"/>
      <c r="DZ5" s="42" t="inlineStr">
        <is>
          <t>50%</t>
        </is>
      </c>
      <c r="EA5" s="43" t="inlineStr">
        <is>
          <t>Voltorb</t>
        </is>
      </c>
      <c r="EB5" s="42" t="inlineStr">
        <is>
          <t>22-26</t>
        </is>
      </c>
      <c r="ED5" s="42" t="n"/>
      <c r="EE5" s="42" t="n"/>
      <c r="EF5" s="42" t="n"/>
      <c r="EH5" s="42" t="inlineStr">
        <is>
          <t>35%</t>
        </is>
      </c>
      <c r="EI5" s="43" t="inlineStr">
        <is>
          <t>Sandshrew</t>
        </is>
      </c>
      <c r="EJ5" s="42" t="inlineStr">
        <is>
          <t>19-21</t>
        </is>
      </c>
      <c r="EL5" s="42" t="inlineStr">
        <is>
          <t>75%</t>
        </is>
      </c>
      <c r="EM5" s="43" t="inlineStr">
        <is>
          <t>Numel</t>
        </is>
      </c>
      <c r="EN5" s="42" t="inlineStr">
        <is>
          <t>14-16</t>
        </is>
      </c>
      <c r="EP5" s="42" t="inlineStr">
        <is>
          <t>70%</t>
        </is>
      </c>
      <c r="EQ5" s="43" t="inlineStr">
        <is>
          <t>Spinda</t>
        </is>
      </c>
      <c r="ER5" s="42" t="inlineStr">
        <is>
          <t>14-16</t>
        </is>
      </c>
      <c r="ET5" s="42" t="inlineStr">
        <is>
          <t>40%</t>
        </is>
      </c>
      <c r="EU5" s="43" t="inlineStr">
        <is>
          <t>Swablu</t>
        </is>
      </c>
      <c r="EV5" s="42" t="inlineStr">
        <is>
          <t>15-17</t>
        </is>
      </c>
      <c r="EX5" s="42" t="inlineStr">
        <is>
          <t>30%</t>
        </is>
      </c>
      <c r="EY5" s="43" t="inlineStr">
        <is>
          <t>Numel</t>
        </is>
      </c>
      <c r="EZ5" s="42" t="inlineStr">
        <is>
          <t>15-16</t>
        </is>
      </c>
      <c r="FB5" s="42" t="inlineStr">
        <is>
          <t>55%</t>
        </is>
      </c>
      <c r="FC5" s="43" t="inlineStr">
        <is>
          <t>Numel</t>
        </is>
      </c>
      <c r="FD5" s="42" t="inlineStr">
        <is>
          <t>20-22</t>
        </is>
      </c>
      <c r="FF5" s="42" t="inlineStr">
        <is>
          <t>55%</t>
        </is>
      </c>
      <c r="FG5" s="43" t="inlineStr">
        <is>
          <t>Geodude</t>
        </is>
      </c>
      <c r="FH5" s="42" t="inlineStr">
        <is>
          <t>27-30</t>
        </is>
      </c>
      <c r="FJ5" s="42" t="inlineStr">
        <is>
          <t>55%</t>
        </is>
      </c>
      <c r="FK5" s="43" t="inlineStr">
        <is>
          <t>Geodude</t>
        </is>
      </c>
      <c r="FL5" s="42" t="inlineStr">
        <is>
          <t>27-30</t>
        </is>
      </c>
      <c r="FN5" s="42" t="inlineStr">
        <is>
          <t>55%</t>
        </is>
      </c>
      <c r="FO5" s="43" t="inlineStr">
        <is>
          <t>Geodude</t>
        </is>
      </c>
      <c r="FP5" s="42" t="inlineStr">
        <is>
          <t>27-30</t>
        </is>
      </c>
      <c r="FR5" s="42" t="inlineStr">
        <is>
          <t>55%</t>
        </is>
      </c>
      <c r="FS5" s="43" t="inlineStr">
        <is>
          <t>Geodude</t>
        </is>
      </c>
      <c r="FT5" s="42" t="inlineStr">
        <is>
          <t>27-30</t>
        </is>
      </c>
      <c r="FV5" s="42" t="inlineStr">
        <is>
          <t>55%</t>
        </is>
      </c>
      <c r="FW5" s="43" t="inlineStr">
        <is>
          <t>Geodude</t>
        </is>
      </c>
      <c r="FX5" s="42" t="inlineStr">
        <is>
          <t>27-30</t>
        </is>
      </c>
      <c r="FZ5" s="42" t="inlineStr">
        <is>
          <t>55%</t>
        </is>
      </c>
      <c r="GA5" s="43" t="inlineStr">
        <is>
          <t>Geodude</t>
        </is>
      </c>
      <c r="GB5" s="42" t="inlineStr">
        <is>
          <t>27-30</t>
        </is>
      </c>
      <c r="GD5" s="42" t="inlineStr">
        <is>
          <t>55%</t>
        </is>
      </c>
      <c r="GE5" s="43" t="inlineStr">
        <is>
          <t>Geodude</t>
        </is>
      </c>
      <c r="GF5" s="42" t="inlineStr">
        <is>
          <t>27-30</t>
        </is>
      </c>
      <c r="GH5" s="42" t="inlineStr">
        <is>
          <t>55%</t>
        </is>
      </c>
      <c r="GI5" s="43" t="inlineStr">
        <is>
          <t>Geodude</t>
        </is>
      </c>
      <c r="GJ5" s="42" t="inlineStr">
        <is>
          <t>27-30</t>
        </is>
      </c>
      <c r="GL5" s="42" t="inlineStr">
        <is>
          <t>50%</t>
        </is>
      </c>
      <c r="GM5" s="43" t="inlineStr">
        <is>
          <t>Sandshrew</t>
        </is>
      </c>
      <c r="GN5" s="42" t="inlineStr">
        <is>
          <t>20-24</t>
        </is>
      </c>
      <c r="GP5" s="42" t="inlineStr">
        <is>
          <t>50%</t>
        </is>
      </c>
      <c r="GQ5" s="43" t="inlineStr">
        <is>
          <t>Sandshrew</t>
        </is>
      </c>
      <c r="GR5" s="42" t="inlineStr">
        <is>
          <t>20-24</t>
        </is>
      </c>
      <c r="GT5" s="42" t="inlineStr">
        <is>
          <t>50%</t>
        </is>
      </c>
      <c r="GU5" s="43" t="inlineStr">
        <is>
          <t>Sandshrew</t>
        </is>
      </c>
      <c r="GV5" s="42" t="inlineStr">
        <is>
          <t>20-24</t>
        </is>
      </c>
      <c r="GX5" s="42" t="inlineStr">
        <is>
          <t>50%</t>
        </is>
      </c>
      <c r="GY5" s="43" t="inlineStr">
        <is>
          <t>Sandshrew</t>
        </is>
      </c>
      <c r="GZ5" s="42" t="inlineStr">
        <is>
          <t>20-24</t>
        </is>
      </c>
      <c r="HB5" s="42" t="inlineStr">
        <is>
          <t>30%</t>
        </is>
      </c>
      <c r="HC5" s="43" t="inlineStr">
        <is>
          <t>Zigzagoon</t>
        </is>
      </c>
      <c r="HD5" s="42" t="inlineStr">
        <is>
          <t>24-26</t>
        </is>
      </c>
      <c r="HF5" s="42" t="inlineStr">
        <is>
          <t>30%</t>
        </is>
      </c>
      <c r="HG5" s="43" t="inlineStr">
        <is>
          <t>Zigzagoon</t>
        </is>
      </c>
      <c r="HH5" s="42" t="inlineStr">
        <is>
          <t>25-27</t>
        </is>
      </c>
      <c r="HJ5" s="42" t="n"/>
      <c r="HK5" s="42" t="n"/>
      <c r="HL5" s="42" t="n"/>
      <c r="HN5" s="42" t="inlineStr">
        <is>
          <t>100%</t>
        </is>
      </c>
      <c r="HO5" s="43" t="inlineStr">
        <is>
          <t>Shuppet</t>
        </is>
      </c>
      <c r="HP5" s="42" t="inlineStr">
        <is>
          <t>22-29</t>
        </is>
      </c>
      <c r="HR5" s="42" t="inlineStr">
        <is>
          <t>30%</t>
        </is>
      </c>
      <c r="HS5" s="43" t="inlineStr">
        <is>
          <t>Mightyena</t>
        </is>
      </c>
      <c r="HT5" s="42" t="inlineStr">
        <is>
          <t>25-27</t>
        </is>
      </c>
      <c r="HV5" s="42" t="inlineStr">
        <is>
          <t>30%</t>
        </is>
      </c>
      <c r="HW5" s="43" t="inlineStr">
        <is>
          <t>Shuppet</t>
        </is>
      </c>
      <c r="HX5" s="42" t="inlineStr">
        <is>
          <t>26-28</t>
        </is>
      </c>
      <c r="HZ5" s="42" t="n"/>
      <c r="IA5" s="42" t="n"/>
      <c r="IB5" s="42" t="n"/>
      <c r="ID5" s="42" t="inlineStr">
        <is>
          <t>30%</t>
        </is>
      </c>
      <c r="IE5" s="43" t="inlineStr">
        <is>
          <t>Shuppet</t>
        </is>
      </c>
      <c r="IF5" s="42" t="inlineStr">
        <is>
          <t>26-28</t>
        </is>
      </c>
      <c r="IH5" s="42" t="inlineStr">
        <is>
          <t>100%</t>
        </is>
      </c>
      <c r="II5" s="43" t="inlineStr">
        <is>
          <t>Shuppet</t>
        </is>
      </c>
      <c r="IJ5" s="42" t="inlineStr">
        <is>
          <t>22-29</t>
        </is>
      </c>
      <c r="IL5" s="42" t="inlineStr">
        <is>
          <t>100%</t>
        </is>
      </c>
      <c r="IM5" s="43" t="inlineStr">
        <is>
          <t>Shuppet</t>
        </is>
      </c>
      <c r="IN5" s="42" t="inlineStr">
        <is>
          <t>22-29</t>
        </is>
      </c>
      <c r="IP5" s="42" t="inlineStr">
        <is>
          <t>90%</t>
        </is>
      </c>
      <c r="IQ5" s="43" t="inlineStr">
        <is>
          <t>Shuppet</t>
        </is>
      </c>
      <c r="IR5" s="42" t="inlineStr">
        <is>
          <t>22-29</t>
        </is>
      </c>
      <c r="IT5" s="42" t="inlineStr">
        <is>
          <t>90%</t>
        </is>
      </c>
      <c r="IU5" s="43" t="inlineStr">
        <is>
          <t>Shuppet</t>
        </is>
      </c>
      <c r="IV5" s="42" t="inlineStr">
        <is>
          <t>22-29</t>
        </is>
      </c>
      <c r="IX5" s="42" t="inlineStr">
        <is>
          <t>90%</t>
        </is>
      </c>
      <c r="IY5" s="43" t="inlineStr">
        <is>
          <t>Shuppet</t>
        </is>
      </c>
      <c r="IZ5" s="42" t="inlineStr">
        <is>
          <t>22-29</t>
        </is>
      </c>
      <c r="JB5" s="42" t="inlineStr">
        <is>
          <t>60%</t>
        </is>
      </c>
      <c r="JC5" s="43" t="inlineStr">
        <is>
          <t>Shuppet</t>
        </is>
      </c>
      <c r="JD5" s="42" t="inlineStr">
        <is>
          <t>27-29</t>
        </is>
      </c>
      <c r="JF5" s="42" t="inlineStr">
        <is>
          <t>85%</t>
        </is>
      </c>
      <c r="JG5" s="43" t="inlineStr">
        <is>
          <t>Shuppet</t>
        </is>
      </c>
      <c r="JH5" s="42" t="inlineStr">
        <is>
          <t>24-30</t>
        </is>
      </c>
      <c r="JJ5" s="42" t="inlineStr">
        <is>
          <t>50%</t>
        </is>
      </c>
      <c r="JK5" s="43" t="inlineStr">
        <is>
          <t>Spheal</t>
        </is>
      </c>
      <c r="JL5" s="42" t="inlineStr">
        <is>
          <t>26-32</t>
        </is>
      </c>
      <c r="JN5" s="42" t="inlineStr">
        <is>
          <t>50%</t>
        </is>
      </c>
      <c r="JO5" s="43" t="inlineStr">
        <is>
          <t>Spheal</t>
        </is>
      </c>
      <c r="JP5" s="42" t="inlineStr">
        <is>
          <t>26-32</t>
        </is>
      </c>
      <c r="JR5" s="42" t="inlineStr">
        <is>
          <t>50%</t>
        </is>
      </c>
      <c r="JS5" s="43" t="inlineStr">
        <is>
          <t>Spheal</t>
        </is>
      </c>
      <c r="JT5" s="42" t="inlineStr">
        <is>
          <t>26-32</t>
        </is>
      </c>
      <c r="JV5" s="42" t="inlineStr">
        <is>
          <t>50%</t>
        </is>
      </c>
      <c r="JW5" s="43" t="inlineStr">
        <is>
          <t>Spheal</t>
        </is>
      </c>
      <c r="JX5" s="42" t="inlineStr">
        <is>
          <t>26-32</t>
        </is>
      </c>
      <c r="JZ5" s="42" t="n"/>
      <c r="KA5" s="42" t="n"/>
      <c r="KB5" s="42" t="n"/>
      <c r="KD5" s="42" t="n"/>
      <c r="KE5" s="42" t="n"/>
      <c r="KF5" s="42" t="n"/>
      <c r="KH5" s="42" t="inlineStr">
        <is>
          <t>45%</t>
        </is>
      </c>
      <c r="KI5" s="43" t="inlineStr">
        <is>
          <t>Spheal</t>
        </is>
      </c>
      <c r="KJ5" s="42" t="inlineStr">
        <is>
          <t>26-32</t>
        </is>
      </c>
      <c r="KL5" s="42" t="n"/>
      <c r="KM5" s="42" t="n"/>
      <c r="KN5" s="42" t="n"/>
      <c r="KP5" s="42" t="n"/>
      <c r="KQ5" s="42" t="n"/>
      <c r="KR5" s="42" t="n"/>
      <c r="KT5" s="42" t="n"/>
      <c r="KU5" s="42" t="n"/>
      <c r="KV5" s="42" t="n"/>
      <c r="KX5" s="42" t="n"/>
      <c r="KY5" s="42" t="n"/>
      <c r="KZ5" s="42" t="n"/>
      <c r="LB5" s="42" t="inlineStr">
        <is>
          <t>90%</t>
        </is>
      </c>
      <c r="LC5" s="43" t="inlineStr">
        <is>
          <t>Zubat</t>
        </is>
      </c>
      <c r="LD5" s="42" t="inlineStr">
        <is>
          <t>28-35</t>
        </is>
      </c>
      <c r="LF5" s="42" t="inlineStr">
        <is>
          <t>90%</t>
        </is>
      </c>
      <c r="LG5" s="43" t="inlineStr">
        <is>
          <t>Zubat</t>
        </is>
      </c>
      <c r="LH5" s="42" t="inlineStr">
        <is>
          <t>28-35</t>
        </is>
      </c>
      <c r="LJ5" s="42" t="inlineStr">
        <is>
          <t>90%</t>
        </is>
      </c>
      <c r="LK5" s="43" t="inlineStr">
        <is>
          <t>Zubat</t>
        </is>
      </c>
      <c r="LL5" s="42" t="inlineStr">
        <is>
          <t>28-35</t>
        </is>
      </c>
      <c r="LN5" s="42" t="inlineStr">
        <is>
          <t>90%</t>
        </is>
      </c>
      <c r="LO5" s="43" t="inlineStr">
        <is>
          <t>Zubat</t>
        </is>
      </c>
      <c r="LP5" s="42" t="inlineStr">
        <is>
          <t>28-35</t>
        </is>
      </c>
      <c r="LR5" s="42" t="inlineStr">
        <is>
          <t>90%</t>
        </is>
      </c>
      <c r="LS5" s="43" t="inlineStr">
        <is>
          <t>Zubat</t>
        </is>
      </c>
      <c r="LT5" s="42" t="inlineStr">
        <is>
          <t>28-35</t>
        </is>
      </c>
      <c r="LV5" s="42" t="inlineStr">
        <is>
          <t>90%</t>
        </is>
      </c>
      <c r="LW5" s="43" t="inlineStr">
        <is>
          <t>Zubat</t>
        </is>
      </c>
      <c r="LX5" s="42" t="inlineStr">
        <is>
          <t>28-35</t>
        </is>
      </c>
      <c r="LZ5" s="42" t="inlineStr">
        <is>
          <t>90%</t>
        </is>
      </c>
      <c r="MA5" s="43" t="inlineStr">
        <is>
          <t>Zubat</t>
        </is>
      </c>
      <c r="MB5" s="42" t="inlineStr">
        <is>
          <t>28-35</t>
        </is>
      </c>
      <c r="MD5" s="42" t="inlineStr">
        <is>
          <t>90%</t>
        </is>
      </c>
      <c r="ME5" s="43" t="inlineStr">
        <is>
          <t>Zubat</t>
        </is>
      </c>
      <c r="MF5" s="42" t="inlineStr">
        <is>
          <t>28-35</t>
        </is>
      </c>
      <c r="MH5" s="42" t="n"/>
      <c r="MI5" s="42" t="n"/>
      <c r="MJ5" s="42" t="n"/>
      <c r="ML5" s="42" t="n"/>
      <c r="MM5" s="42" t="n"/>
      <c r="MN5" s="42" t="n"/>
      <c r="MP5" s="42" t="inlineStr">
        <is>
          <t>25%</t>
        </is>
      </c>
      <c r="MQ5" s="43" t="inlineStr">
        <is>
          <t>Golbat</t>
        </is>
      </c>
      <c r="MR5" s="42" t="inlineStr">
        <is>
          <t>38-40</t>
        </is>
      </c>
      <c r="MT5" s="42" t="inlineStr">
        <is>
          <t>40%</t>
        </is>
      </c>
      <c r="MU5" s="43" t="inlineStr">
        <is>
          <t>Oddish</t>
        </is>
      </c>
      <c r="MV5" s="42" t="inlineStr">
        <is>
          <t>25-27</t>
        </is>
      </c>
      <c r="MX5" s="42" t="n"/>
      <c r="MY5" s="42" t="n"/>
      <c r="MZ5" s="42" t="n"/>
      <c r="NB5" s="42" t="inlineStr">
        <is>
          <t>50%</t>
        </is>
      </c>
      <c r="NC5" s="43" t="inlineStr">
        <is>
          <t>Golbat</t>
        </is>
      </c>
      <c r="ND5" s="42" t="inlineStr">
        <is>
          <t>33-40</t>
        </is>
      </c>
      <c r="NF5" s="42" t="inlineStr">
        <is>
          <t>40%</t>
        </is>
      </c>
      <c r="NG5" s="43" t="inlineStr">
        <is>
          <t>Taillow</t>
        </is>
      </c>
      <c r="NH5" s="42" t="inlineStr">
        <is>
          <t>23-25</t>
        </is>
      </c>
      <c r="NJ5" s="42" t="n"/>
      <c r="NK5" s="42" t="n"/>
      <c r="NL5" s="42" t="n"/>
      <c r="NN5" s="42" t="inlineStr">
        <is>
          <t>100%</t>
        </is>
      </c>
      <c r="NO5" s="43" t="inlineStr">
        <is>
          <t>Wynaut</t>
        </is>
      </c>
      <c r="NP5" s="42" t="inlineStr">
        <is>
          <t>5-50</t>
        </is>
      </c>
      <c r="NR5" s="42" t="n"/>
      <c r="NS5" s="42" t="n"/>
      <c r="NT5" s="42" t="n"/>
      <c r="NV5" s="42" t="n"/>
      <c r="NW5" s="42" t="n"/>
      <c r="NX5" s="42" t="n"/>
      <c r="NZ5" s="42" t="n"/>
      <c r="OA5" s="42" t="n"/>
      <c r="OB5" s="42" t="n"/>
      <c r="OD5" s="42" t="n"/>
      <c r="OE5" s="42" t="n"/>
      <c r="OF5" s="42" t="n"/>
      <c r="OH5" s="42" t="inlineStr">
        <is>
          <t>90%</t>
        </is>
      </c>
      <c r="OI5" s="43" t="inlineStr">
        <is>
          <t>Zubat</t>
        </is>
      </c>
      <c r="OJ5" s="42" t="inlineStr">
        <is>
          <t>28-35</t>
        </is>
      </c>
      <c r="OL5" s="42" t="inlineStr">
        <is>
          <t>60%</t>
        </is>
      </c>
      <c r="OM5" s="43" t="inlineStr">
        <is>
          <t>Zubat</t>
        </is>
      </c>
      <c r="ON5" s="42" t="inlineStr">
        <is>
          <t>30-34</t>
        </is>
      </c>
      <c r="OP5" s="42" t="inlineStr">
        <is>
          <t>60%</t>
        </is>
      </c>
      <c r="OQ5" s="43" t="inlineStr">
        <is>
          <t>Zubat</t>
        </is>
      </c>
      <c r="OR5" s="42" t="inlineStr">
        <is>
          <t>30-34</t>
        </is>
      </c>
      <c r="OT5" s="42" t="inlineStr">
        <is>
          <t>60%</t>
        </is>
      </c>
      <c r="OU5" s="43" t="inlineStr">
        <is>
          <t>Zubat</t>
        </is>
      </c>
      <c r="OV5" s="42" t="inlineStr">
        <is>
          <t>30-34</t>
        </is>
      </c>
      <c r="OX5" s="42" t="inlineStr">
        <is>
          <t>60%</t>
        </is>
      </c>
      <c r="OY5" s="43" t="inlineStr">
        <is>
          <t>Zubat</t>
        </is>
      </c>
      <c r="OZ5" s="42" t="inlineStr">
        <is>
          <t>30-34</t>
        </is>
      </c>
      <c r="PB5" s="42" t="inlineStr">
        <is>
          <t>40%</t>
        </is>
      </c>
      <c r="PC5" s="43" t="inlineStr">
        <is>
          <t>Oddish</t>
        </is>
      </c>
      <c r="PD5" s="42" t="inlineStr">
        <is>
          <t>25-27</t>
        </is>
      </c>
      <c r="PF5" s="42" t="inlineStr">
        <is>
          <t>30%</t>
        </is>
      </c>
      <c r="PG5" s="43" t="inlineStr">
        <is>
          <t>Phanpy</t>
        </is>
      </c>
      <c r="PH5" s="42" t="inlineStr">
        <is>
          <t>27-29</t>
        </is>
      </c>
      <c r="PJ5" s="42" t="inlineStr">
        <is>
          <t>30%</t>
        </is>
      </c>
      <c r="PK5" s="43" t="inlineStr">
        <is>
          <t>Rhyhorn</t>
        </is>
      </c>
      <c r="PL5" s="42" t="inlineStr">
        <is>
          <t>27-29</t>
        </is>
      </c>
      <c r="PN5" s="42" t="inlineStr">
        <is>
          <t>35%</t>
        </is>
      </c>
      <c r="PO5" s="43" t="inlineStr">
        <is>
          <t>Golbat</t>
        </is>
      </c>
      <c r="PP5" s="42" t="inlineStr">
        <is>
          <t>38-42</t>
        </is>
      </c>
      <c r="PR5" s="42" t="inlineStr">
        <is>
          <t>35%</t>
        </is>
      </c>
      <c r="PS5" s="43" t="inlineStr">
        <is>
          <t>Golbat</t>
        </is>
      </c>
      <c r="PT5" s="42" t="inlineStr">
        <is>
          <t>40-44</t>
        </is>
      </c>
      <c r="PV5" s="42" t="inlineStr">
        <is>
          <t>80%</t>
        </is>
      </c>
      <c r="PW5" s="43" t="inlineStr">
        <is>
          <t>Zubat</t>
        </is>
      </c>
      <c r="PX5" s="42" t="inlineStr">
        <is>
          <t>14-20</t>
        </is>
      </c>
      <c r="PZ5" s="42" t="inlineStr">
        <is>
          <t>65%</t>
        </is>
      </c>
      <c r="QA5" s="43" t="inlineStr">
        <is>
          <t>Golbat</t>
        </is>
      </c>
      <c r="QB5" s="42" t="inlineStr">
        <is>
          <t>33-40</t>
        </is>
      </c>
      <c r="QD5" s="42" t="inlineStr">
        <is>
          <t>65%</t>
        </is>
      </c>
      <c r="QE5" s="43" t="inlineStr">
        <is>
          <t>Golbat</t>
        </is>
      </c>
      <c r="QF5" s="42" t="inlineStr">
        <is>
          <t>33-40</t>
        </is>
      </c>
      <c r="QH5" s="42" t="n"/>
      <c r="QI5" s="42" t="n"/>
      <c r="QJ5" s="42" t="n"/>
      <c r="QL5" s="42" t="n"/>
      <c r="QM5" s="42" t="n"/>
      <c r="QN5" s="42" t="n"/>
      <c r="QP5" s="42" t="n"/>
      <c r="QQ5" s="42" t="n"/>
      <c r="QR5" s="42" t="n"/>
      <c r="QT5" s="42" t="inlineStr">
        <is>
          <t>30%</t>
        </is>
      </c>
      <c r="QU5" s="43" t="inlineStr">
        <is>
          <t>Sableye</t>
        </is>
      </c>
      <c r="QV5" s="42" t="inlineStr">
        <is>
          <t>33-34</t>
        </is>
      </c>
      <c r="QX5" s="42" t="inlineStr">
        <is>
          <t>30%</t>
        </is>
      </c>
      <c r="QY5" s="43" t="inlineStr">
        <is>
          <t>Sableye</t>
        </is>
      </c>
      <c r="QZ5" s="42" t="inlineStr">
        <is>
          <t>33-34</t>
        </is>
      </c>
      <c r="RB5" s="42" t="inlineStr">
        <is>
          <t>30%</t>
        </is>
      </c>
      <c r="RC5" s="43" t="inlineStr">
        <is>
          <t>Sableye</t>
        </is>
      </c>
      <c r="RD5" s="42" t="inlineStr">
        <is>
          <t>33-34</t>
        </is>
      </c>
      <c r="RF5" s="42" t="inlineStr">
        <is>
          <t>30%</t>
        </is>
      </c>
      <c r="RG5" s="43" t="inlineStr">
        <is>
          <t>Sunkern</t>
        </is>
      </c>
      <c r="RH5" s="42" t="inlineStr">
        <is>
          <t>33-35</t>
        </is>
      </c>
      <c r="RJ5" s="42" t="inlineStr">
        <is>
          <t>30%</t>
        </is>
      </c>
      <c r="RK5" s="43" t="inlineStr">
        <is>
          <t>Aipom</t>
        </is>
      </c>
      <c r="RL5" s="42" t="inlineStr">
        <is>
          <t>33-35</t>
        </is>
      </c>
      <c r="RN5" s="42" t="inlineStr">
        <is>
          <t>50%</t>
        </is>
      </c>
      <c r="RO5" s="43" t="inlineStr">
        <is>
          <t>Ditto</t>
        </is>
      </c>
      <c r="RP5" s="42" t="inlineStr">
        <is>
          <t>38-45</t>
        </is>
      </c>
      <c r="RR5" s="42" t="inlineStr">
        <is>
          <t>100%</t>
        </is>
      </c>
      <c r="RS5" s="43" t="inlineStr">
        <is>
          <t>Smeargle</t>
        </is>
      </c>
      <c r="RT5" s="42" t="inlineStr">
        <is>
          <t>40-50</t>
        </is>
      </c>
      <c r="RV5" s="42" t="inlineStr">
        <is>
          <t>100%</t>
        </is>
      </c>
      <c r="RW5" s="43" t="inlineStr">
        <is>
          <t>Smeargle</t>
        </is>
      </c>
      <c r="RX5" s="42" t="inlineStr">
        <is>
          <t>40-50</t>
        </is>
      </c>
      <c r="RZ5" s="42" t="inlineStr">
        <is>
          <t>100%</t>
        </is>
      </c>
      <c r="SA5" s="43" t="inlineStr">
        <is>
          <t>Zubat</t>
        </is>
      </c>
      <c r="SB5" s="42" t="inlineStr">
        <is>
          <t>6-16</t>
        </is>
      </c>
      <c r="SD5" s="42" t="inlineStr">
        <is>
          <t>65%</t>
        </is>
      </c>
      <c r="SE5" s="43" t="inlineStr">
        <is>
          <t>Golbat</t>
        </is>
      </c>
      <c r="SF5" s="42" t="inlineStr">
        <is>
          <t>33-40</t>
        </is>
      </c>
    </row>
    <row r="6">
      <c r="B6" s="42" t="n"/>
      <c r="C6" s="42" t="n"/>
      <c r="D6" s="42" t="n"/>
      <c r="F6" s="42" t="inlineStr">
        <is>
          <t>20%</t>
        </is>
      </c>
      <c r="G6" s="43" t="inlineStr">
        <is>
          <t>Slugma</t>
        </is>
      </c>
      <c r="H6" s="42" t="n">
        <v>4</v>
      </c>
      <c r="J6" s="42" t="inlineStr">
        <is>
          <t>20%</t>
        </is>
      </c>
      <c r="K6" s="43" t="inlineStr">
        <is>
          <t>Starly</t>
        </is>
      </c>
      <c r="L6" s="42" t="n">
        <v>4</v>
      </c>
      <c r="N6" s="42" t="inlineStr">
        <is>
          <t>30%</t>
        </is>
      </c>
      <c r="O6" s="43" t="inlineStr">
        <is>
          <t>Weedle</t>
        </is>
      </c>
      <c r="P6" s="42" t="n">
        <v>10</v>
      </c>
      <c r="R6" s="42" t="inlineStr">
        <is>
          <t>20%</t>
        </is>
      </c>
      <c r="S6" s="43" t="inlineStr">
        <is>
          <t>Spoink</t>
        </is>
      </c>
      <c r="T6" s="42" t="n">
        <v>5</v>
      </c>
      <c r="V6" s="42" t="inlineStr">
        <is>
          <t>20%</t>
        </is>
      </c>
      <c r="W6" s="43" t="inlineStr">
        <is>
          <t>Starly</t>
        </is>
      </c>
      <c r="X6" s="42" t="n">
        <v>4</v>
      </c>
      <c r="Z6" s="42" t="inlineStr">
        <is>
          <t>20%</t>
        </is>
      </c>
      <c r="AA6" s="43" t="inlineStr">
        <is>
          <t>Shellos</t>
        </is>
      </c>
      <c r="AB6" s="42" t="n">
        <v>6</v>
      </c>
      <c r="AD6" s="42" t="inlineStr">
        <is>
          <t>20%</t>
        </is>
      </c>
      <c r="AE6" s="43" t="inlineStr">
        <is>
          <t>Binacle</t>
        </is>
      </c>
      <c r="AF6" s="42" t="n">
        <v>8</v>
      </c>
      <c r="AH6" s="42" t="inlineStr">
        <is>
          <t>20%</t>
        </is>
      </c>
      <c r="AI6" s="43" t="inlineStr">
        <is>
          <t>Bidoof</t>
        </is>
      </c>
      <c r="AJ6" s="42" t="n">
        <v>9</v>
      </c>
      <c r="AL6" s="42" t="inlineStr">
        <is>
          <t>20%</t>
        </is>
      </c>
      <c r="AM6" s="43" t="inlineStr">
        <is>
          <t>Burmy</t>
        </is>
      </c>
      <c r="AN6" s="42" t="n">
        <v>6</v>
      </c>
      <c r="AP6" s="42" t="inlineStr">
        <is>
          <t>16%</t>
        </is>
      </c>
      <c r="AQ6" s="43" t="inlineStr">
        <is>
          <t>Timburr</t>
        </is>
      </c>
      <c r="AR6" s="42" t="n">
        <v>13</v>
      </c>
      <c r="AT6" s="42" t="inlineStr">
        <is>
          <t>17%</t>
        </is>
      </c>
      <c r="AU6" s="43" t="inlineStr">
        <is>
          <t>Paras</t>
        </is>
      </c>
      <c r="AV6" s="42" t="n">
        <v>11</v>
      </c>
      <c r="AX6" s="42" t="inlineStr">
        <is>
          <t>20%</t>
        </is>
      </c>
      <c r="AY6" s="43" t="inlineStr">
        <is>
          <t>Bellsprout</t>
        </is>
      </c>
      <c r="AZ6" s="42" t="n">
        <v>12</v>
      </c>
      <c r="BB6" s="42" t="inlineStr">
        <is>
          <t>15%</t>
        </is>
      </c>
      <c r="BC6" s="43" t="inlineStr">
        <is>
          <t>Nosepass</t>
        </is>
      </c>
      <c r="BD6" s="42" t="n">
        <v>14</v>
      </c>
      <c r="BF6" s="42" t="inlineStr">
        <is>
          <t>20%</t>
        </is>
      </c>
      <c r="BG6" s="43" t="inlineStr">
        <is>
          <t>Nidoran M</t>
        </is>
      </c>
      <c r="BH6" s="42" t="n">
        <v>14</v>
      </c>
      <c r="BJ6" s="42" t="n"/>
      <c r="BK6" s="42" t="n"/>
      <c r="BL6" s="42" t="n"/>
      <c r="BN6" s="42" t="inlineStr">
        <is>
          <t>20%</t>
        </is>
      </c>
      <c r="BO6" s="43" t="inlineStr">
        <is>
          <t>Durant</t>
        </is>
      </c>
      <c r="BP6" s="42" t="n">
        <v>21</v>
      </c>
      <c r="BR6" s="42" t="inlineStr">
        <is>
          <t>20%</t>
        </is>
      </c>
      <c r="BS6" s="43" t="inlineStr">
        <is>
          <t>Durant</t>
        </is>
      </c>
      <c r="BT6" s="42" t="n">
        <v>21</v>
      </c>
      <c r="BV6" s="42" t="inlineStr">
        <is>
          <t>20%</t>
        </is>
      </c>
      <c r="BW6" s="43" t="inlineStr">
        <is>
          <t>Durant</t>
        </is>
      </c>
      <c r="BX6" s="42" t="n">
        <v>21</v>
      </c>
      <c r="BZ6" s="42" t="n"/>
      <c r="CA6" s="42" t="n"/>
      <c r="CB6" s="42" t="n"/>
      <c r="CD6" s="42" t="n"/>
      <c r="CE6" s="42" t="n"/>
      <c r="CF6" s="42" t="n"/>
      <c r="CH6" s="42" t="inlineStr">
        <is>
          <t>15%</t>
        </is>
      </c>
      <c r="CI6" s="43" t="inlineStr">
        <is>
          <t>Tyrunt</t>
        </is>
      </c>
      <c r="CJ6" s="42" t="inlineStr">
        <is>
          <t>20-21</t>
        </is>
      </c>
      <c r="CL6" s="42" t="inlineStr">
        <is>
          <t>15%</t>
        </is>
      </c>
      <c r="CM6" s="43" t="inlineStr">
        <is>
          <t>Spearow</t>
        </is>
      </c>
      <c r="CN6" s="42" t="n">
        <v>22</v>
      </c>
      <c r="CP6" s="42" t="inlineStr">
        <is>
          <t>15%</t>
        </is>
      </c>
      <c r="CQ6" s="43" t="inlineStr">
        <is>
          <t>Swirlix</t>
        </is>
      </c>
      <c r="CR6" s="42" t="n">
        <v>19</v>
      </c>
      <c r="CT6" s="42" t="inlineStr">
        <is>
          <t>14%</t>
        </is>
      </c>
      <c r="CU6" s="43" t="inlineStr">
        <is>
          <t>Yamask</t>
        </is>
      </c>
      <c r="CV6" s="42" t="n">
        <v>22</v>
      </c>
      <c r="CX6" s="42" t="inlineStr">
        <is>
          <t>20%</t>
        </is>
      </c>
      <c r="CY6" s="43" t="inlineStr">
        <is>
          <t>Poochyena</t>
        </is>
      </c>
      <c r="CZ6" s="42" t="n">
        <v>12</v>
      </c>
      <c r="DB6" s="42" t="inlineStr">
        <is>
          <t>30%</t>
        </is>
      </c>
      <c r="DC6" s="43" t="inlineStr">
        <is>
          <t>Poochyena</t>
        </is>
      </c>
      <c r="DD6" s="42" t="inlineStr">
        <is>
          <t>13-14</t>
        </is>
      </c>
      <c r="DF6" s="42" t="n"/>
      <c r="DG6" s="42" t="n"/>
      <c r="DH6" s="42" t="n"/>
      <c r="DJ6" s="42" t="n"/>
      <c r="DK6" s="42" t="n"/>
      <c r="DL6" s="42" t="n"/>
      <c r="DN6" s="42" t="n"/>
      <c r="DO6" s="42" t="n"/>
      <c r="DP6" s="42" t="n"/>
      <c r="DR6" s="42" t="inlineStr">
        <is>
          <t>49%</t>
        </is>
      </c>
      <c r="DS6" s="43" t="inlineStr">
        <is>
          <t>Magnemite</t>
        </is>
      </c>
      <c r="DT6" s="42" t="inlineStr">
        <is>
          <t>22-26</t>
        </is>
      </c>
      <c r="DV6" s="42" t="n"/>
      <c r="DW6" s="42" t="n"/>
      <c r="DX6" s="42" t="n"/>
      <c r="DZ6" s="42" t="inlineStr">
        <is>
          <t>50%</t>
        </is>
      </c>
      <c r="EA6" s="43" t="inlineStr">
        <is>
          <t>Magnemite</t>
        </is>
      </c>
      <c r="EB6" s="42" t="inlineStr">
        <is>
          <t>22-26</t>
        </is>
      </c>
      <c r="ED6" s="42" t="n"/>
      <c r="EE6" s="42" t="n"/>
      <c r="EF6" s="42" t="n"/>
      <c r="EH6" s="42" t="inlineStr">
        <is>
          <t>35%</t>
        </is>
      </c>
      <c r="EI6" s="43" t="inlineStr">
        <is>
          <t>Trapinch</t>
        </is>
      </c>
      <c r="EJ6" s="42" t="inlineStr">
        <is>
          <t>19-21</t>
        </is>
      </c>
      <c r="EL6" s="42" t="inlineStr">
        <is>
          <t>25%</t>
        </is>
      </c>
      <c r="EM6" s="43" t="inlineStr">
        <is>
          <t>Marill</t>
        </is>
      </c>
      <c r="EN6" s="42" t="inlineStr">
        <is>
          <t>14-16</t>
        </is>
      </c>
      <c r="EP6" s="42" t="inlineStr">
        <is>
          <t>25%</t>
        </is>
      </c>
      <c r="EQ6" s="43" t="inlineStr">
        <is>
          <t>Slugma</t>
        </is>
      </c>
      <c r="ER6" s="42" t="inlineStr">
        <is>
          <t>14-16</t>
        </is>
      </c>
      <c r="ET6" s="42" t="inlineStr">
        <is>
          <t>30%</t>
        </is>
      </c>
      <c r="EU6" s="43" t="inlineStr">
        <is>
          <t>Lotad</t>
        </is>
      </c>
      <c r="EV6" s="42" t="inlineStr">
        <is>
          <t>15-16</t>
        </is>
      </c>
      <c r="EX6" s="42" t="inlineStr">
        <is>
          <t>25%</t>
        </is>
      </c>
      <c r="EY6" s="43" t="inlineStr">
        <is>
          <t>Koffing</t>
        </is>
      </c>
      <c r="EZ6" s="42" t="inlineStr">
        <is>
          <t>15-16</t>
        </is>
      </c>
      <c r="FB6" s="42" t="inlineStr">
        <is>
          <t>25%</t>
        </is>
      </c>
      <c r="FC6" s="43" t="inlineStr">
        <is>
          <t>Machop</t>
        </is>
      </c>
      <c r="FD6" s="42" t="inlineStr">
        <is>
          <t>20-22</t>
        </is>
      </c>
      <c r="FF6" s="42" t="inlineStr">
        <is>
          <t>30%</t>
        </is>
      </c>
      <c r="FG6" s="43" t="inlineStr">
        <is>
          <t>Torkoal</t>
        </is>
      </c>
      <c r="FH6" s="42" t="inlineStr">
        <is>
          <t>28-30</t>
        </is>
      </c>
      <c r="FJ6" s="42" t="inlineStr">
        <is>
          <t>30%</t>
        </is>
      </c>
      <c r="FK6" s="43" t="inlineStr">
        <is>
          <t>Torkoal</t>
        </is>
      </c>
      <c r="FL6" s="42" t="inlineStr">
        <is>
          <t>28-30</t>
        </is>
      </c>
      <c r="FN6" s="42" t="inlineStr">
        <is>
          <t>30%</t>
        </is>
      </c>
      <c r="FO6" s="43" t="inlineStr">
        <is>
          <t>Torkoal</t>
        </is>
      </c>
      <c r="FP6" s="42" t="inlineStr">
        <is>
          <t>28-30</t>
        </is>
      </c>
      <c r="FR6" s="42" t="inlineStr">
        <is>
          <t>30%</t>
        </is>
      </c>
      <c r="FS6" s="43" t="inlineStr">
        <is>
          <t>Torkoal</t>
        </is>
      </c>
      <c r="FT6" s="42" t="inlineStr">
        <is>
          <t>28-30</t>
        </is>
      </c>
      <c r="FV6" s="42" t="inlineStr">
        <is>
          <t>30%</t>
        </is>
      </c>
      <c r="FW6" s="43" t="inlineStr">
        <is>
          <t>Torkoal</t>
        </is>
      </c>
      <c r="FX6" s="42" t="inlineStr">
        <is>
          <t>28-30</t>
        </is>
      </c>
      <c r="FZ6" s="42" t="inlineStr">
        <is>
          <t>30%</t>
        </is>
      </c>
      <c r="GA6" s="43" t="inlineStr">
        <is>
          <t>Torkoal</t>
        </is>
      </c>
      <c r="GB6" s="42" t="inlineStr">
        <is>
          <t>28-30</t>
        </is>
      </c>
      <c r="GD6" s="42" t="inlineStr">
        <is>
          <t>30%</t>
        </is>
      </c>
      <c r="GE6" s="43" t="inlineStr">
        <is>
          <t>Torkoal</t>
        </is>
      </c>
      <c r="GF6" s="42" t="inlineStr">
        <is>
          <t>28-30</t>
        </is>
      </c>
      <c r="GH6" s="42" t="inlineStr">
        <is>
          <t>30%</t>
        </is>
      </c>
      <c r="GI6" s="43" t="inlineStr">
        <is>
          <t>Torkoal</t>
        </is>
      </c>
      <c r="GJ6" s="42" t="inlineStr">
        <is>
          <t>28-30</t>
        </is>
      </c>
      <c r="GL6" s="42" t="inlineStr">
        <is>
          <t>50%</t>
        </is>
      </c>
      <c r="GM6" s="43" t="inlineStr">
        <is>
          <t>Trapinch</t>
        </is>
      </c>
      <c r="GN6" s="42" t="inlineStr">
        <is>
          <t>20-24</t>
        </is>
      </c>
      <c r="GP6" s="42" t="inlineStr">
        <is>
          <t>50%</t>
        </is>
      </c>
      <c r="GQ6" s="43" t="inlineStr">
        <is>
          <t>Trapinch</t>
        </is>
      </c>
      <c r="GR6" s="42" t="inlineStr">
        <is>
          <t>20-24</t>
        </is>
      </c>
      <c r="GT6" s="42" t="inlineStr">
        <is>
          <t>50%</t>
        </is>
      </c>
      <c r="GU6" s="43" t="inlineStr">
        <is>
          <t>Trapinch</t>
        </is>
      </c>
      <c r="GV6" s="42" t="inlineStr">
        <is>
          <t>20-24</t>
        </is>
      </c>
      <c r="GX6" s="42" t="inlineStr">
        <is>
          <t>50%</t>
        </is>
      </c>
      <c r="GY6" s="43" t="inlineStr">
        <is>
          <t>Trapinch</t>
        </is>
      </c>
      <c r="GZ6" s="42" t="inlineStr">
        <is>
          <t>20-24</t>
        </is>
      </c>
      <c r="HB6" s="42" t="inlineStr">
        <is>
          <t>30%</t>
        </is>
      </c>
      <c r="HC6" s="43" t="inlineStr">
        <is>
          <t>Electrike</t>
        </is>
      </c>
      <c r="HD6" s="42" t="inlineStr">
        <is>
          <t>24-26</t>
        </is>
      </c>
      <c r="HF6" s="42" t="inlineStr">
        <is>
          <t>30%</t>
        </is>
      </c>
      <c r="HG6" s="43" t="inlineStr">
        <is>
          <t>Linoone</t>
        </is>
      </c>
      <c r="HH6" s="42" t="inlineStr">
        <is>
          <t>25-27</t>
        </is>
      </c>
      <c r="HJ6" s="42" t="n"/>
      <c r="HK6" s="42" t="n"/>
      <c r="HL6" s="42" t="n"/>
      <c r="HN6" s="42" t="n"/>
      <c r="HO6" s="42" t="n"/>
      <c r="HP6" s="42" t="n"/>
      <c r="HR6" s="42" t="inlineStr">
        <is>
          <t>25%</t>
        </is>
      </c>
      <c r="HS6" s="43" t="inlineStr">
        <is>
          <t>Oddish</t>
        </is>
      </c>
      <c r="HT6" s="42" t="inlineStr">
        <is>
          <t>25-27</t>
        </is>
      </c>
      <c r="HV6" s="42" t="inlineStr">
        <is>
          <t>20%</t>
        </is>
      </c>
      <c r="HW6" s="43" t="inlineStr">
        <is>
          <t>Poochyena</t>
        </is>
      </c>
      <c r="HX6" s="42" t="n">
        <v>26</v>
      </c>
      <c r="HZ6" s="42" t="n"/>
      <c r="IA6" s="42" t="n"/>
      <c r="IB6" s="42" t="n"/>
      <c r="ID6" s="42" t="inlineStr">
        <is>
          <t>20%</t>
        </is>
      </c>
      <c r="IE6" s="43" t="inlineStr">
        <is>
          <t>Poochyena</t>
        </is>
      </c>
      <c r="IF6" s="42" t="n">
        <v>26</v>
      </c>
      <c r="IH6" s="42" t="n"/>
      <c r="II6" s="42" t="n"/>
      <c r="IJ6" s="42" t="n"/>
      <c r="IL6" s="42" t="n"/>
      <c r="IM6" s="42" t="n"/>
      <c r="IN6" s="42" t="n"/>
      <c r="IP6" s="42" t="inlineStr">
        <is>
          <t>10%</t>
        </is>
      </c>
      <c r="IQ6" s="43" t="inlineStr">
        <is>
          <t>Duskull</t>
        </is>
      </c>
      <c r="IR6" s="42" t="inlineStr">
        <is>
          <t>25-29</t>
        </is>
      </c>
      <c r="IT6" s="42" t="inlineStr">
        <is>
          <t>10%</t>
        </is>
      </c>
      <c r="IU6" s="43" t="inlineStr">
        <is>
          <t>Duskull</t>
        </is>
      </c>
      <c r="IV6" s="42" t="inlineStr">
        <is>
          <t>25-29</t>
        </is>
      </c>
      <c r="IX6" s="42" t="inlineStr">
        <is>
          <t>10%</t>
        </is>
      </c>
      <c r="IY6" s="43" t="inlineStr">
        <is>
          <t>Duskull</t>
        </is>
      </c>
      <c r="IZ6" s="42" t="inlineStr">
        <is>
          <t>25-29</t>
        </is>
      </c>
      <c r="JB6" s="42" t="inlineStr">
        <is>
          <t>30%</t>
        </is>
      </c>
      <c r="JC6" s="43" t="inlineStr">
        <is>
          <t>Vulpix</t>
        </is>
      </c>
      <c r="JD6" s="42" t="inlineStr">
        <is>
          <t>25-29</t>
        </is>
      </c>
      <c r="JF6" s="42" t="inlineStr">
        <is>
          <t>13%</t>
        </is>
      </c>
      <c r="JG6" s="43" t="inlineStr">
        <is>
          <t>Duskull</t>
        </is>
      </c>
      <c r="JH6" s="42" t="inlineStr">
        <is>
          <t>26-30</t>
        </is>
      </c>
      <c r="JJ6" s="42" t="inlineStr">
        <is>
          <t>45%</t>
        </is>
      </c>
      <c r="JK6" s="43" t="inlineStr">
        <is>
          <t>Zubat</t>
        </is>
      </c>
      <c r="JL6" s="42" t="inlineStr">
        <is>
          <t>26-32</t>
        </is>
      </c>
      <c r="JN6" s="42" t="inlineStr">
        <is>
          <t>45%</t>
        </is>
      </c>
      <c r="JO6" s="43" t="inlineStr">
        <is>
          <t>Zubat</t>
        </is>
      </c>
      <c r="JP6" s="42" t="inlineStr">
        <is>
          <t>26-32</t>
        </is>
      </c>
      <c r="JR6" s="42" t="inlineStr">
        <is>
          <t>45%</t>
        </is>
      </c>
      <c r="JS6" s="43" t="inlineStr">
        <is>
          <t>Zubat</t>
        </is>
      </c>
      <c r="JT6" s="42" t="inlineStr">
        <is>
          <t>26-32</t>
        </is>
      </c>
      <c r="JV6" s="42" t="inlineStr">
        <is>
          <t>45%</t>
        </is>
      </c>
      <c r="JW6" s="43" t="inlineStr">
        <is>
          <t>Zubat</t>
        </is>
      </c>
      <c r="JX6" s="42" t="inlineStr">
        <is>
          <t>26-32</t>
        </is>
      </c>
      <c r="JZ6" s="42" t="n"/>
      <c r="KA6" s="42" t="n"/>
      <c r="KB6" s="42" t="n"/>
      <c r="KD6" s="42" t="n"/>
      <c r="KE6" s="42" t="n"/>
      <c r="KF6" s="42" t="n"/>
      <c r="KH6" s="42" t="inlineStr">
        <is>
          <t>40%</t>
        </is>
      </c>
      <c r="KI6" s="43" t="inlineStr">
        <is>
          <t>Zubat</t>
        </is>
      </c>
      <c r="KJ6" s="42" t="inlineStr">
        <is>
          <t>26-30</t>
        </is>
      </c>
      <c r="KL6" s="42" t="n"/>
      <c r="KM6" s="42" t="n"/>
      <c r="KN6" s="42" t="n"/>
      <c r="KP6" s="42" t="n"/>
      <c r="KQ6" s="42" t="n"/>
      <c r="KR6" s="42" t="n"/>
      <c r="KT6" s="42" t="n"/>
      <c r="KU6" s="42" t="n"/>
      <c r="KV6" s="42" t="n"/>
      <c r="KX6" s="42" t="n"/>
      <c r="KY6" s="42" t="n"/>
      <c r="KZ6" s="42" t="n"/>
      <c r="LB6" s="42" t="inlineStr">
        <is>
          <t>10%</t>
        </is>
      </c>
      <c r="LC6" s="43" t="inlineStr">
        <is>
          <t>Golbat</t>
        </is>
      </c>
      <c r="LD6" s="42" t="inlineStr">
        <is>
          <t>33-36</t>
        </is>
      </c>
      <c r="LF6" s="42" t="inlineStr">
        <is>
          <t>10%</t>
        </is>
      </c>
      <c r="LG6" s="43" t="inlineStr">
        <is>
          <t>Golbat</t>
        </is>
      </c>
      <c r="LH6" s="42" t="inlineStr">
        <is>
          <t>33-36</t>
        </is>
      </c>
      <c r="LJ6" s="42" t="inlineStr">
        <is>
          <t>10%</t>
        </is>
      </c>
      <c r="LK6" s="43" t="inlineStr">
        <is>
          <t>Golbat</t>
        </is>
      </c>
      <c r="LL6" s="42" t="inlineStr">
        <is>
          <t>33-36</t>
        </is>
      </c>
      <c r="LN6" s="42" t="inlineStr">
        <is>
          <t>10%</t>
        </is>
      </c>
      <c r="LO6" s="43" t="inlineStr">
        <is>
          <t>Golbat</t>
        </is>
      </c>
      <c r="LP6" s="42" t="inlineStr">
        <is>
          <t>33-36</t>
        </is>
      </c>
      <c r="LR6" s="42" t="inlineStr">
        <is>
          <t>10%</t>
        </is>
      </c>
      <c r="LS6" s="43" t="inlineStr">
        <is>
          <t>Golbat</t>
        </is>
      </c>
      <c r="LT6" s="42" t="inlineStr">
        <is>
          <t>33-36</t>
        </is>
      </c>
      <c r="LV6" s="42" t="inlineStr">
        <is>
          <t>10%</t>
        </is>
      </c>
      <c r="LW6" s="43" t="inlineStr">
        <is>
          <t>Golbat</t>
        </is>
      </c>
      <c r="LX6" s="42" t="inlineStr">
        <is>
          <t>33-36</t>
        </is>
      </c>
      <c r="LZ6" s="42" t="inlineStr">
        <is>
          <t>10%</t>
        </is>
      </c>
      <c r="MA6" s="43" t="inlineStr">
        <is>
          <t>Golbat</t>
        </is>
      </c>
      <c r="MB6" s="42" t="inlineStr">
        <is>
          <t>33-36</t>
        </is>
      </c>
      <c r="MD6" s="42" t="inlineStr">
        <is>
          <t>10%</t>
        </is>
      </c>
      <c r="ME6" s="43" t="inlineStr">
        <is>
          <t>Golbat</t>
        </is>
      </c>
      <c r="MF6" s="42" t="inlineStr">
        <is>
          <t>33-36</t>
        </is>
      </c>
      <c r="MH6" s="42" t="n"/>
      <c r="MI6" s="42" t="n"/>
      <c r="MJ6" s="42" t="n"/>
      <c r="ML6" s="42" t="n"/>
      <c r="MM6" s="42" t="n"/>
      <c r="MN6" s="42" t="n"/>
      <c r="MP6" s="42" t="inlineStr">
        <is>
          <t>25%</t>
        </is>
      </c>
      <c r="MQ6" s="43" t="inlineStr">
        <is>
          <t>Hariyama</t>
        </is>
      </c>
      <c r="MR6" s="42" t="inlineStr">
        <is>
          <t>38-40</t>
        </is>
      </c>
      <c r="MT6" s="42" t="inlineStr">
        <is>
          <t>20%</t>
        </is>
      </c>
      <c r="MU6" s="43" t="inlineStr">
        <is>
          <t>Girafarig</t>
        </is>
      </c>
      <c r="MV6" s="42" t="inlineStr">
        <is>
          <t>25-27</t>
        </is>
      </c>
      <c r="MX6" s="42" t="n"/>
      <c r="MY6" s="42" t="n"/>
      <c r="MZ6" s="42" t="n"/>
      <c r="NB6" s="42" t="inlineStr">
        <is>
          <t>25%</t>
        </is>
      </c>
      <c r="NC6" s="43" t="inlineStr">
        <is>
          <t>Bagon</t>
        </is>
      </c>
      <c r="ND6" s="42" t="inlineStr">
        <is>
          <t>25-35</t>
        </is>
      </c>
      <c r="NF6" s="42" t="inlineStr">
        <is>
          <t>30%</t>
        </is>
      </c>
      <c r="NG6" s="43" t="inlineStr">
        <is>
          <t>Swablu</t>
        </is>
      </c>
      <c r="NH6" s="42" t="inlineStr">
        <is>
          <t>23-25</t>
        </is>
      </c>
      <c r="NJ6" s="42" t="n"/>
      <c r="NK6" s="42" t="n"/>
      <c r="NL6" s="42" t="n"/>
      <c r="NN6" s="42" t="n"/>
      <c r="NO6" s="42" t="n"/>
      <c r="NP6" s="42" t="n"/>
      <c r="NR6" s="42" t="n"/>
      <c r="NS6" s="42" t="n"/>
      <c r="NT6" s="42" t="n"/>
      <c r="NV6" s="42" t="n"/>
      <c r="NW6" s="42" t="n"/>
      <c r="NX6" s="42" t="n"/>
      <c r="NZ6" s="42" t="n"/>
      <c r="OA6" s="42" t="n"/>
      <c r="OB6" s="42" t="n"/>
      <c r="OD6" s="42" t="n"/>
      <c r="OE6" s="42" t="n"/>
      <c r="OF6" s="42" t="n"/>
      <c r="OH6" s="42" t="inlineStr">
        <is>
          <t>10%</t>
        </is>
      </c>
      <c r="OI6" s="43" t="inlineStr">
        <is>
          <t>Golbat</t>
        </is>
      </c>
      <c r="OJ6" s="42" t="inlineStr">
        <is>
          <t>33-36</t>
        </is>
      </c>
      <c r="OL6" s="42" t="inlineStr">
        <is>
          <t>30%</t>
        </is>
      </c>
      <c r="OM6" s="43" t="inlineStr">
        <is>
          <t>Sableye</t>
        </is>
      </c>
      <c r="ON6" s="42" t="inlineStr">
        <is>
          <t>30-34</t>
        </is>
      </c>
      <c r="OP6" s="42" t="inlineStr">
        <is>
          <t>30%</t>
        </is>
      </c>
      <c r="OQ6" s="43" t="inlineStr">
        <is>
          <t>Sableye</t>
        </is>
      </c>
      <c r="OR6" s="42" t="inlineStr">
        <is>
          <t>30-34</t>
        </is>
      </c>
      <c r="OT6" s="42" t="inlineStr">
        <is>
          <t>30%</t>
        </is>
      </c>
      <c r="OU6" s="43" t="inlineStr">
        <is>
          <t>Sableye</t>
        </is>
      </c>
      <c r="OV6" s="42" t="inlineStr">
        <is>
          <t>30-34</t>
        </is>
      </c>
      <c r="OX6" s="42" t="inlineStr">
        <is>
          <t>30%</t>
        </is>
      </c>
      <c r="OY6" s="43" t="inlineStr">
        <is>
          <t>Sableye</t>
        </is>
      </c>
      <c r="OZ6" s="42" t="inlineStr">
        <is>
          <t>30-34</t>
        </is>
      </c>
      <c r="PB6" s="42" t="inlineStr">
        <is>
          <t>20%</t>
        </is>
      </c>
      <c r="PC6" s="43" t="inlineStr">
        <is>
          <t>Girafarig</t>
        </is>
      </c>
      <c r="PD6" s="42" t="inlineStr">
        <is>
          <t>25-27</t>
        </is>
      </c>
      <c r="PF6" s="42" t="inlineStr">
        <is>
          <t>30%</t>
        </is>
      </c>
      <c r="PG6" s="43" t="inlineStr">
        <is>
          <t>Oddish</t>
        </is>
      </c>
      <c r="PH6" s="42" t="inlineStr">
        <is>
          <t>27-29</t>
        </is>
      </c>
      <c r="PJ6" s="42" t="inlineStr">
        <is>
          <t>30%</t>
        </is>
      </c>
      <c r="PK6" s="43" t="inlineStr">
        <is>
          <t>Oddish</t>
        </is>
      </c>
      <c r="PL6" s="42" t="inlineStr">
        <is>
          <t>27-29</t>
        </is>
      </c>
      <c r="PN6" s="42" t="inlineStr">
        <is>
          <t>35%</t>
        </is>
      </c>
      <c r="PO6" s="43" t="inlineStr">
        <is>
          <t>Hariyama</t>
        </is>
      </c>
      <c r="PP6" s="42" t="inlineStr">
        <is>
          <t>38-42</t>
        </is>
      </c>
      <c r="PR6" s="42" t="inlineStr">
        <is>
          <t>35%</t>
        </is>
      </c>
      <c r="PS6" s="43" t="inlineStr">
        <is>
          <t>Sableye</t>
        </is>
      </c>
      <c r="PT6" s="42" t="inlineStr">
        <is>
          <t>40-44</t>
        </is>
      </c>
      <c r="PV6" s="42" t="inlineStr">
        <is>
          <t>20%</t>
        </is>
      </c>
      <c r="PW6" s="43" t="inlineStr">
        <is>
          <t>Solrock</t>
        </is>
      </c>
      <c r="PX6" s="42" t="inlineStr">
        <is>
          <t>14-18</t>
        </is>
      </c>
      <c r="PZ6" s="42" t="inlineStr">
        <is>
          <t>35%</t>
        </is>
      </c>
      <c r="QA6" s="43" t="inlineStr">
        <is>
          <t>Solrock</t>
        </is>
      </c>
      <c r="QB6" s="42" t="inlineStr">
        <is>
          <t>33-39</t>
        </is>
      </c>
      <c r="QD6" s="42" t="inlineStr">
        <is>
          <t>35%</t>
        </is>
      </c>
      <c r="QE6" s="43" t="inlineStr">
        <is>
          <t>Solrock</t>
        </is>
      </c>
      <c r="QF6" s="42" t="inlineStr">
        <is>
          <t>33-39</t>
        </is>
      </c>
      <c r="QH6" s="42" t="n"/>
      <c r="QI6" s="42" t="n"/>
      <c r="QJ6" s="42" t="n"/>
      <c r="QL6" s="42" t="n"/>
      <c r="QM6" s="42" t="n"/>
      <c r="QN6" s="42" t="n"/>
      <c r="QP6" s="42" t="n"/>
      <c r="QQ6" s="42" t="n"/>
      <c r="QR6" s="42" t="n"/>
      <c r="QT6" s="42" t="inlineStr">
        <is>
          <t>30%</t>
        </is>
      </c>
      <c r="QU6" s="43" t="inlineStr">
        <is>
          <t>Golbat</t>
        </is>
      </c>
      <c r="QV6" s="42" t="inlineStr">
        <is>
          <t>34-35</t>
        </is>
      </c>
      <c r="QX6" s="42" t="inlineStr">
        <is>
          <t>30%</t>
        </is>
      </c>
      <c r="QY6" s="43" t="inlineStr">
        <is>
          <t>Golbat</t>
        </is>
      </c>
      <c r="QZ6" s="42" t="inlineStr">
        <is>
          <t>34-35</t>
        </is>
      </c>
      <c r="RB6" s="42" t="inlineStr">
        <is>
          <t>30%</t>
        </is>
      </c>
      <c r="RC6" s="43" t="inlineStr">
        <is>
          <t>Golbat</t>
        </is>
      </c>
      <c r="RD6" s="42" t="inlineStr">
        <is>
          <t>34-35</t>
        </is>
      </c>
      <c r="RF6" s="42" t="inlineStr">
        <is>
          <t>30%</t>
        </is>
      </c>
      <c r="RG6" s="43" t="inlineStr">
        <is>
          <t>Mareep</t>
        </is>
      </c>
      <c r="RH6" s="42" t="inlineStr">
        <is>
          <t>34-36</t>
        </is>
      </c>
      <c r="RJ6" s="42" t="inlineStr">
        <is>
          <t>30%</t>
        </is>
      </c>
      <c r="RK6" s="43" t="inlineStr">
        <is>
          <t>Teddiursa</t>
        </is>
      </c>
      <c r="RL6" s="42" t="inlineStr">
        <is>
          <t>34-36</t>
        </is>
      </c>
      <c r="RN6" s="42" t="inlineStr">
        <is>
          <t>34%</t>
        </is>
      </c>
      <c r="RO6" s="43" t="inlineStr">
        <is>
          <t>Whismur</t>
        </is>
      </c>
      <c r="RP6" s="42" t="inlineStr">
        <is>
          <t>35-38</t>
        </is>
      </c>
      <c r="RR6" s="42" t="n"/>
      <c r="RS6" s="42" t="n"/>
      <c r="RT6" s="42" t="n"/>
      <c r="RV6" s="42" t="n"/>
      <c r="RW6" s="42" t="n"/>
      <c r="RX6" s="42" t="n"/>
      <c r="RZ6" s="42" t="n"/>
      <c r="SA6" s="42" t="n"/>
      <c r="SB6" s="42" t="n"/>
      <c r="SD6" s="42" t="inlineStr">
        <is>
          <t>35%</t>
        </is>
      </c>
      <c r="SE6" s="43" t="inlineStr">
        <is>
          <t>Solrock</t>
        </is>
      </c>
      <c r="SF6" s="42" t="inlineStr">
        <is>
          <t>33-39</t>
        </is>
      </c>
    </row>
    <row r="7">
      <c r="B7" s="42" t="n"/>
      <c r="C7" s="42" t="n"/>
      <c r="D7" s="42" t="n"/>
      <c r="F7" s="42" t="inlineStr">
        <is>
          <t>10%</t>
        </is>
      </c>
      <c r="G7" s="43" t="inlineStr">
        <is>
          <t>Growlithe</t>
        </is>
      </c>
      <c r="H7" s="42" t="n">
        <v>4</v>
      </c>
      <c r="J7" s="42" t="inlineStr">
        <is>
          <t>15%</t>
        </is>
      </c>
      <c r="K7" s="43" t="inlineStr">
        <is>
          <t>Sunkern</t>
        </is>
      </c>
      <c r="L7" s="42" t="n">
        <v>4</v>
      </c>
      <c r="N7" s="42" t="inlineStr">
        <is>
          <t>14%</t>
        </is>
      </c>
      <c r="O7" s="43" t="inlineStr">
        <is>
          <t>Metapod</t>
        </is>
      </c>
      <c r="P7" s="42" t="n">
        <v>10</v>
      </c>
      <c r="R7" s="42" t="inlineStr">
        <is>
          <t>15%</t>
        </is>
      </c>
      <c r="S7" s="43" t="inlineStr">
        <is>
          <t>Farfetchd</t>
        </is>
      </c>
      <c r="T7" s="42" t="n">
        <v>5</v>
      </c>
      <c r="V7" s="42" t="inlineStr">
        <is>
          <t>15%</t>
        </is>
      </c>
      <c r="W7" s="43" t="inlineStr">
        <is>
          <t>Sunkern</t>
        </is>
      </c>
      <c r="X7" s="42" t="n">
        <v>4</v>
      </c>
      <c r="Z7" s="42" t="inlineStr">
        <is>
          <t>15%</t>
        </is>
      </c>
      <c r="AA7" s="43" t="inlineStr">
        <is>
          <t>Bidoof</t>
        </is>
      </c>
      <c r="AB7" s="42" t="n">
        <v>6</v>
      </c>
      <c r="AD7" s="42" t="inlineStr">
        <is>
          <t>15%</t>
        </is>
      </c>
      <c r="AE7" s="43" t="inlineStr">
        <is>
          <t>Nosepass</t>
        </is>
      </c>
      <c r="AF7" s="42" t="n">
        <v>8</v>
      </c>
      <c r="AH7" s="42" t="inlineStr">
        <is>
          <t>15%</t>
        </is>
      </c>
      <c r="AI7" s="43" t="inlineStr">
        <is>
          <t>Natu</t>
        </is>
      </c>
      <c r="AJ7" s="42" t="n">
        <v>9</v>
      </c>
      <c r="AL7" s="42" t="inlineStr">
        <is>
          <t>10%</t>
        </is>
      </c>
      <c r="AM7" s="43" t="inlineStr">
        <is>
          <t>Cacnea</t>
        </is>
      </c>
      <c r="AN7" s="42" t="n">
        <v>6</v>
      </c>
      <c r="AP7" s="42" t="inlineStr">
        <is>
          <t>14%</t>
        </is>
      </c>
      <c r="AQ7" s="43" t="inlineStr">
        <is>
          <t>Scraggy</t>
        </is>
      </c>
      <c r="AR7" s="42" t="n">
        <v>14</v>
      </c>
      <c r="AT7" s="42" t="inlineStr">
        <is>
          <t>15%</t>
        </is>
      </c>
      <c r="AU7" s="43" t="inlineStr">
        <is>
          <t>Venipede</t>
        </is>
      </c>
      <c r="AV7" s="42" t="n">
        <v>12</v>
      </c>
      <c r="AX7" s="42" t="inlineStr">
        <is>
          <t>15%</t>
        </is>
      </c>
      <c r="AY7" s="43" t="inlineStr">
        <is>
          <t>Exeggcute</t>
        </is>
      </c>
      <c r="AZ7" s="42" t="n">
        <v>12</v>
      </c>
      <c r="BB7" s="42" t="inlineStr">
        <is>
          <t>13%</t>
        </is>
      </c>
      <c r="BC7" s="43" t="inlineStr">
        <is>
          <t>Bronzor</t>
        </is>
      </c>
      <c r="BD7" s="42" t="n">
        <v>14</v>
      </c>
      <c r="BF7" s="42" t="inlineStr">
        <is>
          <t>12%</t>
        </is>
      </c>
      <c r="BG7" s="43" t="inlineStr">
        <is>
          <t>Corphish</t>
        </is>
      </c>
      <c r="BH7" s="42" t="n">
        <v>14</v>
      </c>
      <c r="BJ7" s="42" t="n"/>
      <c r="BK7" s="42" t="n"/>
      <c r="BL7" s="42" t="n"/>
      <c r="BN7" s="42" t="inlineStr">
        <is>
          <t>14%</t>
        </is>
      </c>
      <c r="BO7" s="43" t="inlineStr">
        <is>
          <t>Sandshrew</t>
        </is>
      </c>
      <c r="BP7" s="42" t="n">
        <v>20</v>
      </c>
      <c r="BR7" s="42" t="inlineStr">
        <is>
          <t>14%</t>
        </is>
      </c>
      <c r="BS7" s="43" t="inlineStr">
        <is>
          <t>Sandshrew</t>
        </is>
      </c>
      <c r="BT7" s="42" t="n">
        <v>20</v>
      </c>
      <c r="BV7" s="42" t="inlineStr">
        <is>
          <t>14%</t>
        </is>
      </c>
      <c r="BW7" s="43" t="inlineStr">
        <is>
          <t>Sandshrew</t>
        </is>
      </c>
      <c r="BX7" s="42" t="n">
        <v>20</v>
      </c>
      <c r="BZ7" s="42" t="n"/>
      <c r="CA7" s="42" t="n"/>
      <c r="CB7" s="42" t="n"/>
      <c r="CD7" s="42" t="n"/>
      <c r="CE7" s="42" t="n"/>
      <c r="CF7" s="42" t="n"/>
      <c r="CH7" s="42" t="inlineStr">
        <is>
          <t>13%</t>
        </is>
      </c>
      <c r="CI7" s="43" t="inlineStr">
        <is>
          <t>Onix</t>
        </is>
      </c>
      <c r="CJ7" s="42" t="inlineStr">
        <is>
          <t>20-21</t>
        </is>
      </c>
      <c r="CL7" s="42" t="inlineStr">
        <is>
          <t>15%</t>
        </is>
      </c>
      <c r="CM7" s="43" t="inlineStr">
        <is>
          <t>Starly</t>
        </is>
      </c>
      <c r="CN7" s="42" t="n">
        <v>22</v>
      </c>
      <c r="CP7" s="42" t="inlineStr">
        <is>
          <t>14%</t>
        </is>
      </c>
      <c r="CQ7" s="43" t="inlineStr">
        <is>
          <t>Stunky</t>
        </is>
      </c>
      <c r="CR7" s="42" t="n">
        <v>18</v>
      </c>
      <c r="CT7" s="42" t="inlineStr">
        <is>
          <t>14%</t>
        </is>
      </c>
      <c r="CU7" s="43" t="inlineStr">
        <is>
          <t>Golett</t>
        </is>
      </c>
      <c r="CV7" s="42" t="n">
        <v>22</v>
      </c>
      <c r="CX7" s="42" t="inlineStr">
        <is>
          <t>15%</t>
        </is>
      </c>
      <c r="CY7" s="43" t="inlineStr">
        <is>
          <t>Gulpin</t>
        </is>
      </c>
      <c r="CZ7" s="42" t="inlineStr">
        <is>
          <t>12-13</t>
        </is>
      </c>
      <c r="DB7" s="42" t="inlineStr">
        <is>
          <t>18%</t>
        </is>
      </c>
      <c r="DC7" s="43" t="inlineStr">
        <is>
          <t>Illumise</t>
        </is>
      </c>
      <c r="DD7" s="42" t="inlineStr">
        <is>
          <t>13-14</t>
        </is>
      </c>
      <c r="DF7" s="42" t="n"/>
      <c r="DG7" s="42" t="n"/>
      <c r="DH7" s="42" t="n"/>
      <c r="DJ7" s="42" t="n"/>
      <c r="DK7" s="42" t="n"/>
      <c r="DL7" s="42" t="n"/>
      <c r="DN7" s="42" t="n"/>
      <c r="DO7" s="42" t="n"/>
      <c r="DP7" s="42" t="n"/>
      <c r="DR7" s="42" t="inlineStr">
        <is>
          <t>1%</t>
        </is>
      </c>
      <c r="DS7" s="43" t="inlineStr">
        <is>
          <t>Electrode</t>
        </is>
      </c>
      <c r="DT7" s="42" t="n">
        <v>26</v>
      </c>
      <c r="DV7" s="42" t="n"/>
      <c r="DW7" s="42" t="n"/>
      <c r="DX7" s="42" t="n"/>
      <c r="DZ7" s="42" t="n"/>
      <c r="EA7" s="42" t="n"/>
      <c r="EB7" s="42" t="n"/>
      <c r="ED7" s="42" t="n"/>
      <c r="EE7" s="42" t="n"/>
      <c r="EF7" s="42" t="n"/>
      <c r="EH7" s="42" t="inlineStr">
        <is>
          <t>24%</t>
        </is>
      </c>
      <c r="EI7" s="43" t="inlineStr">
        <is>
          <t>Baltoy</t>
        </is>
      </c>
      <c r="EJ7" s="42" t="inlineStr">
        <is>
          <t>19-21</t>
        </is>
      </c>
      <c r="EL7" s="42" t="n"/>
      <c r="EM7" s="42" t="n"/>
      <c r="EN7" s="42" t="n"/>
      <c r="EP7" s="42" t="inlineStr">
        <is>
          <t>5%</t>
        </is>
      </c>
      <c r="EQ7" s="43" t="inlineStr">
        <is>
          <t>Skarmory</t>
        </is>
      </c>
      <c r="ER7" s="42" t="n">
        <v>16</v>
      </c>
      <c r="ET7" s="42" t="inlineStr">
        <is>
          <t>20%</t>
        </is>
      </c>
      <c r="EU7" s="43" t="inlineStr">
        <is>
          <t>Lombre</t>
        </is>
      </c>
      <c r="EV7" s="42" t="inlineStr">
        <is>
          <t>16-18</t>
        </is>
      </c>
      <c r="EX7" s="42" t="inlineStr">
        <is>
          <t>18%</t>
        </is>
      </c>
      <c r="EY7" s="43" t="inlineStr">
        <is>
          <t>Torkoal</t>
        </is>
      </c>
      <c r="EZ7" s="42" t="inlineStr">
        <is>
          <t>14-16</t>
        </is>
      </c>
      <c r="FB7" s="42" t="inlineStr">
        <is>
          <t>20%</t>
        </is>
      </c>
      <c r="FC7" s="43" t="inlineStr">
        <is>
          <t>Spoink</t>
        </is>
      </c>
      <c r="FD7" s="42" t="inlineStr">
        <is>
          <t>20-22</t>
        </is>
      </c>
      <c r="FF7" s="42" t="inlineStr">
        <is>
          <t>15%</t>
        </is>
      </c>
      <c r="FG7" s="43" t="inlineStr">
        <is>
          <t>Graveler</t>
        </is>
      </c>
      <c r="FH7" s="42" t="inlineStr">
        <is>
          <t>30-33</t>
        </is>
      </c>
      <c r="FJ7" s="42" t="inlineStr">
        <is>
          <t>15%</t>
        </is>
      </c>
      <c r="FK7" s="43" t="inlineStr">
        <is>
          <t>Graveler</t>
        </is>
      </c>
      <c r="FL7" s="42" t="inlineStr">
        <is>
          <t>30-33</t>
        </is>
      </c>
      <c r="FN7" s="42" t="inlineStr">
        <is>
          <t>15%</t>
        </is>
      </c>
      <c r="FO7" s="43" t="inlineStr">
        <is>
          <t>Graveler</t>
        </is>
      </c>
      <c r="FP7" s="42" t="inlineStr">
        <is>
          <t>30-33</t>
        </is>
      </c>
      <c r="FR7" s="42" t="inlineStr">
        <is>
          <t>15%</t>
        </is>
      </c>
      <c r="FS7" s="43" t="inlineStr">
        <is>
          <t>Graveler</t>
        </is>
      </c>
      <c r="FT7" s="42" t="inlineStr">
        <is>
          <t>30-33</t>
        </is>
      </c>
      <c r="FV7" s="42" t="inlineStr">
        <is>
          <t>15%</t>
        </is>
      </c>
      <c r="FW7" s="43" t="inlineStr">
        <is>
          <t>Graveler</t>
        </is>
      </c>
      <c r="FX7" s="42" t="inlineStr">
        <is>
          <t>30-33</t>
        </is>
      </c>
      <c r="FZ7" s="42" t="inlineStr">
        <is>
          <t>15%</t>
        </is>
      </c>
      <c r="GA7" s="43" t="inlineStr">
        <is>
          <t>Graveler</t>
        </is>
      </c>
      <c r="GB7" s="42" t="inlineStr">
        <is>
          <t>30-33</t>
        </is>
      </c>
      <c r="GD7" s="42" t="inlineStr">
        <is>
          <t>15%</t>
        </is>
      </c>
      <c r="GE7" s="43" t="inlineStr">
        <is>
          <t>Graveler</t>
        </is>
      </c>
      <c r="GF7" s="42" t="inlineStr">
        <is>
          <t>30-33</t>
        </is>
      </c>
      <c r="GH7" s="42" t="inlineStr">
        <is>
          <t>15%</t>
        </is>
      </c>
      <c r="GI7" s="43" t="inlineStr">
        <is>
          <t>Graveler</t>
        </is>
      </c>
      <c r="GJ7" s="42" t="inlineStr">
        <is>
          <t>30-33</t>
        </is>
      </c>
      <c r="GL7" s="42" t="n"/>
      <c r="GM7" s="42" t="n"/>
      <c r="GN7" s="42" t="n"/>
      <c r="GP7" s="42" t="n"/>
      <c r="GQ7" s="42" t="n"/>
      <c r="GR7" s="42" t="n"/>
      <c r="GT7" s="42" t="n"/>
      <c r="GU7" s="42" t="n"/>
      <c r="GV7" s="42" t="n"/>
      <c r="GX7" s="42" t="n"/>
      <c r="GY7" s="42" t="n"/>
      <c r="GZ7" s="42" t="n"/>
      <c r="HB7" s="42" t="inlineStr">
        <is>
          <t>19%</t>
        </is>
      </c>
      <c r="HC7" s="43" t="inlineStr">
        <is>
          <t>Wingull</t>
        </is>
      </c>
      <c r="HD7" s="42" t="inlineStr">
        <is>
          <t>25-27</t>
        </is>
      </c>
      <c r="HF7" s="42" t="inlineStr">
        <is>
          <t>30%</t>
        </is>
      </c>
      <c r="HG7" s="43" t="inlineStr">
        <is>
          <t>Oddish</t>
        </is>
      </c>
      <c r="HH7" s="42" t="inlineStr">
        <is>
          <t>24-27</t>
        </is>
      </c>
      <c r="HJ7" s="42" t="n"/>
      <c r="HK7" s="42" t="n"/>
      <c r="HL7" s="42" t="n"/>
      <c r="HN7" s="42" t="n"/>
      <c r="HO7" s="42" t="n"/>
      <c r="HP7" s="42" t="n"/>
      <c r="HR7" s="42" t="inlineStr">
        <is>
          <t>20%</t>
        </is>
      </c>
      <c r="HS7" s="43" t="inlineStr">
        <is>
          <t>Poochyena</t>
        </is>
      </c>
      <c r="HT7" s="42" t="n">
        <v>25</v>
      </c>
      <c r="HV7" s="42" t="inlineStr">
        <is>
          <t>20%</t>
        </is>
      </c>
      <c r="HW7" s="43" t="inlineStr">
        <is>
          <t>Mightyena</t>
        </is>
      </c>
      <c r="HX7" s="42" t="inlineStr">
        <is>
          <t>26-28</t>
        </is>
      </c>
      <c r="HZ7" s="42" t="n"/>
      <c r="IA7" s="42" t="n"/>
      <c r="IB7" s="42" t="n"/>
      <c r="ID7" s="42" t="inlineStr">
        <is>
          <t>20%</t>
        </is>
      </c>
      <c r="IE7" s="43" t="inlineStr">
        <is>
          <t>Mightyena</t>
        </is>
      </c>
      <c r="IF7" s="42" t="inlineStr">
        <is>
          <t>26-28</t>
        </is>
      </c>
      <c r="IH7" s="42" t="n"/>
      <c r="II7" s="42" t="n"/>
      <c r="IJ7" s="42" t="n"/>
      <c r="IL7" s="42" t="n"/>
      <c r="IM7" s="42" t="n"/>
      <c r="IN7" s="42" t="n"/>
      <c r="IP7" s="42" t="n"/>
      <c r="IQ7" s="42" t="n"/>
      <c r="IR7" s="42" t="n"/>
      <c r="IT7" s="42" t="n"/>
      <c r="IU7" s="42" t="n"/>
      <c r="IV7" s="42" t="n"/>
      <c r="IX7" s="42" t="n"/>
      <c r="IY7" s="42" t="n"/>
      <c r="IZ7" s="42" t="n"/>
      <c r="JB7" s="42" t="inlineStr">
        <is>
          <t>10%</t>
        </is>
      </c>
      <c r="JC7" s="43" t="inlineStr">
        <is>
          <t>Wingull</t>
        </is>
      </c>
      <c r="JD7" s="42" t="inlineStr">
        <is>
          <t>26-28</t>
        </is>
      </c>
      <c r="JF7" s="42" t="inlineStr">
        <is>
          <t>2%</t>
        </is>
      </c>
      <c r="JG7" s="43" t="inlineStr">
        <is>
          <t>Chimecho</t>
        </is>
      </c>
      <c r="JH7" s="42" t="n">
        <v>28</v>
      </c>
      <c r="JJ7" s="42" t="inlineStr">
        <is>
          <t>5%</t>
        </is>
      </c>
      <c r="JK7" s="43" t="inlineStr">
        <is>
          <t>Golbat</t>
        </is>
      </c>
      <c r="JL7" s="42" t="n">
        <v>32</v>
      </c>
      <c r="JN7" s="42" t="inlineStr">
        <is>
          <t>5%</t>
        </is>
      </c>
      <c r="JO7" s="43" t="inlineStr">
        <is>
          <t>Golbat</t>
        </is>
      </c>
      <c r="JP7" s="42" t="n">
        <v>32</v>
      </c>
      <c r="JR7" s="42" t="inlineStr">
        <is>
          <t>5%</t>
        </is>
      </c>
      <c r="JS7" s="43" t="inlineStr">
        <is>
          <t>Golbat</t>
        </is>
      </c>
      <c r="JT7" s="42" t="n">
        <v>32</v>
      </c>
      <c r="JV7" s="42" t="inlineStr">
        <is>
          <t>5%</t>
        </is>
      </c>
      <c r="JW7" s="43" t="inlineStr">
        <is>
          <t>Golbat</t>
        </is>
      </c>
      <c r="JX7" s="42" t="n">
        <v>32</v>
      </c>
      <c r="JZ7" s="42" t="n"/>
      <c r="KA7" s="42" t="n"/>
      <c r="KB7" s="42" t="n"/>
      <c r="KD7" s="42" t="n"/>
      <c r="KE7" s="42" t="n"/>
      <c r="KF7" s="42" t="n"/>
      <c r="KH7" s="42" t="inlineStr">
        <is>
          <t>10%</t>
        </is>
      </c>
      <c r="KI7" s="43" t="inlineStr">
        <is>
          <t>Snorunt</t>
        </is>
      </c>
      <c r="KJ7" s="42" t="inlineStr">
        <is>
          <t>26-30</t>
        </is>
      </c>
      <c r="KL7" s="42" t="n"/>
      <c r="KM7" s="42" t="n"/>
      <c r="KN7" s="42" t="n"/>
      <c r="KP7" s="42" t="n"/>
      <c r="KQ7" s="42" t="n"/>
      <c r="KR7" s="42" t="n"/>
      <c r="KT7" s="42" t="n"/>
      <c r="KU7" s="42" t="n"/>
      <c r="KV7" s="42" t="n"/>
      <c r="KX7" s="42" t="n"/>
      <c r="KY7" s="42" t="n"/>
      <c r="KZ7" s="42" t="n"/>
      <c r="LB7" s="42" t="n"/>
      <c r="LC7" s="42" t="n"/>
      <c r="LD7" s="42" t="n"/>
      <c r="LF7" s="42" t="n"/>
      <c r="LG7" s="42" t="n"/>
      <c r="LH7" s="42" t="n"/>
      <c r="LJ7" s="42" t="n"/>
      <c r="LK7" s="42" t="n"/>
      <c r="LL7" s="42" t="n"/>
      <c r="LN7" s="42" t="n"/>
      <c r="LO7" s="42" t="n"/>
      <c r="LP7" s="42" t="n"/>
      <c r="LR7" s="42" t="n"/>
      <c r="LS7" s="42" t="n"/>
      <c r="LT7" s="42" t="n"/>
      <c r="LV7" s="42" t="n"/>
      <c r="LW7" s="42" t="n"/>
      <c r="LX7" s="42" t="n"/>
      <c r="LZ7" s="42" t="n"/>
      <c r="MA7" s="42" t="n"/>
      <c r="MB7" s="42" t="n"/>
      <c r="MD7" s="42" t="n"/>
      <c r="ME7" s="42" t="n"/>
      <c r="MF7" s="42" t="n"/>
      <c r="MH7" s="42" t="n"/>
      <c r="MI7" s="42" t="n"/>
      <c r="MJ7" s="42" t="n"/>
      <c r="ML7" s="42" t="n"/>
      <c r="MM7" s="42" t="n"/>
      <c r="MN7" s="42" t="n"/>
      <c r="MP7" s="42" t="inlineStr">
        <is>
          <t>10%</t>
        </is>
      </c>
      <c r="MQ7" s="43" t="inlineStr">
        <is>
          <t>Lairon</t>
        </is>
      </c>
      <c r="MR7" s="42" t="n">
        <v>40</v>
      </c>
      <c r="MT7" s="42" t="inlineStr">
        <is>
          <t>10%</t>
        </is>
      </c>
      <c r="MU7" s="43" t="inlineStr">
        <is>
          <t>Natu</t>
        </is>
      </c>
      <c r="MV7" s="42" t="n">
        <v>25</v>
      </c>
      <c r="MX7" s="42" t="n"/>
      <c r="MY7" s="42" t="n"/>
      <c r="MZ7" s="42" t="n"/>
      <c r="NB7" s="42" t="inlineStr">
        <is>
          <t>25%</t>
        </is>
      </c>
      <c r="NC7" s="43" t="inlineStr">
        <is>
          <t>Solrock</t>
        </is>
      </c>
      <c r="ND7" s="42" t="inlineStr">
        <is>
          <t>35-39</t>
        </is>
      </c>
      <c r="NF7" s="42" t="inlineStr">
        <is>
          <t>10%</t>
        </is>
      </c>
      <c r="NG7" s="43" t="inlineStr">
        <is>
          <t>Swellow</t>
        </is>
      </c>
      <c r="NH7" s="42" t="n">
        <v>25</v>
      </c>
      <c r="NJ7" s="42" t="n"/>
      <c r="NK7" s="42" t="n"/>
      <c r="NL7" s="42" t="n"/>
      <c r="NN7" s="42" t="n"/>
      <c r="NO7" s="42" t="n"/>
      <c r="NP7" s="42" t="n"/>
      <c r="NR7" s="42" t="n"/>
      <c r="NS7" s="42" t="n"/>
      <c r="NT7" s="42" t="n"/>
      <c r="NV7" s="42" t="n"/>
      <c r="NW7" s="42" t="n"/>
      <c r="NX7" s="42" t="n"/>
      <c r="NZ7" s="42" t="n"/>
      <c r="OA7" s="42" t="n"/>
      <c r="OB7" s="42" t="n"/>
      <c r="OD7" s="42" t="n"/>
      <c r="OE7" s="42" t="n"/>
      <c r="OF7" s="42" t="n"/>
      <c r="OH7" s="42" t="n"/>
      <c r="OI7" s="42" t="n"/>
      <c r="OJ7" s="42" t="n"/>
      <c r="OL7" s="42" t="inlineStr">
        <is>
          <t>10%</t>
        </is>
      </c>
      <c r="OM7" s="43" t="inlineStr">
        <is>
          <t>Golbat</t>
        </is>
      </c>
      <c r="ON7" s="42" t="inlineStr">
        <is>
          <t>33-36</t>
        </is>
      </c>
      <c r="OP7" s="42" t="inlineStr">
        <is>
          <t>10%</t>
        </is>
      </c>
      <c r="OQ7" s="43" t="inlineStr">
        <is>
          <t>Golbat</t>
        </is>
      </c>
      <c r="OR7" s="42" t="inlineStr">
        <is>
          <t>33-36</t>
        </is>
      </c>
      <c r="OT7" s="42" t="inlineStr">
        <is>
          <t>10%</t>
        </is>
      </c>
      <c r="OU7" s="43" t="inlineStr">
        <is>
          <t>Golbat</t>
        </is>
      </c>
      <c r="OV7" s="42" t="inlineStr">
        <is>
          <t>33-36</t>
        </is>
      </c>
      <c r="OX7" s="42" t="inlineStr">
        <is>
          <t>10%</t>
        </is>
      </c>
      <c r="OY7" s="43" t="inlineStr">
        <is>
          <t>Golbat</t>
        </is>
      </c>
      <c r="OZ7" s="42" t="inlineStr">
        <is>
          <t>33-36</t>
        </is>
      </c>
      <c r="PB7" s="42" t="inlineStr">
        <is>
          <t>10%</t>
        </is>
      </c>
      <c r="PC7" s="43" t="inlineStr">
        <is>
          <t>Natu</t>
        </is>
      </c>
      <c r="PD7" s="42" t="n">
        <v>25</v>
      </c>
      <c r="PF7" s="42" t="inlineStr">
        <is>
          <t>15%</t>
        </is>
      </c>
      <c r="PG7" s="43" t="inlineStr">
        <is>
          <t>Natu</t>
        </is>
      </c>
      <c r="PH7" s="42" t="inlineStr">
        <is>
          <t>27-29</t>
        </is>
      </c>
      <c r="PJ7" s="42" t="inlineStr">
        <is>
          <t>15%</t>
        </is>
      </c>
      <c r="PK7" s="43" t="inlineStr">
        <is>
          <t>Doduo</t>
        </is>
      </c>
      <c r="PL7" s="42" t="inlineStr">
        <is>
          <t>27-29</t>
        </is>
      </c>
      <c r="PN7" s="42" t="inlineStr">
        <is>
          <t>25%</t>
        </is>
      </c>
      <c r="PO7" s="43" t="inlineStr">
        <is>
          <t>Lairon</t>
        </is>
      </c>
      <c r="PP7" s="42" t="inlineStr">
        <is>
          <t>40-42</t>
        </is>
      </c>
      <c r="PR7" s="42" t="inlineStr">
        <is>
          <t>25%</t>
        </is>
      </c>
      <c r="PS7" s="43" t="inlineStr">
        <is>
          <t>Lairon</t>
        </is>
      </c>
      <c r="PT7" s="42" t="inlineStr">
        <is>
          <t>40-44</t>
        </is>
      </c>
      <c r="PV7" s="42" t="n"/>
      <c r="PW7" s="42" t="n"/>
      <c r="PX7" s="42" t="n"/>
      <c r="PZ7" s="42" t="n"/>
      <c r="QA7" s="42" t="n"/>
      <c r="QB7" s="42" t="n"/>
      <c r="QD7" s="42" t="n"/>
      <c r="QE7" s="42" t="n"/>
      <c r="QF7" s="42" t="n"/>
      <c r="QH7" s="42" t="n"/>
      <c r="QI7" s="42" t="n"/>
      <c r="QJ7" s="42" t="n"/>
      <c r="QL7" s="42" t="n"/>
      <c r="QM7" s="42" t="n"/>
      <c r="QN7" s="42" t="n"/>
      <c r="QP7" s="42" t="n"/>
      <c r="QQ7" s="42" t="n"/>
      <c r="QR7" s="42" t="n"/>
      <c r="QT7" s="42" t="inlineStr">
        <is>
          <t>25%</t>
        </is>
      </c>
      <c r="QU7" s="43" t="inlineStr">
        <is>
          <t>Claydol</t>
        </is>
      </c>
      <c r="QV7" s="42" t="inlineStr">
        <is>
          <t>36-38</t>
        </is>
      </c>
      <c r="QX7" s="42" t="inlineStr">
        <is>
          <t>25%</t>
        </is>
      </c>
      <c r="QY7" s="43" t="inlineStr">
        <is>
          <t>Claydol</t>
        </is>
      </c>
      <c r="QZ7" s="42" t="inlineStr">
        <is>
          <t>36-38</t>
        </is>
      </c>
      <c r="RB7" s="42" t="inlineStr">
        <is>
          <t>19%</t>
        </is>
      </c>
      <c r="RC7" s="43" t="inlineStr">
        <is>
          <t>Claydol</t>
        </is>
      </c>
      <c r="RD7" s="42" t="inlineStr">
        <is>
          <t>36-37</t>
        </is>
      </c>
      <c r="RF7" s="42" t="inlineStr">
        <is>
          <t>10%</t>
        </is>
      </c>
      <c r="RG7" s="43" t="inlineStr">
        <is>
          <t>Aipom</t>
        </is>
      </c>
      <c r="RH7" s="42" t="n">
        <v>34</v>
      </c>
      <c r="RJ7" s="42" t="inlineStr">
        <is>
          <t>10%</t>
        </is>
      </c>
      <c r="RK7" s="43" t="inlineStr">
        <is>
          <t>Sunkern</t>
        </is>
      </c>
      <c r="RL7" s="42" t="n">
        <v>34</v>
      </c>
      <c r="RN7" s="42" t="inlineStr">
        <is>
          <t>16%</t>
        </is>
      </c>
      <c r="RO7" s="43" t="inlineStr">
        <is>
          <t>Loudred</t>
        </is>
      </c>
      <c r="RP7" s="42" t="inlineStr">
        <is>
          <t>38-44</t>
        </is>
      </c>
      <c r="RR7" s="42" t="n"/>
      <c r="RS7" s="42" t="n"/>
      <c r="RT7" s="42" t="n"/>
      <c r="RV7" s="42" t="n"/>
      <c r="RW7" s="42" t="n"/>
      <c r="RX7" s="42" t="n"/>
      <c r="RZ7" s="42" t="n"/>
      <c r="SA7" s="42" t="n"/>
      <c r="SB7" s="42" t="n"/>
      <c r="SD7" s="42" t="n"/>
      <c r="SE7" s="42" t="n"/>
      <c r="SF7" s="42" t="n"/>
    </row>
    <row r="8">
      <c r="B8" s="42" t="n"/>
      <c r="C8" s="42" t="n"/>
      <c r="D8" s="42" t="n"/>
      <c r="F8" s="42" t="inlineStr">
        <is>
          <t>10%</t>
        </is>
      </c>
      <c r="G8" s="43" t="inlineStr">
        <is>
          <t>Vulpix</t>
        </is>
      </c>
      <c r="H8" s="42" t="n">
        <v>4</v>
      </c>
      <c r="J8" s="42" t="inlineStr">
        <is>
          <t>10%</t>
        </is>
      </c>
      <c r="K8" s="43" t="inlineStr">
        <is>
          <t>Sandshrew</t>
        </is>
      </c>
      <c r="L8" s="42" t="n">
        <v>4</v>
      </c>
      <c r="N8" s="42" t="inlineStr">
        <is>
          <t>14%</t>
        </is>
      </c>
      <c r="O8" s="43" t="inlineStr">
        <is>
          <t>Kakuna</t>
        </is>
      </c>
      <c r="P8" s="42" t="n">
        <v>10</v>
      </c>
      <c r="R8" s="42" t="inlineStr">
        <is>
          <t>15%</t>
        </is>
      </c>
      <c r="S8" s="43" t="inlineStr">
        <is>
          <t>Glameow</t>
        </is>
      </c>
      <c r="T8" s="42" t="n">
        <v>5</v>
      </c>
      <c r="V8" s="42" t="inlineStr">
        <is>
          <t>10%</t>
        </is>
      </c>
      <c r="W8" s="43" t="inlineStr">
        <is>
          <t>Sandshrew</t>
        </is>
      </c>
      <c r="X8" s="42" t="n">
        <v>4</v>
      </c>
      <c r="Z8" s="42" t="inlineStr">
        <is>
          <t>15%</t>
        </is>
      </c>
      <c r="AA8" s="43" t="inlineStr">
        <is>
          <t>Froakie</t>
        </is>
      </c>
      <c r="AB8" s="42" t="n">
        <v>6</v>
      </c>
      <c r="AD8" s="42" t="inlineStr">
        <is>
          <t>10%</t>
        </is>
      </c>
      <c r="AE8" s="43" t="inlineStr">
        <is>
          <t>Sandile</t>
        </is>
      </c>
      <c r="AF8" s="42" t="n">
        <v>8</v>
      </c>
      <c r="AH8" s="42" t="inlineStr">
        <is>
          <t>10%</t>
        </is>
      </c>
      <c r="AI8" s="43" t="inlineStr">
        <is>
          <t>Mienfoo</t>
        </is>
      </c>
      <c r="AJ8" s="42" t="n">
        <v>9</v>
      </c>
      <c r="AL8" s="42" t="inlineStr">
        <is>
          <t>10%</t>
        </is>
      </c>
      <c r="AM8" s="43" t="inlineStr">
        <is>
          <t>Petilil</t>
        </is>
      </c>
      <c r="AN8" s="42" t="n">
        <v>7</v>
      </c>
      <c r="AP8" s="42" t="inlineStr">
        <is>
          <t>12%</t>
        </is>
      </c>
      <c r="AQ8" s="43" t="inlineStr">
        <is>
          <t>Karrablast</t>
        </is>
      </c>
      <c r="AR8" s="42" t="n">
        <v>13</v>
      </c>
      <c r="AT8" s="42" t="inlineStr">
        <is>
          <t>12%</t>
        </is>
      </c>
      <c r="AU8" s="43" t="inlineStr">
        <is>
          <t>Dustox</t>
        </is>
      </c>
      <c r="AV8" s="42" t="n">
        <v>11</v>
      </c>
      <c r="AX8" s="42" t="inlineStr">
        <is>
          <t>15%</t>
        </is>
      </c>
      <c r="AY8" s="43" t="inlineStr">
        <is>
          <t>Foongus</t>
        </is>
      </c>
      <c r="AZ8" s="42" t="n">
        <v>13</v>
      </c>
      <c r="BB8" s="42" t="inlineStr">
        <is>
          <t>12%</t>
        </is>
      </c>
      <c r="BC8" s="43" t="inlineStr">
        <is>
          <t>Drilbur</t>
        </is>
      </c>
      <c r="BD8" s="42" t="n">
        <v>13</v>
      </c>
      <c r="BF8" s="42" t="inlineStr">
        <is>
          <t>10%</t>
        </is>
      </c>
      <c r="BG8" s="43" t="inlineStr">
        <is>
          <t>Wooper</t>
        </is>
      </c>
      <c r="BH8" s="42" t="n">
        <v>14</v>
      </c>
      <c r="BJ8" s="42" t="n"/>
      <c r="BK8" s="42" t="n"/>
      <c r="BL8" s="42" t="n"/>
      <c r="BN8" s="42" t="inlineStr">
        <is>
          <t>12%</t>
        </is>
      </c>
      <c r="BO8" s="43" t="inlineStr">
        <is>
          <t>Nosepass</t>
        </is>
      </c>
      <c r="BP8" s="42" t="n">
        <v>20</v>
      </c>
      <c r="BR8" s="42" t="inlineStr">
        <is>
          <t>12%</t>
        </is>
      </c>
      <c r="BS8" s="43" t="inlineStr">
        <is>
          <t>Nosepass</t>
        </is>
      </c>
      <c r="BT8" s="42" t="n">
        <v>20</v>
      </c>
      <c r="BV8" s="42" t="inlineStr">
        <is>
          <t>12%</t>
        </is>
      </c>
      <c r="BW8" s="43" t="inlineStr">
        <is>
          <t>Nosepass</t>
        </is>
      </c>
      <c r="BX8" s="42" t="n">
        <v>20</v>
      </c>
      <c r="BZ8" s="42" t="n"/>
      <c r="CA8" s="42" t="n"/>
      <c r="CB8" s="42" t="n"/>
      <c r="CD8" s="42" t="n"/>
      <c r="CE8" s="42" t="n"/>
      <c r="CF8" s="42" t="n"/>
      <c r="CH8" s="42" t="inlineStr">
        <is>
          <t>12%</t>
        </is>
      </c>
      <c r="CI8" s="43" t="inlineStr">
        <is>
          <t>Amaura</t>
        </is>
      </c>
      <c r="CJ8" s="42" t="inlineStr">
        <is>
          <t>20-21</t>
        </is>
      </c>
      <c r="CL8" s="42" t="inlineStr">
        <is>
          <t>12%</t>
        </is>
      </c>
      <c r="CM8" s="43" t="inlineStr">
        <is>
          <t>Wingull</t>
        </is>
      </c>
      <c r="CN8" s="42" t="n">
        <v>22</v>
      </c>
      <c r="CP8" s="42" t="inlineStr">
        <is>
          <t>12%</t>
        </is>
      </c>
      <c r="CQ8" s="43" t="inlineStr">
        <is>
          <t>Venonat</t>
        </is>
      </c>
      <c r="CR8" s="42" t="n">
        <v>18</v>
      </c>
      <c r="CT8" s="42" t="inlineStr">
        <is>
          <t>12%</t>
        </is>
      </c>
      <c r="CU8" s="43" t="inlineStr">
        <is>
          <t>Phantump</t>
        </is>
      </c>
      <c r="CV8" s="42" t="n">
        <v>22</v>
      </c>
      <c r="CX8" s="42" t="inlineStr">
        <is>
          <t>15%</t>
        </is>
      </c>
      <c r="CY8" s="43" t="inlineStr">
        <is>
          <t>Minun</t>
        </is>
      </c>
      <c r="CZ8" s="42" t="n">
        <v>13</v>
      </c>
      <c r="DB8" s="42" t="inlineStr">
        <is>
          <t>10%</t>
        </is>
      </c>
      <c r="DC8" s="43" t="inlineStr">
        <is>
          <t>Marill</t>
        </is>
      </c>
      <c r="DD8" s="42" t="n">
        <v>13</v>
      </c>
      <c r="DF8" s="42" t="n"/>
      <c r="DG8" s="42" t="n"/>
      <c r="DH8" s="42" t="n"/>
      <c r="DJ8" s="42" t="n"/>
      <c r="DK8" s="42" t="n"/>
      <c r="DL8" s="42" t="n"/>
      <c r="DN8" s="42" t="n"/>
      <c r="DO8" s="42" t="n"/>
      <c r="DP8" s="42" t="n"/>
      <c r="DR8" s="42" t="inlineStr">
        <is>
          <t>1%</t>
        </is>
      </c>
      <c r="DS8" s="43" t="inlineStr">
        <is>
          <t>Magneton</t>
        </is>
      </c>
      <c r="DT8" s="42" t="n">
        <v>26</v>
      </c>
      <c r="DV8" s="42" t="n"/>
      <c r="DW8" s="42" t="n"/>
      <c r="DX8" s="42" t="n"/>
      <c r="DZ8" s="42" t="n"/>
      <c r="EA8" s="42" t="n"/>
      <c r="EB8" s="42" t="n"/>
      <c r="ED8" s="42" t="n"/>
      <c r="EE8" s="42" t="n"/>
      <c r="EF8" s="42" t="n"/>
      <c r="EH8" s="42" t="inlineStr">
        <is>
          <t>6%</t>
        </is>
      </c>
      <c r="EI8" s="43" t="inlineStr">
        <is>
          <t>Cacnea</t>
        </is>
      </c>
      <c r="EJ8" s="42" t="inlineStr">
        <is>
          <t>20-22</t>
        </is>
      </c>
      <c r="EL8" s="42" t="n"/>
      <c r="EM8" s="42" t="n"/>
      <c r="EN8" s="42" t="n"/>
      <c r="EP8" s="42" t="n"/>
      <c r="EQ8" s="42" t="n"/>
      <c r="ER8" s="42" t="n"/>
      <c r="ET8" s="42" t="inlineStr">
        <is>
          <t>9%</t>
        </is>
      </c>
      <c r="EU8" s="43" t="inlineStr">
        <is>
          <t>Seviper</t>
        </is>
      </c>
      <c r="EV8" s="42" t="inlineStr">
        <is>
          <t>15-17</t>
        </is>
      </c>
      <c r="EX8" s="42" t="inlineStr">
        <is>
          <t>15%</t>
        </is>
      </c>
      <c r="EY8" s="43" t="inlineStr">
        <is>
          <t>Machop</t>
        </is>
      </c>
      <c r="EZ8" s="42" t="inlineStr">
        <is>
          <t>15-16</t>
        </is>
      </c>
      <c r="FB8" s="42" t="n"/>
      <c r="FC8" s="42" t="n"/>
      <c r="FD8" s="42" t="n"/>
      <c r="FF8" s="42" t="n"/>
      <c r="FG8" s="42" t="n"/>
      <c r="FH8" s="42" t="n"/>
      <c r="FJ8" s="42" t="n"/>
      <c r="FK8" s="42" t="n"/>
      <c r="FL8" s="42" t="n"/>
      <c r="FN8" s="42" t="n"/>
      <c r="FO8" s="42" t="n"/>
      <c r="FP8" s="42" t="n"/>
      <c r="FR8" s="42" t="n"/>
      <c r="FS8" s="42" t="n"/>
      <c r="FT8" s="42" t="n"/>
      <c r="FV8" s="42" t="n"/>
      <c r="FW8" s="42" t="n"/>
      <c r="FX8" s="42" t="n"/>
      <c r="FZ8" s="42" t="n"/>
      <c r="GA8" s="42" t="n"/>
      <c r="GB8" s="42" t="n"/>
      <c r="GD8" s="42" t="n"/>
      <c r="GE8" s="42" t="n"/>
      <c r="GF8" s="42" t="n"/>
      <c r="GH8" s="42" t="n"/>
      <c r="GI8" s="42" t="n"/>
      <c r="GJ8" s="42" t="n"/>
      <c r="GL8" s="42" t="n"/>
      <c r="GM8" s="42" t="n"/>
      <c r="GN8" s="42" t="n"/>
      <c r="GP8" s="42" t="n"/>
      <c r="GQ8" s="42" t="n"/>
      <c r="GR8" s="42" t="n"/>
      <c r="GT8" s="42" t="n"/>
      <c r="GU8" s="42" t="n"/>
      <c r="GV8" s="42" t="n"/>
      <c r="GX8" s="42" t="n"/>
      <c r="GY8" s="42" t="n"/>
      <c r="GZ8" s="42" t="n"/>
      <c r="HB8" s="42" t="inlineStr">
        <is>
          <t>10%</t>
        </is>
      </c>
      <c r="HC8" s="43" t="inlineStr">
        <is>
          <t>Linoone</t>
        </is>
      </c>
      <c r="HD8" s="42" t="n">
        <v>26</v>
      </c>
      <c r="HF8" s="42" t="inlineStr">
        <is>
          <t>9%</t>
        </is>
      </c>
      <c r="HG8" s="43" t="inlineStr">
        <is>
          <t>Tropius</t>
        </is>
      </c>
      <c r="HH8" s="42" t="inlineStr">
        <is>
          <t>25-27</t>
        </is>
      </c>
      <c r="HJ8" s="42" t="n"/>
      <c r="HK8" s="42" t="n"/>
      <c r="HL8" s="42" t="n"/>
      <c r="HN8" s="42" t="n"/>
      <c r="HO8" s="42" t="n"/>
      <c r="HP8" s="42" t="n"/>
      <c r="HR8" s="42" t="inlineStr">
        <is>
          <t>15%</t>
        </is>
      </c>
      <c r="HS8" s="43" t="inlineStr">
        <is>
          <t>Marill</t>
        </is>
      </c>
      <c r="HT8" s="42" t="inlineStr">
        <is>
          <t>25-27</t>
        </is>
      </c>
      <c r="HV8" s="42" t="inlineStr">
        <is>
          <t>15%</t>
        </is>
      </c>
      <c r="HW8" s="43" t="inlineStr">
        <is>
          <t>Oddish</t>
        </is>
      </c>
      <c r="HX8" s="42" t="inlineStr">
        <is>
          <t>26-28</t>
        </is>
      </c>
      <c r="HZ8" s="42" t="n"/>
      <c r="IA8" s="42" t="n"/>
      <c r="IB8" s="42" t="n"/>
      <c r="ID8" s="42" t="inlineStr">
        <is>
          <t>15%</t>
        </is>
      </c>
      <c r="IE8" s="43" t="inlineStr">
        <is>
          <t>Oddish</t>
        </is>
      </c>
      <c r="IF8" s="42" t="inlineStr">
        <is>
          <t>26-28</t>
        </is>
      </c>
      <c r="IH8" s="42" t="n"/>
      <c r="II8" s="42" t="n"/>
      <c r="IJ8" s="42" t="n"/>
      <c r="IL8" s="42" t="n"/>
      <c r="IM8" s="42" t="n"/>
      <c r="IN8" s="42" t="n"/>
      <c r="IP8" s="42" t="n"/>
      <c r="IQ8" s="42" t="n"/>
      <c r="IR8" s="42" t="n"/>
      <c r="IT8" s="42" t="n"/>
      <c r="IU8" s="42" t="n"/>
      <c r="IV8" s="42" t="n"/>
      <c r="IX8" s="42" t="n"/>
      <c r="IY8" s="42" t="n"/>
      <c r="IZ8" s="42" t="n"/>
      <c r="JB8" s="42" t="n"/>
      <c r="JC8" s="42" t="n"/>
      <c r="JD8" s="42" t="n"/>
      <c r="JF8" s="42" t="n"/>
      <c r="JG8" s="42" t="n"/>
      <c r="JH8" s="42" t="n"/>
      <c r="JJ8" s="42" t="n"/>
      <c r="JK8" s="42" t="n"/>
      <c r="JL8" s="42" t="n"/>
      <c r="JN8" s="42" t="n"/>
      <c r="JO8" s="42" t="n"/>
      <c r="JP8" s="42" t="n"/>
      <c r="JR8" s="42" t="n"/>
      <c r="JS8" s="42" t="n"/>
      <c r="JT8" s="42" t="n"/>
      <c r="JV8" s="42" t="n"/>
      <c r="JW8" s="42" t="n"/>
      <c r="JX8" s="42" t="n"/>
      <c r="JZ8" s="42" t="n"/>
      <c r="KA8" s="42" t="n"/>
      <c r="KB8" s="42" t="n"/>
      <c r="KD8" s="42" t="n"/>
      <c r="KE8" s="42" t="n"/>
      <c r="KF8" s="42" t="n"/>
      <c r="KH8" s="42" t="inlineStr">
        <is>
          <t>5%</t>
        </is>
      </c>
      <c r="KI8" s="43" t="inlineStr">
        <is>
          <t>Golbat</t>
        </is>
      </c>
      <c r="KJ8" s="42" t="inlineStr">
        <is>
          <t>30-32</t>
        </is>
      </c>
      <c r="KL8" s="42" t="n"/>
      <c r="KM8" s="42" t="n"/>
      <c r="KN8" s="42" t="n"/>
      <c r="KP8" s="42" t="n"/>
      <c r="KQ8" s="42" t="n"/>
      <c r="KR8" s="42" t="n"/>
      <c r="KT8" s="42" t="n"/>
      <c r="KU8" s="42" t="n"/>
      <c r="KV8" s="42" t="n"/>
      <c r="KX8" s="42" t="n"/>
      <c r="KY8" s="42" t="n"/>
      <c r="KZ8" s="42" t="n"/>
      <c r="LB8" s="42" t="n"/>
      <c r="LC8" s="42" t="n"/>
      <c r="LD8" s="42" t="n"/>
      <c r="LF8" s="42" t="n"/>
      <c r="LG8" s="42" t="n"/>
      <c r="LH8" s="42" t="n"/>
      <c r="LJ8" s="42" t="n"/>
      <c r="LK8" s="42" t="n"/>
      <c r="LL8" s="42" t="n"/>
      <c r="LN8" s="42" t="n"/>
      <c r="LO8" s="42" t="n"/>
      <c r="LP8" s="42" t="n"/>
      <c r="LR8" s="42" t="n"/>
      <c r="LS8" s="42" t="n"/>
      <c r="LT8" s="42" t="n"/>
      <c r="LV8" s="42" t="n"/>
      <c r="LW8" s="42" t="n"/>
      <c r="LX8" s="42" t="n"/>
      <c r="LZ8" s="42" t="n"/>
      <c r="MA8" s="42" t="n"/>
      <c r="MB8" s="42" t="n"/>
      <c r="MD8" s="42" t="n"/>
      <c r="ME8" s="42" t="n"/>
      <c r="MF8" s="42" t="n"/>
      <c r="MH8" s="42" t="n"/>
      <c r="MI8" s="42" t="n"/>
      <c r="MJ8" s="42" t="n"/>
      <c r="ML8" s="42" t="n"/>
      <c r="MM8" s="42" t="n"/>
      <c r="MN8" s="42" t="n"/>
      <c r="MP8" s="42" t="inlineStr">
        <is>
          <t>10%</t>
        </is>
      </c>
      <c r="MQ8" s="43" t="inlineStr">
        <is>
          <t>Loudred</t>
        </is>
      </c>
      <c r="MR8" s="42" t="n">
        <v>40</v>
      </c>
      <c r="MT8" s="42" t="inlineStr">
        <is>
          <t>10%</t>
        </is>
      </c>
      <c r="MU8" s="43" t="inlineStr">
        <is>
          <t>Doduo</t>
        </is>
      </c>
      <c r="MV8" s="42" t="n">
        <v>25</v>
      </c>
      <c r="MX8" s="42" t="n"/>
      <c r="MY8" s="42" t="n"/>
      <c r="MZ8" s="42" t="n"/>
      <c r="NB8" s="42" t="n"/>
      <c r="NC8" s="42" t="n"/>
      <c r="ND8" s="42" t="n"/>
      <c r="NF8" s="42" t="inlineStr">
        <is>
          <t>10%</t>
        </is>
      </c>
      <c r="NG8" s="43" t="inlineStr">
        <is>
          <t>Jigglypuff</t>
        </is>
      </c>
      <c r="NH8" s="42" t="inlineStr">
        <is>
          <t>24-25</t>
        </is>
      </c>
      <c r="NJ8" s="42" t="n"/>
      <c r="NK8" s="42" t="n"/>
      <c r="NL8" s="42" t="n"/>
      <c r="NN8" s="42" t="n"/>
      <c r="NO8" s="42" t="n"/>
      <c r="NP8" s="42" t="n"/>
      <c r="NR8" s="42" t="n"/>
      <c r="NS8" s="42" t="n"/>
      <c r="NT8" s="42" t="n"/>
      <c r="NV8" s="42" t="n"/>
      <c r="NW8" s="42" t="n"/>
      <c r="NX8" s="42" t="n"/>
      <c r="NZ8" s="42" t="n"/>
      <c r="OA8" s="42" t="n"/>
      <c r="OB8" s="42" t="n"/>
      <c r="OD8" s="42" t="n"/>
      <c r="OE8" s="42" t="n"/>
      <c r="OF8" s="42" t="n"/>
      <c r="OH8" s="42" t="n"/>
      <c r="OI8" s="42" t="n"/>
      <c r="OJ8" s="42" t="n"/>
      <c r="OL8" s="42" t="n"/>
      <c r="OM8" s="42" t="n"/>
      <c r="ON8" s="42" t="n"/>
      <c r="OP8" s="42" t="n"/>
      <c r="OQ8" s="42" t="n"/>
      <c r="OR8" s="42" t="n"/>
      <c r="OT8" s="42" t="n"/>
      <c r="OU8" s="42" t="n"/>
      <c r="OV8" s="42" t="n"/>
      <c r="OX8" s="42" t="n"/>
      <c r="OY8" s="42" t="n"/>
      <c r="OZ8" s="42" t="n"/>
      <c r="PB8" s="42" t="inlineStr">
        <is>
          <t>10%</t>
        </is>
      </c>
      <c r="PC8" s="43" t="inlineStr">
        <is>
          <t>Doduo</t>
        </is>
      </c>
      <c r="PD8" s="42" t="n">
        <v>27</v>
      </c>
      <c r="PF8" s="42" t="inlineStr">
        <is>
          <t>15%</t>
        </is>
      </c>
      <c r="PG8" s="43" t="inlineStr">
        <is>
          <t>Gloom</t>
        </is>
      </c>
      <c r="PH8" s="42" t="inlineStr">
        <is>
          <t>29-31</t>
        </is>
      </c>
      <c r="PJ8" s="42" t="inlineStr">
        <is>
          <t>15%</t>
        </is>
      </c>
      <c r="PK8" s="43" t="inlineStr">
        <is>
          <t>Gloom</t>
        </is>
      </c>
      <c r="PL8" s="42" t="inlineStr">
        <is>
          <t>29-31</t>
        </is>
      </c>
      <c r="PN8" s="42" t="inlineStr">
        <is>
          <t>5%</t>
        </is>
      </c>
      <c r="PO8" s="43" t="inlineStr">
        <is>
          <t>Mawile</t>
        </is>
      </c>
      <c r="PP8" s="42" t="n">
        <v>38</v>
      </c>
      <c r="PR8" s="42" t="inlineStr">
        <is>
          <t>5%</t>
        </is>
      </c>
      <c r="PS8" s="43" t="inlineStr">
        <is>
          <t>Mawile</t>
        </is>
      </c>
      <c r="PT8" s="42" t="inlineStr">
        <is>
          <t>42-44</t>
        </is>
      </c>
      <c r="PV8" s="42" t="n"/>
      <c r="PW8" s="42" t="n"/>
      <c r="PX8" s="42" t="n"/>
      <c r="PZ8" s="42" t="n"/>
      <c r="QA8" s="42" t="n"/>
      <c r="QB8" s="42" t="n"/>
      <c r="QD8" s="42" t="n"/>
      <c r="QE8" s="42" t="n"/>
      <c r="QF8" s="42" t="n"/>
      <c r="QH8" s="42" t="n"/>
      <c r="QI8" s="42" t="n"/>
      <c r="QJ8" s="42" t="n"/>
      <c r="QL8" s="42" t="n"/>
      <c r="QM8" s="42" t="n"/>
      <c r="QN8" s="42" t="n"/>
      <c r="QP8" s="42" t="n"/>
      <c r="QQ8" s="42" t="n"/>
      <c r="QR8" s="42" t="n"/>
      <c r="QT8" s="42" t="inlineStr">
        <is>
          <t>15%</t>
        </is>
      </c>
      <c r="QU8" s="43" t="inlineStr">
        <is>
          <t>Banette</t>
        </is>
      </c>
      <c r="QV8" s="42" t="inlineStr">
        <is>
          <t>37-38</t>
        </is>
      </c>
      <c r="QX8" s="42" t="inlineStr">
        <is>
          <t>15%</t>
        </is>
      </c>
      <c r="QY8" s="43" t="inlineStr">
        <is>
          <t>Banette</t>
        </is>
      </c>
      <c r="QZ8" s="42" t="inlineStr">
        <is>
          <t>37-38</t>
        </is>
      </c>
      <c r="RB8" s="42" t="inlineStr">
        <is>
          <t>15%</t>
        </is>
      </c>
      <c r="RC8" s="43" t="inlineStr">
        <is>
          <t>Banette</t>
        </is>
      </c>
      <c r="RD8" s="42" t="inlineStr">
        <is>
          <t>37-38</t>
        </is>
      </c>
      <c r="RF8" s="42" t="inlineStr">
        <is>
          <t>10%</t>
        </is>
      </c>
      <c r="RG8" s="43" t="inlineStr">
        <is>
          <t>Spinarak</t>
        </is>
      </c>
      <c r="RH8" s="42" t="n">
        <v>33</v>
      </c>
      <c r="RJ8" s="42" t="inlineStr">
        <is>
          <t>10%</t>
        </is>
      </c>
      <c r="RK8" s="43" t="inlineStr">
        <is>
          <t>Ledyba</t>
        </is>
      </c>
      <c r="RL8" s="42" t="n">
        <v>33</v>
      </c>
      <c r="RN8" s="42" t="n"/>
      <c r="RO8" s="42" t="n"/>
      <c r="RP8" s="42" t="n"/>
      <c r="RR8" s="42" t="n"/>
      <c r="RS8" s="42" t="n"/>
      <c r="RT8" s="42" t="n"/>
      <c r="RV8" s="42" t="n"/>
      <c r="RW8" s="42" t="n"/>
      <c r="RX8" s="42" t="n"/>
      <c r="RZ8" s="42" t="n"/>
      <c r="SA8" s="42" t="n"/>
      <c r="SB8" s="42" t="n"/>
      <c r="SD8" s="42" t="n"/>
      <c r="SE8" s="42" t="n"/>
      <c r="SF8" s="42" t="n"/>
    </row>
    <row r="9">
      <c r="B9" s="42" t="n"/>
      <c r="C9" s="42" t="n"/>
      <c r="D9" s="42" t="n"/>
      <c r="F9" s="42" t="inlineStr">
        <is>
          <t>10%</t>
        </is>
      </c>
      <c r="G9" s="43" t="inlineStr">
        <is>
          <t>Koffing</t>
        </is>
      </c>
      <c r="H9" s="42" t="n">
        <v>4</v>
      </c>
      <c r="J9" s="42" t="inlineStr">
        <is>
          <t>10%</t>
        </is>
      </c>
      <c r="K9" s="43" t="inlineStr">
        <is>
          <t>Delibird</t>
        </is>
      </c>
      <c r="L9" s="42" t="n">
        <v>4</v>
      </c>
      <c r="N9" s="42" t="inlineStr">
        <is>
          <t>10%</t>
        </is>
      </c>
      <c r="O9" s="43" t="inlineStr">
        <is>
          <t>Pidgey</t>
        </is>
      </c>
      <c r="P9" s="42" t="n">
        <v>10</v>
      </c>
      <c r="R9" s="42" t="inlineStr">
        <is>
          <t>14%</t>
        </is>
      </c>
      <c r="S9" s="43" t="inlineStr">
        <is>
          <t>Igglybuff</t>
        </is>
      </c>
      <c r="T9" s="42" t="n">
        <v>5</v>
      </c>
      <c r="V9" s="42" t="inlineStr">
        <is>
          <t>10%</t>
        </is>
      </c>
      <c r="W9" s="43" t="inlineStr">
        <is>
          <t>Delibird</t>
        </is>
      </c>
      <c r="X9" s="42" t="n">
        <v>4</v>
      </c>
      <c r="Z9" s="42" t="inlineStr">
        <is>
          <t>10%</t>
        </is>
      </c>
      <c r="AA9" s="43" t="inlineStr">
        <is>
          <t>Croagunk</t>
        </is>
      </c>
      <c r="AB9" s="42" t="n">
        <v>6</v>
      </c>
      <c r="AD9" s="42" t="inlineStr">
        <is>
          <t>10%</t>
        </is>
      </c>
      <c r="AE9" s="43" t="inlineStr">
        <is>
          <t>Helioptile</t>
        </is>
      </c>
      <c r="AF9" s="42" t="n">
        <v>8</v>
      </c>
      <c r="AH9" s="42" t="inlineStr">
        <is>
          <t>10%</t>
        </is>
      </c>
      <c r="AI9" s="43" t="inlineStr">
        <is>
          <t>Phanpy</t>
        </is>
      </c>
      <c r="AJ9" s="42" t="n">
        <v>9</v>
      </c>
      <c r="AL9" s="42" t="inlineStr">
        <is>
          <t>10%</t>
        </is>
      </c>
      <c r="AM9" s="43" t="inlineStr">
        <is>
          <t>Deerling</t>
        </is>
      </c>
      <c r="AN9" s="42" t="n">
        <v>6</v>
      </c>
      <c r="AP9" s="42" t="inlineStr">
        <is>
          <t>12%</t>
        </is>
      </c>
      <c r="AQ9" s="43" t="inlineStr">
        <is>
          <t>Shelmet</t>
        </is>
      </c>
      <c r="AR9" s="42" t="n">
        <v>13</v>
      </c>
      <c r="AT9" s="42" t="inlineStr">
        <is>
          <t>10%</t>
        </is>
      </c>
      <c r="AU9" s="43" t="inlineStr">
        <is>
          <t>Foongus</t>
        </is>
      </c>
      <c r="AV9" s="42" t="n">
        <v>12</v>
      </c>
      <c r="AX9" s="42" t="inlineStr">
        <is>
          <t>10%</t>
        </is>
      </c>
      <c r="AY9" s="43" t="inlineStr">
        <is>
          <t>Ferroseed</t>
        </is>
      </c>
      <c r="AZ9" s="42" t="n">
        <v>12</v>
      </c>
      <c r="BB9" s="42" t="inlineStr">
        <is>
          <t>12%</t>
        </is>
      </c>
      <c r="BC9" s="43" t="inlineStr">
        <is>
          <t>Klink</t>
        </is>
      </c>
      <c r="BD9" s="42" t="n">
        <v>14</v>
      </c>
      <c r="BF9" s="42" t="inlineStr">
        <is>
          <t>10%</t>
        </is>
      </c>
      <c r="BG9" s="43" t="inlineStr">
        <is>
          <t>Psyduck</t>
        </is>
      </c>
      <c r="BH9" s="42" t="n">
        <v>14</v>
      </c>
      <c r="BJ9" s="42" t="n"/>
      <c r="BK9" s="42" t="n"/>
      <c r="BL9" s="42" t="n"/>
      <c r="BN9" s="42" t="inlineStr">
        <is>
          <t>10%</t>
        </is>
      </c>
      <c r="BO9" s="43" t="inlineStr">
        <is>
          <t>Snorunt</t>
        </is>
      </c>
      <c r="BP9" s="42" t="n">
        <v>21</v>
      </c>
      <c r="BR9" s="42" t="inlineStr">
        <is>
          <t>10%</t>
        </is>
      </c>
      <c r="BS9" s="43" t="inlineStr">
        <is>
          <t>Snorunt</t>
        </is>
      </c>
      <c r="BT9" s="42" t="n">
        <v>21</v>
      </c>
      <c r="BV9" s="42" t="inlineStr">
        <is>
          <t>10%</t>
        </is>
      </c>
      <c r="BW9" s="43" t="inlineStr">
        <is>
          <t>Snorunt</t>
        </is>
      </c>
      <c r="BX9" s="42" t="n">
        <v>21</v>
      </c>
      <c r="BZ9" s="42" t="n"/>
      <c r="CA9" s="42" t="n"/>
      <c r="CB9" s="42" t="n"/>
      <c r="CD9" s="42" t="n"/>
      <c r="CE9" s="42" t="n"/>
      <c r="CF9" s="42" t="n"/>
      <c r="CH9" s="42" t="inlineStr">
        <is>
          <t>11%</t>
        </is>
      </c>
      <c r="CI9" s="43" t="inlineStr">
        <is>
          <t>Aron</t>
        </is>
      </c>
      <c r="CJ9" s="42" t="inlineStr">
        <is>
          <t>20-22</t>
        </is>
      </c>
      <c r="CL9" s="42" t="inlineStr">
        <is>
          <t>10%</t>
        </is>
      </c>
      <c r="CM9" s="43" t="inlineStr">
        <is>
          <t>Natu</t>
        </is>
      </c>
      <c r="CN9" s="42" t="n">
        <v>22</v>
      </c>
      <c r="CP9" s="42" t="inlineStr">
        <is>
          <t>10%</t>
        </is>
      </c>
      <c r="CQ9" s="43" t="inlineStr">
        <is>
          <t>Snubbull</t>
        </is>
      </c>
      <c r="CR9" s="42" t="n">
        <v>18</v>
      </c>
      <c r="CT9" s="42" t="inlineStr">
        <is>
          <t>11%</t>
        </is>
      </c>
      <c r="CU9" s="43" t="inlineStr">
        <is>
          <t>Pumpkaboo</t>
        </is>
      </c>
      <c r="CV9" s="42" t="n">
        <v>22</v>
      </c>
      <c r="CX9" s="42" t="inlineStr">
        <is>
          <t>10%</t>
        </is>
      </c>
      <c r="CY9" s="43" t="inlineStr">
        <is>
          <t>Oddish</t>
        </is>
      </c>
      <c r="CZ9" s="42" t="n">
        <v>13</v>
      </c>
      <c r="DB9" s="42" t="inlineStr">
        <is>
          <t>1%</t>
        </is>
      </c>
      <c r="DC9" s="43" t="inlineStr">
        <is>
          <t>Volbeat</t>
        </is>
      </c>
      <c r="DD9" s="42" t="n">
        <v>13</v>
      </c>
      <c r="DF9" s="42" t="n"/>
      <c r="DG9" s="42" t="n"/>
      <c r="DH9" s="42" t="n"/>
      <c r="DJ9" s="42" t="n"/>
      <c r="DK9" s="42" t="n"/>
      <c r="DL9" s="42" t="n"/>
      <c r="DN9" s="42" t="n"/>
      <c r="DO9" s="42" t="n"/>
      <c r="DP9" s="42" t="n"/>
      <c r="DR9" s="42" t="n"/>
      <c r="DS9" s="42" t="n"/>
      <c r="DT9" s="42" t="n"/>
      <c r="DV9" s="42" t="n"/>
      <c r="DW9" s="42" t="n"/>
      <c r="DX9" s="42" t="n"/>
      <c r="DZ9" s="42" t="n"/>
      <c r="EA9" s="42" t="n"/>
      <c r="EB9" s="42" t="n"/>
      <c r="ED9" s="42" t="n"/>
      <c r="EE9" s="42" t="n"/>
      <c r="EF9" s="42" t="n"/>
      <c r="EH9" s="42" t="n"/>
      <c r="EI9" s="42" t="n"/>
      <c r="EJ9" s="42" t="n"/>
      <c r="EL9" s="42" t="n"/>
      <c r="EM9" s="42" t="n"/>
      <c r="EN9" s="42" t="n"/>
      <c r="EP9" s="42" t="n"/>
      <c r="EQ9" s="42" t="n"/>
      <c r="ER9" s="42" t="n"/>
      <c r="ET9" s="42" t="inlineStr">
        <is>
          <t>1%</t>
        </is>
      </c>
      <c r="EU9" s="43" t="inlineStr">
        <is>
          <t>Nuzleaf</t>
        </is>
      </c>
      <c r="EV9" s="42" t="n">
        <v>15</v>
      </c>
      <c r="EX9" s="42" t="inlineStr">
        <is>
          <t>10%</t>
        </is>
      </c>
      <c r="EY9" s="43" t="inlineStr">
        <is>
          <t>Slugma</t>
        </is>
      </c>
      <c r="EZ9" s="42" t="n">
        <v>15</v>
      </c>
      <c r="FB9" s="42" t="n"/>
      <c r="FC9" s="42" t="n"/>
      <c r="FD9" s="42" t="n"/>
      <c r="FF9" s="42" t="n"/>
      <c r="FG9" s="42" t="n"/>
      <c r="FH9" s="42" t="n"/>
      <c r="FJ9" s="42" t="n"/>
      <c r="FK9" s="42" t="n"/>
      <c r="FL9" s="42" t="n"/>
      <c r="FN9" s="42" t="n"/>
      <c r="FO9" s="42" t="n"/>
      <c r="FP9" s="42" t="n"/>
      <c r="FR9" s="42" t="n"/>
      <c r="FS9" s="42" t="n"/>
      <c r="FT9" s="42" t="n"/>
      <c r="FV9" s="42" t="n"/>
      <c r="FW9" s="42" t="n"/>
      <c r="FX9" s="42" t="n"/>
      <c r="FZ9" s="42" t="n"/>
      <c r="GA9" s="42" t="n"/>
      <c r="GB9" s="42" t="n"/>
      <c r="GD9" s="42" t="n"/>
      <c r="GE9" s="42" t="n"/>
      <c r="GF9" s="42" t="n"/>
      <c r="GH9" s="42" t="n"/>
      <c r="GI9" s="42" t="n"/>
      <c r="GJ9" s="42" t="n"/>
      <c r="GL9" s="42" t="n"/>
      <c r="GM9" s="42" t="n"/>
      <c r="GN9" s="42" t="n"/>
      <c r="GP9" s="42" t="n"/>
      <c r="GQ9" s="42" t="n"/>
      <c r="GR9" s="42" t="n"/>
      <c r="GT9" s="42" t="n"/>
      <c r="GU9" s="42" t="n"/>
      <c r="GV9" s="42" t="n"/>
      <c r="GX9" s="42" t="n"/>
      <c r="GY9" s="42" t="n"/>
      <c r="GZ9" s="42" t="n"/>
      <c r="HB9" s="42" t="inlineStr">
        <is>
          <t>10%</t>
        </is>
      </c>
      <c r="HC9" s="43" t="inlineStr">
        <is>
          <t>Manectric</t>
        </is>
      </c>
      <c r="HD9" s="42" t="n">
        <v>26</v>
      </c>
      <c r="HF9" s="42" t="inlineStr">
        <is>
          <t>1%</t>
        </is>
      </c>
      <c r="HG9" s="43" t="inlineStr">
        <is>
          <t>Kecleon</t>
        </is>
      </c>
      <c r="HH9" s="42" t="n">
        <v>25</v>
      </c>
      <c r="HJ9" s="42" t="n"/>
      <c r="HK9" s="42" t="n"/>
      <c r="HL9" s="42" t="n"/>
      <c r="HN9" s="42" t="n"/>
      <c r="HO9" s="42" t="n"/>
      <c r="HP9" s="42" t="n"/>
      <c r="HR9" s="42" t="inlineStr">
        <is>
          <t>8%</t>
        </is>
      </c>
      <c r="HS9" s="43" t="inlineStr">
        <is>
          <t>Absol</t>
        </is>
      </c>
      <c r="HT9" s="42" t="inlineStr">
        <is>
          <t>25-27</t>
        </is>
      </c>
      <c r="HV9" s="42" t="inlineStr">
        <is>
          <t>9%</t>
        </is>
      </c>
      <c r="HW9" s="43" t="inlineStr">
        <is>
          <t>Wingull</t>
        </is>
      </c>
      <c r="HX9" s="42" t="inlineStr">
        <is>
          <t>26-28</t>
        </is>
      </c>
      <c r="HZ9" s="42" t="n"/>
      <c r="IA9" s="42" t="n"/>
      <c r="IB9" s="42" t="n"/>
      <c r="ID9" s="42" t="inlineStr">
        <is>
          <t>9%</t>
        </is>
      </c>
      <c r="IE9" s="43" t="inlineStr">
        <is>
          <t>Wingull</t>
        </is>
      </c>
      <c r="IF9" s="42" t="inlineStr">
        <is>
          <t>26-28</t>
        </is>
      </c>
      <c r="IH9" s="42" t="n"/>
      <c r="II9" s="42" t="n"/>
      <c r="IJ9" s="42" t="n"/>
      <c r="IL9" s="42" t="n"/>
      <c r="IM9" s="42" t="n"/>
      <c r="IN9" s="42" t="n"/>
      <c r="IP9" s="42" t="n"/>
      <c r="IQ9" s="42" t="n"/>
      <c r="IR9" s="42" t="n"/>
      <c r="IT9" s="42" t="n"/>
      <c r="IU9" s="42" t="n"/>
      <c r="IV9" s="42" t="n"/>
      <c r="IX9" s="42" t="n"/>
      <c r="IY9" s="42" t="n"/>
      <c r="IZ9" s="42" t="n"/>
      <c r="JB9" s="42" t="n"/>
      <c r="JC9" s="42" t="n"/>
      <c r="JD9" s="42" t="n"/>
      <c r="JF9" s="42" t="n"/>
      <c r="JG9" s="42" t="n"/>
      <c r="JH9" s="42" t="n"/>
      <c r="JJ9" s="42" t="n"/>
      <c r="JK9" s="42" t="n"/>
      <c r="JL9" s="42" t="n"/>
      <c r="JN9" s="42" t="n"/>
      <c r="JO9" s="42" t="n"/>
      <c r="JP9" s="42" t="n"/>
      <c r="JR9" s="42" t="n"/>
      <c r="JS9" s="42" t="n"/>
      <c r="JT9" s="42" t="n"/>
      <c r="JV9" s="42" t="n"/>
      <c r="JW9" s="42" t="n"/>
      <c r="JX9" s="42" t="n"/>
      <c r="JZ9" s="42" t="n"/>
      <c r="KA9" s="42" t="n"/>
      <c r="KB9" s="42" t="n"/>
      <c r="KD9" s="42" t="n"/>
      <c r="KE9" s="42" t="n"/>
      <c r="KF9" s="42" t="n"/>
      <c r="KH9" s="42" t="n"/>
      <c r="KI9" s="42" t="n"/>
      <c r="KJ9" s="42" t="n"/>
      <c r="KL9" s="42" t="n"/>
      <c r="KM9" s="42" t="n"/>
      <c r="KN9" s="42" t="n"/>
      <c r="KP9" s="42" t="n"/>
      <c r="KQ9" s="42" t="n"/>
      <c r="KR9" s="42" t="n"/>
      <c r="KT9" s="42" t="n"/>
      <c r="KU9" s="42" t="n"/>
      <c r="KV9" s="42" t="n"/>
      <c r="KX9" s="42" t="n"/>
      <c r="KY9" s="42" t="n"/>
      <c r="KZ9" s="42" t="n"/>
      <c r="LB9" s="42" t="n"/>
      <c r="LC9" s="42" t="n"/>
      <c r="LD9" s="42" t="n"/>
      <c r="LF9" s="42" t="n"/>
      <c r="LG9" s="42" t="n"/>
      <c r="LH9" s="42" t="n"/>
      <c r="LJ9" s="42" t="n"/>
      <c r="LK9" s="42" t="n"/>
      <c r="LL9" s="42" t="n"/>
      <c r="LN9" s="42" t="n"/>
      <c r="LO9" s="42" t="n"/>
      <c r="LP9" s="42" t="n"/>
      <c r="LR9" s="42" t="n"/>
      <c r="LS9" s="42" t="n"/>
      <c r="LT9" s="42" t="n"/>
      <c r="LV9" s="42" t="n"/>
      <c r="LW9" s="42" t="n"/>
      <c r="LX9" s="42" t="n"/>
      <c r="LZ9" s="42" t="n"/>
      <c r="MA9" s="42" t="n"/>
      <c r="MB9" s="42" t="n"/>
      <c r="MD9" s="42" t="n"/>
      <c r="ME9" s="42" t="n"/>
      <c r="MF9" s="42" t="n"/>
      <c r="MH9" s="42" t="n"/>
      <c r="MI9" s="42" t="n"/>
      <c r="MJ9" s="42" t="n"/>
      <c r="ML9" s="42" t="n"/>
      <c r="MM9" s="42" t="n"/>
      <c r="MN9" s="42" t="n"/>
      <c r="MP9" s="42" t="inlineStr">
        <is>
          <t>10%</t>
        </is>
      </c>
      <c r="MQ9" s="43" t="inlineStr">
        <is>
          <t>Zubat</t>
        </is>
      </c>
      <c r="MR9" s="42" t="n">
        <v>36</v>
      </c>
      <c r="MT9" s="42" t="inlineStr">
        <is>
          <t>10%</t>
        </is>
      </c>
      <c r="MU9" s="43" t="inlineStr">
        <is>
          <t>Wobbuffet</t>
        </is>
      </c>
      <c r="MV9" s="42" t="inlineStr">
        <is>
          <t>27-29</t>
        </is>
      </c>
      <c r="MX9" s="42" t="n"/>
      <c r="MY9" s="42" t="n"/>
      <c r="MZ9" s="42" t="n"/>
      <c r="NB9" s="42" t="n"/>
      <c r="NC9" s="42" t="n"/>
      <c r="ND9" s="42" t="n"/>
      <c r="NF9" s="42" t="inlineStr">
        <is>
          <t>10%</t>
        </is>
      </c>
      <c r="NG9" s="43" t="inlineStr">
        <is>
          <t>Wingull</t>
        </is>
      </c>
      <c r="NH9" s="42" t="inlineStr">
        <is>
          <t>24-26</t>
        </is>
      </c>
      <c r="NJ9" s="42" t="n"/>
      <c r="NK9" s="42" t="n"/>
      <c r="NL9" s="42" t="n"/>
      <c r="NN9" s="42" t="n"/>
      <c r="NO9" s="42" t="n"/>
      <c r="NP9" s="42" t="n"/>
      <c r="NR9" s="42" t="n"/>
      <c r="NS9" s="42" t="n"/>
      <c r="NT9" s="42" t="n"/>
      <c r="NV9" s="42" t="n"/>
      <c r="NW9" s="42" t="n"/>
      <c r="NX9" s="42" t="n"/>
      <c r="NZ9" s="42" t="n"/>
      <c r="OA9" s="42" t="n"/>
      <c r="OB9" s="42" t="n"/>
      <c r="OD9" s="42" t="n"/>
      <c r="OE9" s="42" t="n"/>
      <c r="OF9" s="42" t="n"/>
      <c r="OH9" s="42" t="n"/>
      <c r="OI9" s="42" t="n"/>
      <c r="OJ9" s="42" t="n"/>
      <c r="OL9" s="42" t="n"/>
      <c r="OM9" s="42" t="n"/>
      <c r="ON9" s="42" t="n"/>
      <c r="OP9" s="42" t="n"/>
      <c r="OQ9" s="42" t="n"/>
      <c r="OR9" s="42" t="n"/>
      <c r="OT9" s="42" t="n"/>
      <c r="OU9" s="42" t="n"/>
      <c r="OV9" s="42" t="n"/>
      <c r="OX9" s="42" t="n"/>
      <c r="OY9" s="42" t="n"/>
      <c r="OZ9" s="42" t="n"/>
      <c r="PB9" s="42" t="inlineStr">
        <is>
          <t>10%</t>
        </is>
      </c>
      <c r="PC9" s="43" t="inlineStr">
        <is>
          <t>Wobbuffet</t>
        </is>
      </c>
      <c r="PD9" s="42" t="inlineStr">
        <is>
          <t>27-29</t>
        </is>
      </c>
      <c r="PF9" s="42" t="inlineStr">
        <is>
          <t>5%</t>
        </is>
      </c>
      <c r="PG9" s="43" t="inlineStr">
        <is>
          <t>Xatu</t>
        </is>
      </c>
      <c r="PH9" s="42" t="inlineStr">
        <is>
          <t>29-31</t>
        </is>
      </c>
      <c r="PJ9" s="42" t="inlineStr">
        <is>
          <t>5%</t>
        </is>
      </c>
      <c r="PK9" s="43" t="inlineStr">
        <is>
          <t>Dodrio</t>
        </is>
      </c>
      <c r="PL9" s="42" t="inlineStr">
        <is>
          <t>29-31</t>
        </is>
      </c>
      <c r="PN9" s="42" t="n"/>
      <c r="PO9" s="42" t="n"/>
      <c r="PP9" s="42" t="n"/>
      <c r="PR9" s="42" t="n"/>
      <c r="PS9" s="42" t="n"/>
      <c r="PT9" s="42" t="n"/>
      <c r="PV9" s="42" t="n"/>
      <c r="PW9" s="42" t="n"/>
      <c r="PX9" s="42" t="n"/>
      <c r="PZ9" s="42" t="n"/>
      <c r="QA9" s="42" t="n"/>
      <c r="QB9" s="42" t="n"/>
      <c r="QD9" s="42" t="n"/>
      <c r="QE9" s="42" t="n"/>
      <c r="QF9" s="42" t="n"/>
      <c r="QH9" s="42" t="n"/>
      <c r="QI9" s="42" t="n"/>
      <c r="QJ9" s="42" t="n"/>
      <c r="QL9" s="42" t="n"/>
      <c r="QM9" s="42" t="n"/>
      <c r="QN9" s="42" t="n"/>
      <c r="QP9" s="42" t="n"/>
      <c r="QQ9" s="42" t="n"/>
      <c r="QR9" s="42" t="n"/>
      <c r="QT9" s="42" t="n"/>
      <c r="QU9" s="42" t="n"/>
      <c r="QV9" s="42" t="n"/>
      <c r="QX9" s="42" t="n"/>
      <c r="QY9" s="42" t="n"/>
      <c r="QZ9" s="42" t="n"/>
      <c r="RB9" s="42" t="inlineStr">
        <is>
          <t>6%</t>
        </is>
      </c>
      <c r="RC9" s="43" t="inlineStr">
        <is>
          <t>Altaria</t>
        </is>
      </c>
      <c r="RD9" s="42" t="inlineStr">
        <is>
          <t>38-39</t>
        </is>
      </c>
      <c r="RF9" s="42" t="inlineStr">
        <is>
          <t>5%</t>
        </is>
      </c>
      <c r="RG9" s="43" t="inlineStr">
        <is>
          <t>Hoothoot</t>
        </is>
      </c>
      <c r="RH9" s="42" t="n">
        <v>35</v>
      </c>
      <c r="RJ9" s="42" t="inlineStr">
        <is>
          <t>5%</t>
        </is>
      </c>
      <c r="RK9" s="43" t="inlineStr">
        <is>
          <t>Hoothoot</t>
        </is>
      </c>
      <c r="RL9" s="42" t="n">
        <v>35</v>
      </c>
      <c r="RN9" s="42" t="n"/>
      <c r="RO9" s="42" t="n"/>
      <c r="RP9" s="42" t="n"/>
      <c r="RR9" s="42" t="n"/>
      <c r="RS9" s="42" t="n"/>
      <c r="RT9" s="42" t="n"/>
      <c r="RV9" s="42" t="n"/>
      <c r="RW9" s="42" t="n"/>
      <c r="RX9" s="42" t="n"/>
      <c r="RZ9" s="42" t="n"/>
      <c r="SA9" s="42" t="n"/>
      <c r="SB9" s="42" t="n"/>
      <c r="SD9" s="42" t="n"/>
      <c r="SE9" s="42" t="n"/>
      <c r="SF9" s="42" t="n"/>
    </row>
    <row r="10">
      <c r="B10" s="42" t="n"/>
      <c r="C10" s="42" t="n"/>
      <c r="D10" s="42" t="n"/>
      <c r="F10" s="42" t="inlineStr">
        <is>
          <t>10%</t>
        </is>
      </c>
      <c r="G10" s="43" t="inlineStr">
        <is>
          <t>Grimer</t>
        </is>
      </c>
      <c r="H10" s="42" t="n">
        <v>4</v>
      </c>
      <c r="J10" s="42" t="inlineStr">
        <is>
          <t>10%</t>
        </is>
      </c>
      <c r="K10" s="43" t="inlineStr">
        <is>
          <t>Nidoran F</t>
        </is>
      </c>
      <c r="L10" s="42" t="n">
        <v>4</v>
      </c>
      <c r="N10" s="42" t="inlineStr">
        <is>
          <t>2%</t>
        </is>
      </c>
      <c r="O10" s="43" t="inlineStr">
        <is>
          <t>Pikachu</t>
        </is>
      </c>
      <c r="P10" s="42" t="n">
        <v>10</v>
      </c>
      <c r="R10" s="42" t="inlineStr">
        <is>
          <t>10%</t>
        </is>
      </c>
      <c r="S10" s="43" t="inlineStr">
        <is>
          <t>Burmy</t>
        </is>
      </c>
      <c r="T10" s="42" t="n">
        <v>5</v>
      </c>
      <c r="V10" s="42" t="inlineStr">
        <is>
          <t>10%</t>
        </is>
      </c>
      <c r="W10" s="43" t="inlineStr">
        <is>
          <t>Nidoran F</t>
        </is>
      </c>
      <c r="X10" s="42" t="n">
        <v>4</v>
      </c>
      <c r="Z10" s="42" t="inlineStr">
        <is>
          <t>10%</t>
        </is>
      </c>
      <c r="AA10" s="43" t="inlineStr">
        <is>
          <t>Stunfisk</t>
        </is>
      </c>
      <c r="AB10" s="42" t="n">
        <v>6</v>
      </c>
      <c r="AD10" s="42" t="inlineStr">
        <is>
          <t>10%</t>
        </is>
      </c>
      <c r="AE10" s="43" t="inlineStr">
        <is>
          <t>Aron</t>
        </is>
      </c>
      <c r="AF10" s="42" t="n">
        <v>8</v>
      </c>
      <c r="AH10" s="42" t="inlineStr">
        <is>
          <t>10%</t>
        </is>
      </c>
      <c r="AI10" s="43" t="inlineStr">
        <is>
          <t>Minccino</t>
        </is>
      </c>
      <c r="AJ10" s="42" t="n">
        <v>9</v>
      </c>
      <c r="AL10" s="42" t="inlineStr">
        <is>
          <t>10%</t>
        </is>
      </c>
      <c r="AM10" s="43" t="inlineStr">
        <is>
          <t>Sewaddle</t>
        </is>
      </c>
      <c r="AN10" s="42" t="n">
        <v>7</v>
      </c>
      <c r="AP10" s="42" t="inlineStr">
        <is>
          <t>10%</t>
        </is>
      </c>
      <c r="AQ10" s="43" t="inlineStr">
        <is>
          <t>Chingling</t>
        </is>
      </c>
      <c r="AR10" s="42" t="n">
        <v>15</v>
      </c>
      <c r="AT10" s="42" t="inlineStr">
        <is>
          <t>8%</t>
        </is>
      </c>
      <c r="AU10" s="43" t="inlineStr">
        <is>
          <t>Spinarak</t>
        </is>
      </c>
      <c r="AV10" s="42" t="n">
        <v>11</v>
      </c>
      <c r="AX10" s="42" t="inlineStr">
        <is>
          <t>8%</t>
        </is>
      </c>
      <c r="AY10" s="43" t="inlineStr">
        <is>
          <t>Maractus</t>
        </is>
      </c>
      <c r="AZ10" s="42" t="n">
        <v>13</v>
      </c>
      <c r="BB10" s="42" t="inlineStr">
        <is>
          <t>9%</t>
        </is>
      </c>
      <c r="BC10" s="43" t="inlineStr">
        <is>
          <t>Ferroseed</t>
        </is>
      </c>
      <c r="BD10" s="42" t="n">
        <v>14</v>
      </c>
      <c r="BF10" s="42" t="inlineStr">
        <is>
          <t>8%</t>
        </is>
      </c>
      <c r="BG10" s="43" t="inlineStr">
        <is>
          <t>Mankey</t>
        </is>
      </c>
      <c r="BH10" s="42" t="n">
        <v>15</v>
      </c>
      <c r="BJ10" s="42" t="n"/>
      <c r="BK10" s="42" t="n"/>
      <c r="BL10" s="42" t="n"/>
      <c r="BN10" s="42" t="inlineStr">
        <is>
          <t>8%</t>
        </is>
      </c>
      <c r="BO10" s="43" t="inlineStr">
        <is>
          <t>Mawile</t>
        </is>
      </c>
      <c r="BP10" s="42" t="n">
        <v>21</v>
      </c>
      <c r="BR10" s="42" t="inlineStr">
        <is>
          <t>8%</t>
        </is>
      </c>
      <c r="BS10" s="43" t="inlineStr">
        <is>
          <t>Mawile</t>
        </is>
      </c>
      <c r="BT10" s="42" t="n">
        <v>21</v>
      </c>
      <c r="BV10" s="42" t="inlineStr">
        <is>
          <t>8%</t>
        </is>
      </c>
      <c r="BW10" s="43" t="inlineStr">
        <is>
          <t>Mawile</t>
        </is>
      </c>
      <c r="BX10" s="42" t="n">
        <v>21</v>
      </c>
      <c r="BZ10" s="42" t="n"/>
      <c r="CA10" s="42" t="n"/>
      <c r="CB10" s="42" t="n"/>
      <c r="CD10" s="42" t="n"/>
      <c r="CE10" s="42" t="n"/>
      <c r="CF10" s="42" t="n"/>
      <c r="CH10" s="42" t="inlineStr">
        <is>
          <t>9%</t>
        </is>
      </c>
      <c r="CI10" s="43" t="inlineStr">
        <is>
          <t>Magnemite</t>
        </is>
      </c>
      <c r="CJ10" s="42" t="inlineStr">
        <is>
          <t>20-22</t>
        </is>
      </c>
      <c r="CL10" s="42" t="inlineStr">
        <is>
          <t>8%</t>
        </is>
      </c>
      <c r="CM10" s="43" t="inlineStr">
        <is>
          <t>Emolga</t>
        </is>
      </c>
      <c r="CN10" s="42" t="n">
        <v>23</v>
      </c>
      <c r="CP10" s="42" t="inlineStr">
        <is>
          <t>9%</t>
        </is>
      </c>
      <c r="CQ10" s="43" t="inlineStr">
        <is>
          <t>Seviper</t>
        </is>
      </c>
      <c r="CR10" s="42" t="n">
        <v>19</v>
      </c>
      <c r="CT10" s="42" t="inlineStr">
        <is>
          <t>10%</t>
        </is>
      </c>
      <c r="CU10" s="43" t="inlineStr">
        <is>
          <t>Drifloon</t>
        </is>
      </c>
      <c r="CV10" s="42" t="n">
        <v>21</v>
      </c>
      <c r="CX10" s="42" t="inlineStr">
        <is>
          <t>8%</t>
        </is>
      </c>
      <c r="CY10" s="43" t="inlineStr">
        <is>
          <t>Wingull</t>
        </is>
      </c>
      <c r="CZ10" s="42" t="n">
        <v>12</v>
      </c>
      <c r="DB10" s="42" t="inlineStr">
        <is>
          <t>1%</t>
        </is>
      </c>
      <c r="DC10" s="43" t="inlineStr">
        <is>
          <t>Seedot</t>
        </is>
      </c>
      <c r="DD10" s="42" t="n">
        <v>13</v>
      </c>
      <c r="DF10" s="42" t="n"/>
      <c r="DG10" s="42" t="n"/>
      <c r="DH10" s="42" t="n"/>
      <c r="DJ10" s="42" t="n"/>
      <c r="DK10" s="42" t="n"/>
      <c r="DL10" s="42" t="n"/>
      <c r="DN10" s="42" t="n"/>
      <c r="DO10" s="42" t="n"/>
      <c r="DP10" s="42" t="n"/>
      <c r="DR10" s="42" t="n"/>
      <c r="DS10" s="42" t="n"/>
      <c r="DT10" s="42" t="n"/>
      <c r="DV10" s="42" t="n"/>
      <c r="DW10" s="42" t="n"/>
      <c r="DX10" s="42" t="n"/>
      <c r="DZ10" s="42" t="n"/>
      <c r="EA10" s="42" t="n"/>
      <c r="EB10" s="42" t="n"/>
      <c r="ED10" s="42" t="n"/>
      <c r="EE10" s="42" t="n"/>
      <c r="EF10" s="42" t="n"/>
      <c r="EH10" s="42" t="n"/>
      <c r="EI10" s="42" t="n"/>
      <c r="EJ10" s="42" t="n"/>
      <c r="EL10" s="42" t="n"/>
      <c r="EM10" s="42" t="n"/>
      <c r="EN10" s="42" t="n"/>
      <c r="EP10" s="42" t="n"/>
      <c r="EQ10" s="42" t="n"/>
      <c r="ER10" s="42" t="n"/>
      <c r="ET10" s="42" t="n"/>
      <c r="EU10" s="42" t="n"/>
      <c r="EV10" s="42" t="n"/>
      <c r="EX10" s="42" t="inlineStr">
        <is>
          <t>2%</t>
        </is>
      </c>
      <c r="EY10" s="43" t="inlineStr">
        <is>
          <t>Grimer</t>
        </is>
      </c>
      <c r="EZ10" s="42" t="n">
        <v>14</v>
      </c>
      <c r="FB10" s="42" t="n"/>
      <c r="FC10" s="42" t="n"/>
      <c r="FD10" s="42" t="n"/>
      <c r="FF10" s="42" t="n"/>
      <c r="FG10" s="42" t="n"/>
      <c r="FH10" s="42" t="n"/>
      <c r="FJ10" s="42" t="n"/>
      <c r="FK10" s="42" t="n"/>
      <c r="FL10" s="42" t="n"/>
      <c r="FN10" s="42" t="n"/>
      <c r="FO10" s="42" t="n"/>
      <c r="FP10" s="42" t="n"/>
      <c r="FR10" s="42" t="n"/>
      <c r="FS10" s="42" t="n"/>
      <c r="FT10" s="42" t="n"/>
      <c r="FV10" s="42" t="n"/>
      <c r="FW10" s="42" t="n"/>
      <c r="FX10" s="42" t="n"/>
      <c r="FZ10" s="42" t="n"/>
      <c r="GA10" s="42" t="n"/>
      <c r="GB10" s="42" t="n"/>
      <c r="GD10" s="42" t="n"/>
      <c r="GE10" s="42" t="n"/>
      <c r="GF10" s="42" t="n"/>
      <c r="GH10" s="42" t="n"/>
      <c r="GI10" s="42" t="n"/>
      <c r="GJ10" s="42" t="n"/>
      <c r="GL10" s="42" t="n"/>
      <c r="GM10" s="42" t="n"/>
      <c r="GN10" s="42" t="n"/>
      <c r="GP10" s="42" t="n"/>
      <c r="GQ10" s="42" t="n"/>
      <c r="GR10" s="42" t="n"/>
      <c r="GT10" s="42" t="n"/>
      <c r="GU10" s="42" t="n"/>
      <c r="GV10" s="42" t="n"/>
      <c r="GX10" s="42" t="n"/>
      <c r="GY10" s="42" t="n"/>
      <c r="GZ10" s="42" t="n"/>
      <c r="HB10" s="42" t="inlineStr">
        <is>
          <t>1%</t>
        </is>
      </c>
      <c r="HC10" s="43" t="inlineStr">
        <is>
          <t>Kecleon</t>
        </is>
      </c>
      <c r="HD10" s="42" t="n">
        <v>25</v>
      </c>
      <c r="HF10" s="42" t="n"/>
      <c r="HG10" s="42" t="n"/>
      <c r="HH10" s="42" t="n"/>
      <c r="HJ10" s="42" t="n"/>
      <c r="HK10" s="42" t="n"/>
      <c r="HL10" s="42" t="n"/>
      <c r="HN10" s="42" t="n"/>
      <c r="HO10" s="42" t="n"/>
      <c r="HP10" s="42" t="n"/>
      <c r="HR10" s="42" t="inlineStr">
        <is>
          <t>1%</t>
        </is>
      </c>
      <c r="HS10" s="43" t="inlineStr">
        <is>
          <t>Kecleon</t>
        </is>
      </c>
      <c r="HT10" s="42" t="n">
        <v>25</v>
      </c>
      <c r="HV10" s="42" t="inlineStr">
        <is>
          <t>5%</t>
        </is>
      </c>
      <c r="HW10" s="43" t="inlineStr">
        <is>
          <t>Gloom</t>
        </is>
      </c>
      <c r="HX10" s="42" t="n">
        <v>28</v>
      </c>
      <c r="HZ10" s="42" t="n"/>
      <c r="IA10" s="42" t="n"/>
      <c r="IB10" s="42" t="n"/>
      <c r="ID10" s="42" t="inlineStr">
        <is>
          <t>5%</t>
        </is>
      </c>
      <c r="IE10" s="43" t="inlineStr">
        <is>
          <t>Gloom</t>
        </is>
      </c>
      <c r="IF10" s="42" t="n">
        <v>28</v>
      </c>
      <c r="IH10" s="42" t="n"/>
      <c r="II10" s="42" t="n"/>
      <c r="IJ10" s="42" t="n"/>
      <c r="IL10" s="42" t="n"/>
      <c r="IM10" s="42" t="n"/>
      <c r="IN10" s="42" t="n"/>
      <c r="IP10" s="42" t="n"/>
      <c r="IQ10" s="42" t="n"/>
      <c r="IR10" s="42" t="n"/>
      <c r="IT10" s="42" t="n"/>
      <c r="IU10" s="42" t="n"/>
      <c r="IV10" s="42" t="n"/>
      <c r="IX10" s="42" t="n"/>
      <c r="IY10" s="42" t="n"/>
      <c r="IZ10" s="42" t="n"/>
      <c r="JB10" s="42" t="n"/>
      <c r="JC10" s="42" t="n"/>
      <c r="JD10" s="42" t="n"/>
      <c r="JF10" s="42" t="n"/>
      <c r="JG10" s="42" t="n"/>
      <c r="JH10" s="42" t="n"/>
      <c r="JJ10" s="42" t="n"/>
      <c r="JK10" s="42" t="n"/>
      <c r="JL10" s="42" t="n"/>
      <c r="JN10" s="42" t="n"/>
      <c r="JO10" s="42" t="n"/>
      <c r="JP10" s="42" t="n"/>
      <c r="JR10" s="42" t="n"/>
      <c r="JS10" s="42" t="n"/>
      <c r="JT10" s="42" t="n"/>
      <c r="JV10" s="42" t="n"/>
      <c r="JW10" s="42" t="n"/>
      <c r="JX10" s="42" t="n"/>
      <c r="JZ10" s="42" t="n"/>
      <c r="KA10" s="42" t="n"/>
      <c r="KB10" s="42" t="n"/>
      <c r="KD10" s="42" t="n"/>
      <c r="KE10" s="42" t="n"/>
      <c r="KF10" s="42" t="n"/>
      <c r="KH10" s="42" t="n"/>
      <c r="KI10" s="42" t="n"/>
      <c r="KJ10" s="42" t="n"/>
      <c r="KL10" s="42" t="n"/>
      <c r="KM10" s="42" t="n"/>
      <c r="KN10" s="42" t="n"/>
      <c r="KP10" s="42" t="n"/>
      <c r="KQ10" s="42" t="n"/>
      <c r="KR10" s="42" t="n"/>
      <c r="KT10" s="42" t="n"/>
      <c r="KU10" s="42" t="n"/>
      <c r="KV10" s="42" t="n"/>
      <c r="KX10" s="42" t="n"/>
      <c r="KY10" s="42" t="n"/>
      <c r="KZ10" s="42" t="n"/>
      <c r="LB10" s="42" t="n"/>
      <c r="LC10" s="42" t="n"/>
      <c r="LD10" s="42" t="n"/>
      <c r="LF10" s="42" t="n"/>
      <c r="LG10" s="42" t="n"/>
      <c r="LH10" s="42" t="n"/>
      <c r="LJ10" s="42" t="n"/>
      <c r="LK10" s="42" t="n"/>
      <c r="LL10" s="42" t="n"/>
      <c r="LN10" s="42" t="n"/>
      <c r="LO10" s="42" t="n"/>
      <c r="LP10" s="42" t="n"/>
      <c r="LR10" s="42" t="n"/>
      <c r="LS10" s="42" t="n"/>
      <c r="LT10" s="42" t="n"/>
      <c r="LV10" s="42" t="n"/>
      <c r="LW10" s="42" t="n"/>
      <c r="LX10" s="42" t="n"/>
      <c r="LZ10" s="42" t="n"/>
      <c r="MA10" s="42" t="n"/>
      <c r="MB10" s="42" t="n"/>
      <c r="MD10" s="42" t="n"/>
      <c r="ME10" s="42" t="n"/>
      <c r="MF10" s="42" t="n"/>
      <c r="MH10" s="42" t="n"/>
      <c r="MI10" s="42" t="n"/>
      <c r="MJ10" s="42" t="n"/>
      <c r="ML10" s="42" t="n"/>
      <c r="MM10" s="42" t="n"/>
      <c r="MN10" s="42" t="n"/>
      <c r="MP10" s="42" t="inlineStr">
        <is>
          <t>10%</t>
        </is>
      </c>
      <c r="MQ10" s="43" t="inlineStr">
        <is>
          <t>Makuhita</t>
        </is>
      </c>
      <c r="MR10" s="42" t="n">
        <v>36</v>
      </c>
      <c r="MT10" s="42" t="inlineStr">
        <is>
          <t>5%</t>
        </is>
      </c>
      <c r="MU10" s="43" t="inlineStr">
        <is>
          <t>Gloom</t>
        </is>
      </c>
      <c r="MV10" s="42" t="n">
        <v>25</v>
      </c>
      <c r="MX10" s="42" t="n"/>
      <c r="MY10" s="42" t="n"/>
      <c r="MZ10" s="42" t="n"/>
      <c r="NB10" s="42" t="n"/>
      <c r="NC10" s="42" t="n"/>
      <c r="ND10" s="42" t="n"/>
      <c r="NF10" s="42" t="n"/>
      <c r="NG10" s="42" t="n"/>
      <c r="NH10" s="42" t="n"/>
      <c r="NJ10" s="42" t="n"/>
      <c r="NK10" s="42" t="n"/>
      <c r="NL10" s="42" t="n"/>
      <c r="NN10" s="42" t="n"/>
      <c r="NO10" s="42" t="n"/>
      <c r="NP10" s="42" t="n"/>
      <c r="NR10" s="42" t="n"/>
      <c r="NS10" s="42" t="n"/>
      <c r="NT10" s="42" t="n"/>
      <c r="NV10" s="42" t="n"/>
      <c r="NW10" s="42" t="n"/>
      <c r="NX10" s="42" t="n"/>
      <c r="NZ10" s="42" t="n"/>
      <c r="OA10" s="42" t="n"/>
      <c r="OB10" s="42" t="n"/>
      <c r="OD10" s="42" t="n"/>
      <c r="OE10" s="42" t="n"/>
      <c r="OF10" s="42" t="n"/>
      <c r="OH10" s="42" t="n"/>
      <c r="OI10" s="42" t="n"/>
      <c r="OJ10" s="42" t="n"/>
      <c r="OL10" s="42" t="n"/>
      <c r="OM10" s="42" t="n"/>
      <c r="ON10" s="42" t="n"/>
      <c r="OP10" s="42" t="n"/>
      <c r="OQ10" s="42" t="n"/>
      <c r="OR10" s="42" t="n"/>
      <c r="OT10" s="42" t="n"/>
      <c r="OU10" s="42" t="n"/>
      <c r="OV10" s="42" t="n"/>
      <c r="OX10" s="42" t="n"/>
      <c r="OY10" s="42" t="n"/>
      <c r="OZ10" s="42" t="n"/>
      <c r="PB10" s="42" t="inlineStr">
        <is>
          <t>5%</t>
        </is>
      </c>
      <c r="PC10" s="43" t="inlineStr">
        <is>
          <t>Gloom</t>
        </is>
      </c>
      <c r="PD10" s="42" t="n">
        <v>25</v>
      </c>
      <c r="PF10" s="42" t="inlineStr">
        <is>
          <t>5%</t>
        </is>
      </c>
      <c r="PG10" s="43" t="inlineStr">
        <is>
          <t>Heracross</t>
        </is>
      </c>
      <c r="PH10" s="42" t="inlineStr">
        <is>
          <t>27-29</t>
        </is>
      </c>
      <c r="PJ10" s="42" t="inlineStr">
        <is>
          <t>5%</t>
        </is>
      </c>
      <c r="PK10" s="43" t="inlineStr">
        <is>
          <t>Pinsir</t>
        </is>
      </c>
      <c r="PL10" s="42" t="inlineStr">
        <is>
          <t>27-29</t>
        </is>
      </c>
      <c r="PN10" s="42" t="n"/>
      <c r="PO10" s="42" t="n"/>
      <c r="PP10" s="42" t="n"/>
      <c r="PR10" s="42" t="n"/>
      <c r="PS10" s="42" t="n"/>
      <c r="PT10" s="42" t="n"/>
      <c r="PV10" s="42" t="n"/>
      <c r="PW10" s="42" t="n"/>
      <c r="PX10" s="42" t="n"/>
      <c r="PZ10" s="42" t="n"/>
      <c r="QA10" s="42" t="n"/>
      <c r="QB10" s="42" t="n"/>
      <c r="QD10" s="42" t="n"/>
      <c r="QE10" s="42" t="n"/>
      <c r="QF10" s="42" t="n"/>
      <c r="QH10" s="42" t="n"/>
      <c r="QI10" s="42" t="n"/>
      <c r="QJ10" s="42" t="n"/>
      <c r="QL10" s="42" t="n"/>
      <c r="QM10" s="42" t="n"/>
      <c r="QN10" s="42" t="n"/>
      <c r="QP10" s="42" t="n"/>
      <c r="QQ10" s="42" t="n"/>
      <c r="QR10" s="42" t="n"/>
      <c r="QT10" s="42" t="n"/>
      <c r="QU10" s="42" t="n"/>
      <c r="QV10" s="42" t="n"/>
      <c r="QX10" s="42" t="n"/>
      <c r="QY10" s="42" t="n"/>
      <c r="QZ10" s="42" t="n"/>
      <c r="RB10" s="42" t="n"/>
      <c r="RC10" s="42" t="n"/>
      <c r="RD10" s="42" t="n"/>
      <c r="RF10" s="42" t="inlineStr">
        <is>
          <t>5%</t>
        </is>
      </c>
      <c r="RG10" s="43" t="inlineStr">
        <is>
          <t>Snubbull</t>
        </is>
      </c>
      <c r="RH10" s="42" t="n">
        <v>34</v>
      </c>
      <c r="RJ10" s="42" t="inlineStr">
        <is>
          <t>5%</t>
        </is>
      </c>
      <c r="RK10" s="43" t="inlineStr">
        <is>
          <t>Pineco</t>
        </is>
      </c>
      <c r="RL10" s="42" t="n">
        <v>34</v>
      </c>
      <c r="RN10" s="42" t="n"/>
      <c r="RO10" s="42" t="n"/>
      <c r="RP10" s="42" t="n"/>
      <c r="RR10" s="42" t="n"/>
      <c r="RS10" s="42" t="n"/>
      <c r="RT10" s="42" t="n"/>
      <c r="RV10" s="42" t="n"/>
      <c r="RW10" s="42" t="n"/>
      <c r="RX10" s="42" t="n"/>
      <c r="RZ10" s="42" t="n"/>
      <c r="SA10" s="42" t="n"/>
      <c r="SB10" s="42" t="n"/>
      <c r="SD10" s="42" t="n"/>
      <c r="SE10" s="42" t="n"/>
      <c r="SF10" s="42" t="n"/>
    </row>
    <row r="11">
      <c r="B11" s="42" t="n"/>
      <c r="C11" s="42" t="n"/>
      <c r="D11" s="42" t="n"/>
      <c r="F11" s="42" t="inlineStr">
        <is>
          <t>8%</t>
        </is>
      </c>
      <c r="G11" s="43" t="inlineStr">
        <is>
          <t>Tepig</t>
        </is>
      </c>
      <c r="H11" s="42" t="n">
        <v>4</v>
      </c>
      <c r="J11" s="42" t="inlineStr">
        <is>
          <t>9%</t>
        </is>
      </c>
      <c r="K11" s="43" t="inlineStr">
        <is>
          <t>Nidoran M</t>
        </is>
      </c>
      <c r="L11" s="42" t="n">
        <v>4</v>
      </c>
      <c r="N11" s="42" t="n"/>
      <c r="O11" s="42" t="n"/>
      <c r="P11" s="42" t="n"/>
      <c r="R11" s="42" t="inlineStr">
        <is>
          <t>6%</t>
        </is>
      </c>
      <c r="S11" s="43" t="inlineStr">
        <is>
          <t>Mareep</t>
        </is>
      </c>
      <c r="T11" s="42" t="n">
        <v>5</v>
      </c>
      <c r="V11" s="42" t="inlineStr">
        <is>
          <t>9%</t>
        </is>
      </c>
      <c r="W11" s="43" t="inlineStr">
        <is>
          <t>Nidoran M</t>
        </is>
      </c>
      <c r="X11" s="42" t="n">
        <v>4</v>
      </c>
      <c r="Z11" s="42" t="inlineStr">
        <is>
          <t>6%</t>
        </is>
      </c>
      <c r="AA11" s="43" t="inlineStr">
        <is>
          <t>Oshawott</t>
        </is>
      </c>
      <c r="AB11" s="42" t="n">
        <v>6</v>
      </c>
      <c r="AD11" s="42" t="inlineStr">
        <is>
          <t>5%</t>
        </is>
      </c>
      <c r="AE11" s="43" t="inlineStr">
        <is>
          <t>Inkay</t>
        </is>
      </c>
      <c r="AF11" s="42" t="n">
        <v>8</v>
      </c>
      <c r="AH11" s="42" t="inlineStr">
        <is>
          <t>5%</t>
        </is>
      </c>
      <c r="AI11" s="43" t="inlineStr">
        <is>
          <t>Makuhita</t>
        </is>
      </c>
      <c r="AJ11" s="42" t="n">
        <v>9</v>
      </c>
      <c r="AL11" s="42" t="inlineStr">
        <is>
          <t>10%</t>
        </is>
      </c>
      <c r="AM11" s="43" t="inlineStr">
        <is>
          <t>Chikorita</t>
        </is>
      </c>
      <c r="AN11" s="42" t="n">
        <v>7</v>
      </c>
      <c r="AP11" s="42" t="inlineStr">
        <is>
          <t>8%</t>
        </is>
      </c>
      <c r="AQ11" s="43" t="inlineStr">
        <is>
          <t>Litleo</t>
        </is>
      </c>
      <c r="AR11" s="42" t="n">
        <v>14</v>
      </c>
      <c r="AT11" s="42" t="inlineStr">
        <is>
          <t>6%</t>
        </is>
      </c>
      <c r="AU11" s="43" t="inlineStr">
        <is>
          <t>Karrablast</t>
        </is>
      </c>
      <c r="AV11" s="42" t="n">
        <v>12</v>
      </c>
      <c r="AX11" s="42" t="inlineStr">
        <is>
          <t>5%</t>
        </is>
      </c>
      <c r="AY11" s="43" t="inlineStr">
        <is>
          <t>Carnivine</t>
        </is>
      </c>
      <c r="AZ11" s="42" t="n">
        <v>13</v>
      </c>
      <c r="BB11" s="42" t="inlineStr">
        <is>
          <t>7%</t>
        </is>
      </c>
      <c r="BC11" s="43" t="inlineStr">
        <is>
          <t>Chingling</t>
        </is>
      </c>
      <c r="BD11" s="42" t="n">
        <v>15</v>
      </c>
      <c r="BF11" s="42" t="inlineStr">
        <is>
          <t>7%</t>
        </is>
      </c>
      <c r="BG11" s="43" t="inlineStr">
        <is>
          <t>Grimer</t>
        </is>
      </c>
      <c r="BH11" s="42" t="n">
        <v>14</v>
      </c>
      <c r="BJ11" s="42" t="n"/>
      <c r="BK11" s="42" t="n"/>
      <c r="BL11" s="42" t="n"/>
      <c r="BN11" s="42" t="inlineStr">
        <is>
          <t>6%</t>
        </is>
      </c>
      <c r="BO11" s="43" t="inlineStr">
        <is>
          <t>Carbink</t>
        </is>
      </c>
      <c r="BP11" s="42" t="n">
        <v>21</v>
      </c>
      <c r="BR11" s="42" t="inlineStr">
        <is>
          <t>6%</t>
        </is>
      </c>
      <c r="BS11" s="43" t="inlineStr">
        <is>
          <t>Carbink</t>
        </is>
      </c>
      <c r="BT11" s="42" t="n">
        <v>21</v>
      </c>
      <c r="BV11" s="42" t="inlineStr">
        <is>
          <t>6%</t>
        </is>
      </c>
      <c r="BW11" s="43" t="inlineStr">
        <is>
          <t>Carbink</t>
        </is>
      </c>
      <c r="BX11" s="42" t="n">
        <v>21</v>
      </c>
      <c r="BZ11" s="42" t="n"/>
      <c r="CA11" s="42" t="n"/>
      <c r="CB11" s="42" t="n"/>
      <c r="CD11" s="42" t="n"/>
      <c r="CE11" s="42" t="n"/>
      <c r="CF11" s="42" t="n"/>
      <c r="CH11" s="42" t="inlineStr">
        <is>
          <t>6%</t>
        </is>
      </c>
      <c r="CI11" s="43" t="inlineStr">
        <is>
          <t>Anorith</t>
        </is>
      </c>
      <c r="CJ11" s="42" t="n">
        <v>21</v>
      </c>
      <c r="CL11" s="42" t="inlineStr">
        <is>
          <t>7%</t>
        </is>
      </c>
      <c r="CM11" s="43" t="inlineStr">
        <is>
          <t>Vullaby</t>
        </is>
      </c>
      <c r="CN11" s="42" t="n">
        <v>23</v>
      </c>
      <c r="CP11" s="42" t="inlineStr">
        <is>
          <t>8%</t>
        </is>
      </c>
      <c r="CQ11" s="43" t="inlineStr">
        <is>
          <t>Floette</t>
        </is>
      </c>
      <c r="CR11" s="42" t="n">
        <v>19</v>
      </c>
      <c r="CT11" s="42" t="inlineStr">
        <is>
          <t>9%</t>
        </is>
      </c>
      <c r="CU11" s="43" t="inlineStr">
        <is>
          <t>Frillish</t>
        </is>
      </c>
      <c r="CV11" s="42" t="n">
        <v>22</v>
      </c>
      <c r="CX11" s="42" t="inlineStr">
        <is>
          <t>2%</t>
        </is>
      </c>
      <c r="CY11" s="43" t="inlineStr">
        <is>
          <t>Plusle</t>
        </is>
      </c>
      <c r="CZ11" s="42" t="inlineStr">
        <is>
          <t>12-13</t>
        </is>
      </c>
      <c r="DB11" s="42" t="n"/>
      <c r="DC11" s="42" t="n"/>
      <c r="DD11" s="42" t="n"/>
      <c r="DF11" s="42" t="n"/>
      <c r="DG11" s="42" t="n"/>
      <c r="DH11" s="42" t="n"/>
      <c r="DJ11" s="42" t="n"/>
      <c r="DK11" s="42" t="n"/>
      <c r="DL11" s="42" t="n"/>
      <c r="DN11" s="42" t="n"/>
      <c r="DO11" s="42" t="n"/>
      <c r="DP11" s="42" t="n"/>
      <c r="DR11" s="42" t="n"/>
      <c r="DS11" s="42" t="n"/>
      <c r="DT11" s="42" t="n"/>
      <c r="DV11" s="42" t="n"/>
      <c r="DW11" s="42" t="n"/>
      <c r="DX11" s="42" t="n"/>
      <c r="DZ11" s="42" t="n"/>
      <c r="EA11" s="42" t="n"/>
      <c r="EB11" s="42" t="n"/>
      <c r="ED11" s="42" t="n"/>
      <c r="EE11" s="42" t="n"/>
      <c r="EF11" s="42" t="n"/>
      <c r="EH11" s="42" t="n"/>
      <c r="EI11" s="42" t="n"/>
      <c r="EJ11" s="42" t="n"/>
      <c r="EL11" s="42" t="n"/>
      <c r="EM11" s="42" t="n"/>
      <c r="EN11" s="42" t="n"/>
      <c r="EP11" s="42" t="n"/>
      <c r="EQ11" s="42" t="n"/>
      <c r="ER11" s="42" t="n"/>
      <c r="ET11" s="42" t="n"/>
      <c r="EU11" s="42" t="n"/>
      <c r="EV11" s="42" t="n"/>
      <c r="EX11" s="42" t="n"/>
      <c r="EY11" s="42" t="n"/>
      <c r="EZ11" s="42" t="n"/>
      <c r="FB11" s="42" t="n"/>
      <c r="FC11" s="42" t="n"/>
      <c r="FD11" s="42" t="n"/>
      <c r="FF11" s="42" t="n"/>
      <c r="FG11" s="42" t="n"/>
      <c r="FH11" s="42" t="n"/>
      <c r="FJ11" s="42" t="n"/>
      <c r="FK11" s="42" t="n"/>
      <c r="FL11" s="42" t="n"/>
      <c r="FN11" s="42" t="n"/>
      <c r="FO11" s="42" t="n"/>
      <c r="FP11" s="42" t="n"/>
      <c r="FR11" s="42" t="n"/>
      <c r="FS11" s="42" t="n"/>
      <c r="FT11" s="42" t="n"/>
      <c r="FV11" s="42" t="n"/>
      <c r="FW11" s="42" t="n"/>
      <c r="FX11" s="42" t="n"/>
      <c r="FZ11" s="42" t="n"/>
      <c r="GA11" s="42" t="n"/>
      <c r="GB11" s="42" t="n"/>
      <c r="GD11" s="42" t="n"/>
      <c r="GE11" s="42" t="n"/>
      <c r="GF11" s="42" t="n"/>
      <c r="GH11" s="42" t="n"/>
      <c r="GI11" s="42" t="n"/>
      <c r="GJ11" s="42" t="n"/>
      <c r="GL11" s="42" t="n"/>
      <c r="GM11" s="42" t="n"/>
      <c r="GN11" s="42" t="n"/>
      <c r="GP11" s="42" t="n"/>
      <c r="GQ11" s="42" t="n"/>
      <c r="GR11" s="42" t="n"/>
      <c r="GT11" s="42" t="n"/>
      <c r="GU11" s="42" t="n"/>
      <c r="GV11" s="42" t="n"/>
      <c r="GX11" s="42" t="n"/>
      <c r="GY11" s="42" t="n"/>
      <c r="GZ11" s="42" t="n"/>
      <c r="HB11" s="42" t="n"/>
      <c r="HC11" s="42" t="n"/>
      <c r="HD11" s="42" t="n"/>
      <c r="HF11" s="42" t="n"/>
      <c r="HG11" s="42" t="n"/>
      <c r="HH11" s="42" t="n"/>
      <c r="HJ11" s="42" t="n"/>
      <c r="HK11" s="42" t="n"/>
      <c r="HL11" s="42" t="n"/>
      <c r="HN11" s="42" t="n"/>
      <c r="HO11" s="42" t="n"/>
      <c r="HP11" s="42" t="n"/>
      <c r="HR11" s="42" t="inlineStr">
        <is>
          <t>1%</t>
        </is>
      </c>
      <c r="HS11" s="43" t="inlineStr">
        <is>
          <t>Seedot</t>
        </is>
      </c>
      <c r="HT11" s="42" t="n">
        <v>25</v>
      </c>
      <c r="HV11" s="42" t="inlineStr">
        <is>
          <t>1%</t>
        </is>
      </c>
      <c r="HW11" s="43" t="inlineStr">
        <is>
          <t>Kecleon</t>
        </is>
      </c>
      <c r="HX11" s="42" t="n">
        <v>25</v>
      </c>
      <c r="HZ11" s="42" t="n"/>
      <c r="IA11" s="42" t="n"/>
      <c r="IB11" s="42" t="n"/>
      <c r="ID11" s="42" t="inlineStr">
        <is>
          <t>1%</t>
        </is>
      </c>
      <c r="IE11" s="43" t="inlineStr">
        <is>
          <t>Kecleon</t>
        </is>
      </c>
      <c r="IF11" s="42" t="n">
        <v>25</v>
      </c>
      <c r="IH11" s="42" t="n"/>
      <c r="II11" s="42" t="n"/>
      <c r="IJ11" s="42" t="n"/>
      <c r="IL11" s="42" t="n"/>
      <c r="IM11" s="42" t="n"/>
      <c r="IN11" s="42" t="n"/>
      <c r="IP11" s="42" t="n"/>
      <c r="IQ11" s="42" t="n"/>
      <c r="IR11" s="42" t="n"/>
      <c r="IT11" s="42" t="n"/>
      <c r="IU11" s="42" t="n"/>
      <c r="IV11" s="42" t="n"/>
      <c r="IX11" s="42" t="n"/>
      <c r="IY11" s="42" t="n"/>
      <c r="IZ11" s="42" t="n"/>
      <c r="JB11" s="42" t="n"/>
      <c r="JC11" s="42" t="n"/>
      <c r="JD11" s="42" t="n"/>
      <c r="JF11" s="42" t="n"/>
      <c r="JG11" s="42" t="n"/>
      <c r="JH11" s="42" t="n"/>
      <c r="JJ11" s="42" t="n"/>
      <c r="JK11" s="42" t="n"/>
      <c r="JL11" s="42" t="n"/>
      <c r="JN11" s="42" t="n"/>
      <c r="JO11" s="42" t="n"/>
      <c r="JP11" s="42" t="n"/>
      <c r="JR11" s="42" t="n"/>
      <c r="JS11" s="42" t="n"/>
      <c r="JT11" s="42" t="n"/>
      <c r="JV11" s="42" t="n"/>
      <c r="JW11" s="42" t="n"/>
      <c r="JX11" s="42" t="n"/>
      <c r="JZ11" s="42" t="n"/>
      <c r="KA11" s="42" t="n"/>
      <c r="KB11" s="42" t="n"/>
      <c r="KD11" s="42" t="n"/>
      <c r="KE11" s="42" t="n"/>
      <c r="KF11" s="42" t="n"/>
      <c r="KH11" s="42" t="n"/>
      <c r="KI11" s="42" t="n"/>
      <c r="KJ11" s="42" t="n"/>
      <c r="KL11" s="42" t="n"/>
      <c r="KM11" s="42" t="n"/>
      <c r="KN11" s="42" t="n"/>
      <c r="KP11" s="42" t="n"/>
      <c r="KQ11" s="42" t="n"/>
      <c r="KR11" s="42" t="n"/>
      <c r="KT11" s="42" t="n"/>
      <c r="KU11" s="42" t="n"/>
      <c r="KV11" s="42" t="n"/>
      <c r="KX11" s="42" t="n"/>
      <c r="KY11" s="42" t="n"/>
      <c r="KZ11" s="42" t="n"/>
      <c r="LB11" s="42" t="n"/>
      <c r="LC11" s="42" t="n"/>
      <c r="LD11" s="42" t="n"/>
      <c r="LF11" s="42" t="n"/>
      <c r="LG11" s="42" t="n"/>
      <c r="LH11" s="42" t="n"/>
      <c r="LJ11" s="42" t="n"/>
      <c r="LK11" s="42" t="n"/>
      <c r="LL11" s="42" t="n"/>
      <c r="LN11" s="42" t="n"/>
      <c r="LO11" s="42" t="n"/>
      <c r="LP11" s="42" t="n"/>
      <c r="LR11" s="42" t="n"/>
      <c r="LS11" s="42" t="n"/>
      <c r="LT11" s="42" t="n"/>
      <c r="LV11" s="42" t="n"/>
      <c r="LW11" s="42" t="n"/>
      <c r="LX11" s="42" t="n"/>
      <c r="LZ11" s="42" t="n"/>
      <c r="MA11" s="42" t="n"/>
      <c r="MB11" s="42" t="n"/>
      <c r="MD11" s="42" t="n"/>
      <c r="ME11" s="42" t="n"/>
      <c r="MF11" s="42" t="n"/>
      <c r="MH11" s="42" t="n"/>
      <c r="MI11" s="42" t="n"/>
      <c r="MJ11" s="42" t="n"/>
      <c r="ML11" s="42" t="n"/>
      <c r="MM11" s="42" t="n"/>
      <c r="MN11" s="42" t="n"/>
      <c r="MP11" s="42" t="inlineStr">
        <is>
          <t>5%</t>
        </is>
      </c>
      <c r="MQ11" s="43" t="inlineStr">
        <is>
          <t>Aron</t>
        </is>
      </c>
      <c r="MR11" s="42" t="n">
        <v>36</v>
      </c>
      <c r="MT11" s="42" t="inlineStr">
        <is>
          <t>5%</t>
        </is>
      </c>
      <c r="MU11" s="43" t="inlineStr">
        <is>
          <t>Pikachu</t>
        </is>
      </c>
      <c r="MV11" s="42" t="inlineStr">
        <is>
          <t>25-27</t>
        </is>
      </c>
      <c r="MX11" s="42" t="n"/>
      <c r="MY11" s="42" t="n"/>
      <c r="MZ11" s="42" t="n"/>
      <c r="NB11" s="42" t="n"/>
      <c r="NC11" s="42" t="n"/>
      <c r="ND11" s="42" t="n"/>
      <c r="NF11" s="42" t="n"/>
      <c r="NG11" s="42" t="n"/>
      <c r="NH11" s="42" t="n"/>
      <c r="NJ11" s="42" t="n"/>
      <c r="NK11" s="42" t="n"/>
      <c r="NL11" s="42" t="n"/>
      <c r="NN11" s="42" t="n"/>
      <c r="NO11" s="42" t="n"/>
      <c r="NP11" s="42" t="n"/>
      <c r="NR11" s="42" t="n"/>
      <c r="NS11" s="42" t="n"/>
      <c r="NT11" s="42" t="n"/>
      <c r="NV11" s="42" t="n"/>
      <c r="NW11" s="42" t="n"/>
      <c r="NX11" s="42" t="n"/>
      <c r="NZ11" s="42" t="n"/>
      <c r="OA11" s="42" t="n"/>
      <c r="OB11" s="42" t="n"/>
      <c r="OD11" s="42" t="n"/>
      <c r="OE11" s="42" t="n"/>
      <c r="OF11" s="42" t="n"/>
      <c r="OH11" s="42" t="n"/>
      <c r="OI11" s="42" t="n"/>
      <c r="OJ11" s="42" t="n"/>
      <c r="OL11" s="42" t="n"/>
      <c r="OM11" s="42" t="n"/>
      <c r="ON11" s="42" t="n"/>
      <c r="OP11" s="42" t="n"/>
      <c r="OQ11" s="42" t="n"/>
      <c r="OR11" s="42" t="n"/>
      <c r="OT11" s="42" t="n"/>
      <c r="OU11" s="42" t="n"/>
      <c r="OV11" s="42" t="n"/>
      <c r="OX11" s="42" t="n"/>
      <c r="OY11" s="42" t="n"/>
      <c r="OZ11" s="42" t="n"/>
      <c r="PB11" s="42" t="inlineStr">
        <is>
          <t>5%</t>
        </is>
      </c>
      <c r="PC11" s="43" t="inlineStr">
        <is>
          <t>Pikachu</t>
        </is>
      </c>
      <c r="PD11" s="42" t="inlineStr">
        <is>
          <t>25-27</t>
        </is>
      </c>
      <c r="PF11" s="42" t="n"/>
      <c r="PG11" s="42" t="n"/>
      <c r="PH11" s="42" t="n"/>
      <c r="PJ11" s="42" t="n"/>
      <c r="PK11" s="42" t="n"/>
      <c r="PL11" s="42" t="n"/>
      <c r="PN11" s="42" t="n"/>
      <c r="PO11" s="42" t="n"/>
      <c r="PP11" s="42" t="n"/>
      <c r="PR11" s="42" t="n"/>
      <c r="PS11" s="42" t="n"/>
      <c r="PT11" s="42" t="n"/>
      <c r="PV11" s="42" t="n"/>
      <c r="PW11" s="42" t="n"/>
      <c r="PX11" s="42" t="n"/>
      <c r="PZ11" s="42" t="n"/>
      <c r="QA11" s="42" t="n"/>
      <c r="QB11" s="42" t="n"/>
      <c r="QD11" s="42" t="n"/>
      <c r="QE11" s="42" t="n"/>
      <c r="QF11" s="42" t="n"/>
      <c r="QH11" s="42" t="n"/>
      <c r="QI11" s="42" t="n"/>
      <c r="QJ11" s="42" t="n"/>
      <c r="QL11" s="42" t="n"/>
      <c r="QM11" s="42" t="n"/>
      <c r="QN11" s="42" t="n"/>
      <c r="QP11" s="42" t="n"/>
      <c r="QQ11" s="42" t="n"/>
      <c r="QR11" s="42" t="n"/>
      <c r="QT11" s="42" t="n"/>
      <c r="QU11" s="42" t="n"/>
      <c r="QV11" s="42" t="n"/>
      <c r="QX11" s="42" t="n"/>
      <c r="QY11" s="42" t="n"/>
      <c r="QZ11" s="42" t="n"/>
      <c r="RB11" s="42" t="n"/>
      <c r="RC11" s="42" t="n"/>
      <c r="RD11" s="42" t="n"/>
      <c r="RF11" s="42" t="inlineStr">
        <is>
          <t>5%</t>
        </is>
      </c>
      <c r="RG11" s="43" t="inlineStr">
        <is>
          <t>Stantler</t>
        </is>
      </c>
      <c r="RH11" s="42" t="inlineStr">
        <is>
          <t>36-39</t>
        </is>
      </c>
      <c r="RJ11" s="42" t="inlineStr">
        <is>
          <t>5%</t>
        </is>
      </c>
      <c r="RK11" s="43" t="inlineStr">
        <is>
          <t>Houndour</t>
        </is>
      </c>
      <c r="RL11" s="42" t="inlineStr">
        <is>
          <t>36-39</t>
        </is>
      </c>
      <c r="RN11" s="42" t="n"/>
      <c r="RO11" s="42" t="n"/>
      <c r="RP11" s="42" t="n"/>
      <c r="RR11" s="42" t="n"/>
      <c r="RS11" s="42" t="n"/>
      <c r="RT11" s="42" t="n"/>
      <c r="RV11" s="42" t="n"/>
      <c r="RW11" s="42" t="n"/>
      <c r="RX11" s="42" t="n"/>
      <c r="RZ11" s="42" t="n"/>
      <c r="SA11" s="42" t="n"/>
      <c r="SB11" s="42" t="n"/>
      <c r="SD11" s="42" t="n"/>
      <c r="SE11" s="42" t="n"/>
      <c r="SF11" s="42" t="n"/>
    </row>
    <row r="12">
      <c r="B12" s="42" t="n"/>
      <c r="C12" s="42" t="n"/>
      <c r="D12" s="42" t="n"/>
      <c r="F12" s="42" t="inlineStr">
        <is>
          <t>7%</t>
        </is>
      </c>
      <c r="G12" s="43" t="inlineStr">
        <is>
          <t>Cyndaquil</t>
        </is>
      </c>
      <c r="H12" s="42" t="n">
        <v>4</v>
      </c>
      <c r="J12" s="42" t="inlineStr">
        <is>
          <t>6%</t>
        </is>
      </c>
      <c r="K12" s="43" t="inlineStr">
        <is>
          <t>Fletchling</t>
        </is>
      </c>
      <c r="L12" s="42" t="n">
        <v>4</v>
      </c>
      <c r="N12" s="42" t="n"/>
      <c r="O12" s="42" t="n"/>
      <c r="P12" s="42" t="n"/>
      <c r="R12" s="42" t="n"/>
      <c r="S12" s="42" t="n"/>
      <c r="T12" s="42" t="n"/>
      <c r="V12" s="42" t="inlineStr">
        <is>
          <t>6%</t>
        </is>
      </c>
      <c r="W12" s="43" t="inlineStr">
        <is>
          <t>Fletchling</t>
        </is>
      </c>
      <c r="X12" s="42" t="n">
        <v>4</v>
      </c>
      <c r="Z12" s="42" t="n"/>
      <c r="AA12" s="42" t="n"/>
      <c r="AB12" s="42" t="n"/>
      <c r="AD12" s="42" t="inlineStr">
        <is>
          <t>5%</t>
        </is>
      </c>
      <c r="AE12" s="43" t="inlineStr">
        <is>
          <t>Onix</t>
        </is>
      </c>
      <c r="AF12" s="42" t="n">
        <v>8</v>
      </c>
      <c r="AH12" s="42" t="inlineStr">
        <is>
          <t>5%</t>
        </is>
      </c>
      <c r="AI12" s="43" t="inlineStr">
        <is>
          <t>Pancham</t>
        </is>
      </c>
      <c r="AJ12" s="42" t="n">
        <v>9</v>
      </c>
      <c r="AL12" s="42" t="inlineStr">
        <is>
          <t>5%</t>
        </is>
      </c>
      <c r="AM12" s="43" t="inlineStr">
        <is>
          <t>Snivy</t>
        </is>
      </c>
      <c r="AN12" s="42" t="n">
        <v>7</v>
      </c>
      <c r="AP12" s="42" t="inlineStr">
        <is>
          <t>5%</t>
        </is>
      </c>
      <c r="AQ12" s="43" t="inlineStr">
        <is>
          <t>Purrloin</t>
        </is>
      </c>
      <c r="AR12" s="42" t="n">
        <v>13</v>
      </c>
      <c r="AT12" s="42" t="inlineStr">
        <is>
          <t>5%</t>
        </is>
      </c>
      <c r="AU12" s="43" t="inlineStr">
        <is>
          <t>Shelmet</t>
        </is>
      </c>
      <c r="AV12" s="42" t="n">
        <v>12</v>
      </c>
      <c r="AX12" s="42" t="inlineStr">
        <is>
          <t>3%</t>
        </is>
      </c>
      <c r="AY12" s="43" t="inlineStr">
        <is>
          <t>Treecko</t>
        </is>
      </c>
      <c r="AZ12" s="42" t="n">
        <v>12</v>
      </c>
      <c r="BB12" s="42" t="inlineStr">
        <is>
          <t>6%</t>
        </is>
      </c>
      <c r="BC12" s="43" t="inlineStr">
        <is>
          <t>Elgyem</t>
        </is>
      </c>
      <c r="BD12" s="42" t="n">
        <v>15</v>
      </c>
      <c r="BF12" s="42" t="inlineStr">
        <is>
          <t>5%</t>
        </is>
      </c>
      <c r="BG12" s="43" t="inlineStr">
        <is>
          <t>Koffing</t>
        </is>
      </c>
      <c r="BH12" s="42" t="n">
        <v>15</v>
      </c>
      <c r="BJ12" s="42" t="n"/>
      <c r="BK12" s="42" t="n"/>
      <c r="BL12" s="42" t="n"/>
      <c r="BN12" s="42" t="inlineStr">
        <is>
          <t>5%</t>
        </is>
      </c>
      <c r="BO12" s="43" t="inlineStr">
        <is>
          <t>Shuckle</t>
        </is>
      </c>
      <c r="BP12" s="42" t="n">
        <v>20</v>
      </c>
      <c r="BR12" s="42" t="inlineStr">
        <is>
          <t>5%</t>
        </is>
      </c>
      <c r="BS12" s="43" t="inlineStr">
        <is>
          <t>Shuckle</t>
        </is>
      </c>
      <c r="BT12" s="42" t="n">
        <v>20</v>
      </c>
      <c r="BV12" s="42" t="inlineStr">
        <is>
          <t>5%</t>
        </is>
      </c>
      <c r="BW12" s="43" t="inlineStr">
        <is>
          <t>Shuckle</t>
        </is>
      </c>
      <c r="BX12" s="42" t="n">
        <v>20</v>
      </c>
      <c r="BZ12" s="42" t="n"/>
      <c r="CA12" s="42" t="n"/>
      <c r="CB12" s="42" t="n"/>
      <c r="CD12" s="42" t="n"/>
      <c r="CE12" s="42" t="n"/>
      <c r="CF12" s="42" t="n"/>
      <c r="CH12" s="42" t="inlineStr">
        <is>
          <t>6%</t>
        </is>
      </c>
      <c r="CI12" s="43" t="inlineStr">
        <is>
          <t>Lileep</t>
        </is>
      </c>
      <c r="CJ12" s="42" t="n">
        <v>21</v>
      </c>
      <c r="CL12" s="42" t="inlineStr">
        <is>
          <t>6%</t>
        </is>
      </c>
      <c r="CM12" s="43" t="inlineStr">
        <is>
          <t>Rufflet</t>
        </is>
      </c>
      <c r="CN12" s="42" t="n">
        <v>23</v>
      </c>
      <c r="CP12" s="42" t="inlineStr">
        <is>
          <t>7%</t>
        </is>
      </c>
      <c r="CQ12" s="43" t="inlineStr">
        <is>
          <t>Ekans</t>
        </is>
      </c>
      <c r="CR12" s="42" t="n">
        <v>18</v>
      </c>
      <c r="CT12" s="42" t="inlineStr">
        <is>
          <t>8%</t>
        </is>
      </c>
      <c r="CU12" s="43" t="inlineStr">
        <is>
          <t>Misdreavus</t>
        </is>
      </c>
      <c r="CV12" s="42" t="n">
        <v>22</v>
      </c>
      <c r="CX12" s="42" t="n"/>
      <c r="CY12" s="42" t="n"/>
      <c r="CZ12" s="42" t="n"/>
      <c r="DB12" s="42" t="n"/>
      <c r="DC12" s="42" t="n"/>
      <c r="DD12" s="42" t="n"/>
      <c r="DF12" s="42" t="n"/>
      <c r="DG12" s="42" t="n"/>
      <c r="DH12" s="42" t="n"/>
      <c r="DJ12" s="42" t="n"/>
      <c r="DK12" s="42" t="n"/>
      <c r="DL12" s="42" t="n"/>
      <c r="DN12" s="42" t="n"/>
      <c r="DO12" s="42" t="n"/>
      <c r="DP12" s="42" t="n"/>
      <c r="DR12" s="42" t="n"/>
      <c r="DS12" s="42" t="n"/>
      <c r="DT12" s="42" t="n"/>
      <c r="DV12" s="42" t="n"/>
      <c r="DW12" s="42" t="n"/>
      <c r="DX12" s="42" t="n"/>
      <c r="DZ12" s="42" t="n"/>
      <c r="EA12" s="42" t="n"/>
      <c r="EB12" s="42" t="n"/>
      <c r="ED12" s="42" t="n"/>
      <c r="EE12" s="42" t="n"/>
      <c r="EF12" s="42" t="n"/>
      <c r="EH12" s="42" t="n"/>
      <c r="EI12" s="42" t="n"/>
      <c r="EJ12" s="42" t="n"/>
      <c r="EL12" s="42" t="n"/>
      <c r="EM12" s="42" t="n"/>
      <c r="EN12" s="42" t="n"/>
      <c r="EP12" s="42" t="n"/>
      <c r="EQ12" s="42" t="n"/>
      <c r="ER12" s="42" t="n"/>
      <c r="ET12" s="42" t="n"/>
      <c r="EU12" s="42" t="n"/>
      <c r="EV12" s="42" t="n"/>
      <c r="EX12" s="42" t="n"/>
      <c r="EY12" s="42" t="n"/>
      <c r="EZ12" s="42" t="n"/>
      <c r="FB12" s="42" t="n"/>
      <c r="FC12" s="42" t="n"/>
      <c r="FD12" s="42" t="n"/>
      <c r="FF12" s="42" t="n"/>
      <c r="FG12" s="42" t="n"/>
      <c r="FH12" s="42" t="n"/>
      <c r="FJ12" s="42" t="n"/>
      <c r="FK12" s="42" t="n"/>
      <c r="FL12" s="42" t="n"/>
      <c r="FN12" s="42" t="n"/>
      <c r="FO12" s="42" t="n"/>
      <c r="FP12" s="42" t="n"/>
      <c r="FR12" s="42" t="n"/>
      <c r="FS12" s="42" t="n"/>
      <c r="FT12" s="42" t="n"/>
      <c r="FV12" s="42" t="n"/>
      <c r="FW12" s="42" t="n"/>
      <c r="FX12" s="42" t="n"/>
      <c r="FZ12" s="42" t="n"/>
      <c r="GA12" s="42" t="n"/>
      <c r="GB12" s="42" t="n"/>
      <c r="GD12" s="42" t="n"/>
      <c r="GE12" s="42" t="n"/>
      <c r="GF12" s="42" t="n"/>
      <c r="GH12" s="42" t="n"/>
      <c r="GI12" s="42" t="n"/>
      <c r="GJ12" s="42" t="n"/>
      <c r="GL12" s="42" t="n"/>
      <c r="GM12" s="42" t="n"/>
      <c r="GN12" s="42" t="n"/>
      <c r="GP12" s="42" t="n"/>
      <c r="GQ12" s="42" t="n"/>
      <c r="GR12" s="42" t="n"/>
      <c r="GT12" s="42" t="n"/>
      <c r="GU12" s="42" t="n"/>
      <c r="GV12" s="42" t="n"/>
      <c r="GX12" s="42" t="n"/>
      <c r="GY12" s="42" t="n"/>
      <c r="GZ12" s="42" t="n"/>
      <c r="HB12" s="42" t="n"/>
      <c r="HC12" s="42" t="n"/>
      <c r="HD12" s="42" t="n"/>
      <c r="HF12" s="42" t="n"/>
      <c r="HG12" s="42" t="n"/>
      <c r="HH12" s="42" t="n"/>
      <c r="HJ12" s="42" t="n"/>
      <c r="HK12" s="42" t="n"/>
      <c r="HL12" s="42" t="n"/>
      <c r="HN12" s="42" t="n"/>
      <c r="HO12" s="42" t="n"/>
      <c r="HP12" s="42" t="n"/>
      <c r="HR12" s="42" t="n"/>
      <c r="HS12" s="42" t="n"/>
      <c r="HT12" s="42" t="n"/>
      <c r="HV12" s="42" t="n"/>
      <c r="HW12" s="42" t="n"/>
      <c r="HX12" s="42" t="n"/>
      <c r="HZ12" s="42" t="n"/>
      <c r="IA12" s="42" t="n"/>
      <c r="IB12" s="42" t="n"/>
      <c r="ID12" s="42" t="n"/>
      <c r="IE12" s="42" t="n"/>
      <c r="IF12" s="42" t="n"/>
      <c r="IH12" s="42" t="n"/>
      <c r="II12" s="42" t="n"/>
      <c r="IJ12" s="42" t="n"/>
      <c r="IL12" s="42" t="n"/>
      <c r="IM12" s="42" t="n"/>
      <c r="IN12" s="42" t="n"/>
      <c r="IP12" s="42" t="n"/>
      <c r="IQ12" s="42" t="n"/>
      <c r="IR12" s="42" t="n"/>
      <c r="IT12" s="42" t="n"/>
      <c r="IU12" s="42" t="n"/>
      <c r="IV12" s="42" t="n"/>
      <c r="IX12" s="42" t="n"/>
      <c r="IY12" s="42" t="n"/>
      <c r="IZ12" s="42" t="n"/>
      <c r="JB12" s="42" t="n"/>
      <c r="JC12" s="42" t="n"/>
      <c r="JD12" s="42" t="n"/>
      <c r="JF12" s="42" t="n"/>
      <c r="JG12" s="42" t="n"/>
      <c r="JH12" s="42" t="n"/>
      <c r="JJ12" s="42" t="n"/>
      <c r="JK12" s="42" t="n"/>
      <c r="JL12" s="42" t="n"/>
      <c r="JN12" s="42" t="n"/>
      <c r="JO12" s="42" t="n"/>
      <c r="JP12" s="42" t="n"/>
      <c r="JR12" s="42" t="n"/>
      <c r="JS12" s="42" t="n"/>
      <c r="JT12" s="42" t="n"/>
      <c r="JV12" s="42" t="n"/>
      <c r="JW12" s="42" t="n"/>
      <c r="JX12" s="42" t="n"/>
      <c r="JZ12" s="42" t="n"/>
      <c r="KA12" s="42" t="n"/>
      <c r="KB12" s="42" t="n"/>
      <c r="KD12" s="42" t="n"/>
      <c r="KE12" s="42" t="n"/>
      <c r="KF12" s="42" t="n"/>
      <c r="KH12" s="42" t="n"/>
      <c r="KI12" s="42" t="n"/>
      <c r="KJ12" s="42" t="n"/>
      <c r="KL12" s="42" t="n"/>
      <c r="KM12" s="42" t="n"/>
      <c r="KN12" s="42" t="n"/>
      <c r="KP12" s="42" t="n"/>
      <c r="KQ12" s="42" t="n"/>
      <c r="KR12" s="42" t="n"/>
      <c r="KT12" s="42" t="n"/>
      <c r="KU12" s="42" t="n"/>
      <c r="KV12" s="42" t="n"/>
      <c r="KX12" s="42" t="n"/>
      <c r="KY12" s="42" t="n"/>
      <c r="KZ12" s="42" t="n"/>
      <c r="LB12" s="42" t="n"/>
      <c r="LC12" s="42" t="n"/>
      <c r="LD12" s="42" t="n"/>
      <c r="LF12" s="42" t="n"/>
      <c r="LG12" s="42" t="n"/>
      <c r="LH12" s="42" t="n"/>
      <c r="LJ12" s="42" t="n"/>
      <c r="LK12" s="42" t="n"/>
      <c r="LL12" s="42" t="n"/>
      <c r="LN12" s="42" t="n"/>
      <c r="LO12" s="42" t="n"/>
      <c r="LP12" s="42" t="n"/>
      <c r="LR12" s="42" t="n"/>
      <c r="LS12" s="42" t="n"/>
      <c r="LT12" s="42" t="n"/>
      <c r="LV12" s="42" t="n"/>
      <c r="LW12" s="42" t="n"/>
      <c r="LX12" s="42" t="n"/>
      <c r="LZ12" s="42" t="n"/>
      <c r="MA12" s="42" t="n"/>
      <c r="MB12" s="42" t="n"/>
      <c r="MD12" s="42" t="n"/>
      <c r="ME12" s="42" t="n"/>
      <c r="MF12" s="42" t="n"/>
      <c r="MH12" s="42" t="n"/>
      <c r="MI12" s="42" t="n"/>
      <c r="MJ12" s="42" t="n"/>
      <c r="ML12" s="42" t="n"/>
      <c r="MM12" s="42" t="n"/>
      <c r="MN12" s="42" t="n"/>
      <c r="MP12" s="42" t="inlineStr">
        <is>
          <t>5%</t>
        </is>
      </c>
      <c r="MQ12" s="43" t="inlineStr">
        <is>
          <t>Whismur</t>
        </is>
      </c>
      <c r="MR12" s="42" t="n">
        <v>36</v>
      </c>
      <c r="MT12" s="42" t="n"/>
      <c r="MU12" s="42" t="n"/>
      <c r="MV12" s="42" t="n"/>
      <c r="MX12" s="42" t="n"/>
      <c r="MY12" s="42" t="n"/>
      <c r="MZ12" s="42" t="n"/>
      <c r="NB12" s="42" t="n"/>
      <c r="NC12" s="42" t="n"/>
      <c r="ND12" s="42" t="n"/>
      <c r="NF12" s="42" t="n"/>
      <c r="NG12" s="42" t="n"/>
      <c r="NH12" s="42" t="n"/>
      <c r="NJ12" s="42" t="n"/>
      <c r="NK12" s="42" t="n"/>
      <c r="NL12" s="42" t="n"/>
      <c r="NN12" s="42" t="n"/>
      <c r="NO12" s="42" t="n"/>
      <c r="NP12" s="42" t="n"/>
      <c r="NR12" s="42" t="n"/>
      <c r="NS12" s="42" t="n"/>
      <c r="NT12" s="42" t="n"/>
      <c r="NV12" s="42" t="n"/>
      <c r="NW12" s="42" t="n"/>
      <c r="NX12" s="42" t="n"/>
      <c r="NZ12" s="42" t="n"/>
      <c r="OA12" s="42" t="n"/>
      <c r="OB12" s="42" t="n"/>
      <c r="OD12" s="42" t="n"/>
      <c r="OE12" s="42" t="n"/>
      <c r="OF12" s="42" t="n"/>
      <c r="OH12" s="42" t="n"/>
      <c r="OI12" s="42" t="n"/>
      <c r="OJ12" s="42" t="n"/>
      <c r="OL12" s="42" t="n"/>
      <c r="OM12" s="42" t="n"/>
      <c r="ON12" s="42" t="n"/>
      <c r="OP12" s="42" t="n"/>
      <c r="OQ12" s="42" t="n"/>
      <c r="OR12" s="42" t="n"/>
      <c r="OT12" s="42" t="n"/>
      <c r="OU12" s="42" t="n"/>
      <c r="OV12" s="42" t="n"/>
      <c r="OX12" s="42" t="n"/>
      <c r="OY12" s="42" t="n"/>
      <c r="OZ12" s="42" t="n"/>
      <c r="PB12" s="42" t="n"/>
      <c r="PC12" s="42" t="n"/>
      <c r="PD12" s="42" t="n"/>
      <c r="PF12" s="42" t="n"/>
      <c r="PG12" s="42" t="n"/>
      <c r="PH12" s="42" t="n"/>
      <c r="PJ12" s="42" t="n"/>
      <c r="PK12" s="42" t="n"/>
      <c r="PL12" s="42" t="n"/>
      <c r="PN12" s="42" t="n"/>
      <c r="PO12" s="42" t="n"/>
      <c r="PP12" s="42" t="n"/>
      <c r="PR12" s="42" t="n"/>
      <c r="PS12" s="42" t="n"/>
      <c r="PT12" s="42" t="n"/>
      <c r="PV12" s="42" t="n"/>
      <c r="PW12" s="42" t="n"/>
      <c r="PX12" s="42" t="n"/>
      <c r="PZ12" s="42" t="n"/>
      <c r="QA12" s="42" t="n"/>
      <c r="QB12" s="42" t="n"/>
      <c r="QD12" s="42" t="n"/>
      <c r="QE12" s="42" t="n"/>
      <c r="QF12" s="42" t="n"/>
      <c r="QH12" s="42" t="n"/>
      <c r="QI12" s="42" t="n"/>
      <c r="QJ12" s="42" t="n"/>
      <c r="QL12" s="42" t="n"/>
      <c r="QM12" s="42" t="n"/>
      <c r="QN12" s="42" t="n"/>
      <c r="QP12" s="42" t="n"/>
      <c r="QQ12" s="42" t="n"/>
      <c r="QR12" s="42" t="n"/>
      <c r="QT12" s="42" t="n"/>
      <c r="QU12" s="42" t="n"/>
      <c r="QV12" s="42" t="n"/>
      <c r="QX12" s="42" t="n"/>
      <c r="QY12" s="42" t="n"/>
      <c r="QZ12" s="42" t="n"/>
      <c r="RB12" s="42" t="n"/>
      <c r="RC12" s="42" t="n"/>
      <c r="RD12" s="42" t="n"/>
      <c r="RF12" s="42" t="inlineStr">
        <is>
          <t>5%</t>
        </is>
      </c>
      <c r="RG12" s="43" t="inlineStr">
        <is>
          <t>Gligar</t>
        </is>
      </c>
      <c r="RH12" s="42" t="inlineStr">
        <is>
          <t>37-40</t>
        </is>
      </c>
      <c r="RJ12" s="42" t="inlineStr">
        <is>
          <t>5%</t>
        </is>
      </c>
      <c r="RK12" s="43" t="inlineStr">
        <is>
          <t>Miltank</t>
        </is>
      </c>
      <c r="RL12" s="42" t="inlineStr">
        <is>
          <t>37-40</t>
        </is>
      </c>
      <c r="RN12" s="42" t="n"/>
      <c r="RO12" s="42" t="n"/>
      <c r="RP12" s="42" t="n"/>
      <c r="RR12" s="42" t="n"/>
      <c r="RS12" s="42" t="n"/>
      <c r="RT12" s="42" t="n"/>
      <c r="RV12" s="42" t="n"/>
      <c r="RW12" s="42" t="n"/>
      <c r="RX12" s="42" t="n"/>
      <c r="RZ12" s="42" t="n"/>
      <c r="SA12" s="42" t="n"/>
      <c r="SB12" s="42" t="n"/>
      <c r="SD12" s="42" t="n"/>
      <c r="SE12" s="42" t="n"/>
      <c r="SF12" s="42" t="n"/>
    </row>
    <row r="13">
      <c r="B13" s="42" t="n"/>
      <c r="C13" s="42" t="n"/>
      <c r="D13" s="42" t="n"/>
      <c r="F13" s="42" t="inlineStr">
        <is>
          <t>5%</t>
        </is>
      </c>
      <c r="G13" s="43" t="inlineStr">
        <is>
          <t>Charmander</t>
        </is>
      </c>
      <c r="H13" s="42" t="n">
        <v>4</v>
      </c>
      <c r="J13" s="42" t="n"/>
      <c r="K13" s="42" t="n"/>
      <c r="L13" s="42" t="n"/>
      <c r="N13" s="42" t="n"/>
      <c r="O13" s="42" t="n"/>
      <c r="P13" s="42" t="n"/>
      <c r="R13" s="42" t="n"/>
      <c r="S13" s="42" t="n"/>
      <c r="T13" s="42" t="n"/>
      <c r="V13" s="42" t="n"/>
      <c r="W13" s="42" t="n"/>
      <c r="X13" s="42" t="n"/>
      <c r="Z13" s="42" t="n"/>
      <c r="AA13" s="42" t="n"/>
      <c r="AB13" s="42" t="n"/>
      <c r="AD13" s="42" t="inlineStr">
        <is>
          <t>4%</t>
        </is>
      </c>
      <c r="AE13" s="43" t="inlineStr">
        <is>
          <t>Gligar</t>
        </is>
      </c>
      <c r="AF13" s="42" t="n">
        <v>8</v>
      </c>
      <c r="AH13" s="42" t="inlineStr">
        <is>
          <t>4%</t>
        </is>
      </c>
      <c r="AI13" s="43" t="inlineStr">
        <is>
          <t>Espurr</t>
        </is>
      </c>
      <c r="AJ13" s="42" t="n">
        <v>9</v>
      </c>
      <c r="AL13" s="42" t="inlineStr">
        <is>
          <t>5%</t>
        </is>
      </c>
      <c r="AM13" s="43" t="inlineStr">
        <is>
          <t>Skiddo</t>
        </is>
      </c>
      <c r="AN13" s="42" t="n">
        <v>6</v>
      </c>
      <c r="AP13" s="42" t="inlineStr">
        <is>
          <t>5%</t>
        </is>
      </c>
      <c r="AQ13" s="43" t="inlineStr">
        <is>
          <t>Pawniard</t>
        </is>
      </c>
      <c r="AR13" s="42" t="n">
        <v>13</v>
      </c>
      <c r="AT13" s="42" t="inlineStr">
        <is>
          <t>4%</t>
        </is>
      </c>
      <c r="AU13" s="43" t="inlineStr">
        <is>
          <t>Pineco</t>
        </is>
      </c>
      <c r="AV13" s="42" t="n">
        <v>12</v>
      </c>
      <c r="AX13" s="42" t="inlineStr">
        <is>
          <t>2%</t>
        </is>
      </c>
      <c r="AY13" s="43" t="inlineStr">
        <is>
          <t>Turtwig</t>
        </is>
      </c>
      <c r="AZ13" s="42" t="n">
        <v>12</v>
      </c>
      <c r="BB13" s="42" t="inlineStr">
        <is>
          <t>6%</t>
        </is>
      </c>
      <c r="BC13" s="43" t="inlineStr">
        <is>
          <t>Mawile</t>
        </is>
      </c>
      <c r="BD13" s="42" t="n">
        <v>14</v>
      </c>
      <c r="BF13" s="42" t="inlineStr">
        <is>
          <t>5%</t>
        </is>
      </c>
      <c r="BG13" s="43" t="inlineStr">
        <is>
          <t>Croagunk</t>
        </is>
      </c>
      <c r="BH13" s="42" t="n">
        <v>15</v>
      </c>
      <c r="BJ13" s="42" t="n"/>
      <c r="BK13" s="42" t="n"/>
      <c r="BL13" s="42" t="n"/>
      <c r="BN13" s="42" t="inlineStr">
        <is>
          <t>3%</t>
        </is>
      </c>
      <c r="BO13" s="43" t="inlineStr">
        <is>
          <t>Cryogonal</t>
        </is>
      </c>
      <c r="BP13" s="42" t="n">
        <v>21</v>
      </c>
      <c r="BR13" s="42" t="inlineStr">
        <is>
          <t>3%</t>
        </is>
      </c>
      <c r="BS13" s="43" t="inlineStr">
        <is>
          <t>Cryogonal</t>
        </is>
      </c>
      <c r="BT13" s="42" t="n">
        <v>21</v>
      </c>
      <c r="BV13" s="42" t="inlineStr">
        <is>
          <t>3%</t>
        </is>
      </c>
      <c r="BW13" s="43" t="inlineStr">
        <is>
          <t>Cryogonal</t>
        </is>
      </c>
      <c r="BX13" s="42" t="n">
        <v>21</v>
      </c>
      <c r="BZ13" s="42" t="n"/>
      <c r="CA13" s="42" t="n"/>
      <c r="CB13" s="42" t="n"/>
      <c r="CD13" s="42" t="n"/>
      <c r="CE13" s="42" t="n"/>
      <c r="CF13" s="42" t="n"/>
      <c r="CH13" s="42" t="inlineStr">
        <is>
          <t>4%</t>
        </is>
      </c>
      <c r="CI13" s="43" t="inlineStr">
        <is>
          <t>Shieldon</t>
        </is>
      </c>
      <c r="CJ13" s="42" t="inlineStr">
        <is>
          <t>21-22</t>
        </is>
      </c>
      <c r="CL13" s="42" t="inlineStr">
        <is>
          <t>5%</t>
        </is>
      </c>
      <c r="CM13" s="43" t="inlineStr">
        <is>
          <t>Hawlucha</t>
        </is>
      </c>
      <c r="CN13" s="42" t="n">
        <v>23</v>
      </c>
      <c r="CP13" s="42" t="inlineStr">
        <is>
          <t>6%</t>
        </is>
      </c>
      <c r="CQ13" s="43" t="inlineStr">
        <is>
          <t>Klefki</t>
        </is>
      </c>
      <c r="CR13" s="42" t="n">
        <v>19</v>
      </c>
      <c r="CT13" s="42" t="inlineStr">
        <is>
          <t>5%</t>
        </is>
      </c>
      <c r="CU13" s="43" t="inlineStr">
        <is>
          <t>Duskull</t>
        </is>
      </c>
      <c r="CV13" s="42" t="n">
        <v>21</v>
      </c>
      <c r="CX13" s="42" t="n"/>
      <c r="CY13" s="42" t="n"/>
      <c r="CZ13" s="42" t="n"/>
      <c r="DB13" s="42" t="n"/>
      <c r="DC13" s="42" t="n"/>
      <c r="DD13" s="42" t="n"/>
      <c r="DF13" s="42" t="n"/>
      <c r="DG13" s="42" t="n"/>
      <c r="DH13" s="42" t="n"/>
      <c r="DJ13" s="42" t="n"/>
      <c r="DK13" s="42" t="n"/>
      <c r="DL13" s="42" t="n"/>
      <c r="DN13" s="42" t="n"/>
      <c r="DO13" s="42" t="n"/>
      <c r="DP13" s="42" t="n"/>
      <c r="DR13" s="42" t="n"/>
      <c r="DS13" s="42" t="n"/>
      <c r="DT13" s="42" t="n"/>
      <c r="DV13" s="42" t="n"/>
      <c r="DW13" s="42" t="n"/>
      <c r="DX13" s="42" t="n"/>
      <c r="DZ13" s="42" t="n"/>
      <c r="EA13" s="42" t="n"/>
      <c r="EB13" s="42" t="n"/>
      <c r="ED13" s="42" t="n"/>
      <c r="EE13" s="42" t="n"/>
      <c r="EF13" s="42" t="n"/>
      <c r="EH13" s="42" t="n"/>
      <c r="EI13" s="42" t="n"/>
      <c r="EJ13" s="42" t="n"/>
      <c r="EL13" s="42" t="n"/>
      <c r="EM13" s="42" t="n"/>
      <c r="EN13" s="42" t="n"/>
      <c r="EP13" s="42" t="n"/>
      <c r="EQ13" s="42" t="n"/>
      <c r="ER13" s="42" t="n"/>
      <c r="ET13" s="42" t="n"/>
      <c r="EU13" s="42" t="n"/>
      <c r="EV13" s="42" t="n"/>
      <c r="EX13" s="42" t="n"/>
      <c r="EY13" s="42" t="n"/>
      <c r="EZ13" s="42" t="n"/>
      <c r="FB13" s="42" t="n"/>
      <c r="FC13" s="42" t="n"/>
      <c r="FD13" s="42" t="n"/>
      <c r="FF13" s="42" t="n"/>
      <c r="FG13" s="42" t="n"/>
      <c r="FH13" s="42" t="n"/>
      <c r="FJ13" s="42" t="n"/>
      <c r="FK13" s="42" t="n"/>
      <c r="FL13" s="42" t="n"/>
      <c r="FN13" s="42" t="n"/>
      <c r="FO13" s="42" t="n"/>
      <c r="FP13" s="42" t="n"/>
      <c r="FR13" s="42" t="n"/>
      <c r="FS13" s="42" t="n"/>
      <c r="FT13" s="42" t="n"/>
      <c r="FV13" s="42" t="n"/>
      <c r="FW13" s="42" t="n"/>
      <c r="FX13" s="42" t="n"/>
      <c r="FZ13" s="42" t="n"/>
      <c r="GA13" s="42" t="n"/>
      <c r="GB13" s="42" t="n"/>
      <c r="GD13" s="42" t="n"/>
      <c r="GE13" s="42" t="n"/>
      <c r="GF13" s="42" t="n"/>
      <c r="GH13" s="42" t="n"/>
      <c r="GI13" s="42" t="n"/>
      <c r="GJ13" s="42" t="n"/>
      <c r="GL13" s="42" t="n"/>
      <c r="GM13" s="42" t="n"/>
      <c r="GN13" s="42" t="n"/>
      <c r="GP13" s="42" t="n"/>
      <c r="GQ13" s="42" t="n"/>
      <c r="GR13" s="42" t="n"/>
      <c r="GT13" s="42" t="n"/>
      <c r="GU13" s="42" t="n"/>
      <c r="GV13" s="42" t="n"/>
      <c r="GX13" s="42" t="n"/>
      <c r="GY13" s="42" t="n"/>
      <c r="GZ13" s="42" t="n"/>
      <c r="HB13" s="42" t="n"/>
      <c r="HC13" s="42" t="n"/>
      <c r="HD13" s="42" t="n"/>
      <c r="HF13" s="42" t="n"/>
      <c r="HG13" s="42" t="n"/>
      <c r="HH13" s="42" t="n"/>
      <c r="HJ13" s="42" t="n"/>
      <c r="HK13" s="42" t="n"/>
      <c r="HL13" s="42" t="n"/>
      <c r="HN13" s="42" t="n"/>
      <c r="HO13" s="42" t="n"/>
      <c r="HP13" s="42" t="n"/>
      <c r="HR13" s="42" t="n"/>
      <c r="HS13" s="42" t="n"/>
      <c r="HT13" s="42" t="n"/>
      <c r="HV13" s="42" t="n"/>
      <c r="HW13" s="42" t="n"/>
      <c r="HX13" s="42" t="n"/>
      <c r="HZ13" s="42" t="n"/>
      <c r="IA13" s="42" t="n"/>
      <c r="IB13" s="42" t="n"/>
      <c r="ID13" s="42" t="n"/>
      <c r="IE13" s="42" t="n"/>
      <c r="IF13" s="42" t="n"/>
      <c r="IH13" s="42" t="n"/>
      <c r="II13" s="42" t="n"/>
      <c r="IJ13" s="42" t="n"/>
      <c r="IL13" s="42" t="n"/>
      <c r="IM13" s="42" t="n"/>
      <c r="IN13" s="42" t="n"/>
      <c r="IP13" s="42" t="n"/>
      <c r="IQ13" s="42" t="n"/>
      <c r="IR13" s="42" t="n"/>
      <c r="IT13" s="42" t="n"/>
      <c r="IU13" s="42" t="n"/>
      <c r="IV13" s="42" t="n"/>
      <c r="IX13" s="42" t="n"/>
      <c r="IY13" s="42" t="n"/>
      <c r="IZ13" s="42" t="n"/>
      <c r="JB13" s="42" t="n"/>
      <c r="JC13" s="42" t="n"/>
      <c r="JD13" s="42" t="n"/>
      <c r="JF13" s="42" t="n"/>
      <c r="JG13" s="42" t="n"/>
      <c r="JH13" s="42" t="n"/>
      <c r="JJ13" s="42" t="n"/>
      <c r="JK13" s="42" t="n"/>
      <c r="JL13" s="42" t="n"/>
      <c r="JN13" s="42" t="n"/>
      <c r="JO13" s="42" t="n"/>
      <c r="JP13" s="42" t="n"/>
      <c r="JR13" s="42" t="n"/>
      <c r="JS13" s="42" t="n"/>
      <c r="JT13" s="42" t="n"/>
      <c r="JV13" s="42" t="n"/>
      <c r="JW13" s="42" t="n"/>
      <c r="JX13" s="42" t="n"/>
      <c r="JZ13" s="42" t="n"/>
      <c r="KA13" s="42" t="n"/>
      <c r="KB13" s="42" t="n"/>
      <c r="KD13" s="42" t="n"/>
      <c r="KE13" s="42" t="n"/>
      <c r="KF13" s="42" t="n"/>
      <c r="KH13" s="42" t="n"/>
      <c r="KI13" s="42" t="n"/>
      <c r="KJ13" s="42" t="n"/>
      <c r="KL13" s="42" t="n"/>
      <c r="KM13" s="42" t="n"/>
      <c r="KN13" s="42" t="n"/>
      <c r="KP13" s="42" t="n"/>
      <c r="KQ13" s="42" t="n"/>
      <c r="KR13" s="42" t="n"/>
      <c r="KT13" s="42" t="n"/>
      <c r="KU13" s="42" t="n"/>
      <c r="KV13" s="42" t="n"/>
      <c r="KX13" s="42" t="n"/>
      <c r="KY13" s="42" t="n"/>
      <c r="KZ13" s="42" t="n"/>
      <c r="LB13" s="42" t="n"/>
      <c r="LC13" s="42" t="n"/>
      <c r="LD13" s="42" t="n"/>
      <c r="LF13" s="42" t="n"/>
      <c r="LG13" s="42" t="n"/>
      <c r="LH13" s="42" t="n"/>
      <c r="LJ13" s="42" t="n"/>
      <c r="LK13" s="42" t="n"/>
      <c r="LL13" s="42" t="n"/>
      <c r="LN13" s="42" t="n"/>
      <c r="LO13" s="42" t="n"/>
      <c r="LP13" s="42" t="n"/>
      <c r="LR13" s="42" t="n"/>
      <c r="LS13" s="42" t="n"/>
      <c r="LT13" s="42" t="n"/>
      <c r="LV13" s="42" t="n"/>
      <c r="LW13" s="42" t="n"/>
      <c r="LX13" s="42" t="n"/>
      <c r="LZ13" s="42" t="n"/>
      <c r="MA13" s="42" t="n"/>
      <c r="MB13" s="42" t="n"/>
      <c r="MD13" s="42" t="n"/>
      <c r="ME13" s="42" t="n"/>
      <c r="MF13" s="42" t="n"/>
      <c r="MH13" s="42" t="n"/>
      <c r="MI13" s="42" t="n"/>
      <c r="MJ13" s="42" t="n"/>
      <c r="ML13" s="42" t="n"/>
      <c r="MM13" s="42" t="n"/>
      <c r="MN13" s="42" t="n"/>
      <c r="MP13" s="42" t="n"/>
      <c r="MQ13" s="42" t="n"/>
      <c r="MR13" s="42" t="n"/>
      <c r="MT13" s="42" t="n"/>
      <c r="MU13" s="42" t="n"/>
      <c r="MV13" s="42" t="n"/>
      <c r="MX13" s="42" t="n"/>
      <c r="MY13" s="42" t="n"/>
      <c r="MZ13" s="42" t="n"/>
      <c r="NB13" s="42" t="n"/>
      <c r="NC13" s="42" t="n"/>
      <c r="ND13" s="42" t="n"/>
      <c r="NF13" s="42" t="n"/>
      <c r="NG13" s="42" t="n"/>
      <c r="NH13" s="42" t="n"/>
      <c r="NJ13" s="42" t="n"/>
      <c r="NK13" s="42" t="n"/>
      <c r="NL13" s="42" t="n"/>
      <c r="NN13" s="42" t="n"/>
      <c r="NO13" s="42" t="n"/>
      <c r="NP13" s="42" t="n"/>
      <c r="NR13" s="42" t="n"/>
      <c r="NS13" s="42" t="n"/>
      <c r="NT13" s="42" t="n"/>
      <c r="NV13" s="42" t="n"/>
      <c r="NW13" s="42" t="n"/>
      <c r="NX13" s="42" t="n"/>
      <c r="NZ13" s="42" t="n"/>
      <c r="OA13" s="42" t="n"/>
      <c r="OB13" s="42" t="n"/>
      <c r="OD13" s="42" t="n"/>
      <c r="OE13" s="42" t="n"/>
      <c r="OF13" s="42" t="n"/>
      <c r="OH13" s="42" t="n"/>
      <c r="OI13" s="42" t="n"/>
      <c r="OJ13" s="42" t="n"/>
      <c r="OL13" s="42" t="n"/>
      <c r="OM13" s="42" t="n"/>
      <c r="ON13" s="42" t="n"/>
      <c r="OP13" s="42" t="n"/>
      <c r="OQ13" s="42" t="n"/>
      <c r="OR13" s="42" t="n"/>
      <c r="OT13" s="42" t="n"/>
      <c r="OU13" s="42" t="n"/>
      <c r="OV13" s="42" t="n"/>
      <c r="OX13" s="42" t="n"/>
      <c r="OY13" s="42" t="n"/>
      <c r="OZ13" s="42" t="n"/>
      <c r="PB13" s="42" t="n"/>
      <c r="PC13" s="42" t="n"/>
      <c r="PD13" s="42" t="n"/>
      <c r="PF13" s="42" t="n"/>
      <c r="PG13" s="42" t="n"/>
      <c r="PH13" s="42" t="n"/>
      <c r="PJ13" s="42" t="n"/>
      <c r="PK13" s="42" t="n"/>
      <c r="PL13" s="42" t="n"/>
      <c r="PN13" s="42" t="n"/>
      <c r="PO13" s="42" t="n"/>
      <c r="PP13" s="42" t="n"/>
      <c r="PR13" s="42" t="n"/>
      <c r="PS13" s="42" t="n"/>
      <c r="PT13" s="42" t="n"/>
      <c r="PV13" s="42" t="n"/>
      <c r="PW13" s="42" t="n"/>
      <c r="PX13" s="42" t="n"/>
      <c r="PZ13" s="42" t="n"/>
      <c r="QA13" s="42" t="n"/>
      <c r="QB13" s="42" t="n"/>
      <c r="QD13" s="42" t="n"/>
      <c r="QE13" s="42" t="n"/>
      <c r="QF13" s="42" t="n"/>
      <c r="QH13" s="42" t="n"/>
      <c r="QI13" s="42" t="n"/>
      <c r="QJ13" s="42" t="n"/>
      <c r="QL13" s="42" t="n"/>
      <c r="QM13" s="42" t="n"/>
      <c r="QN13" s="42" t="n"/>
      <c r="QP13" s="42" t="n"/>
      <c r="QQ13" s="42" t="n"/>
      <c r="QR13" s="42" t="n"/>
      <c r="QT13" s="42" t="n"/>
      <c r="QU13" s="42" t="n"/>
      <c r="QV13" s="42" t="n"/>
      <c r="QX13" s="42" t="n"/>
      <c r="QY13" s="42" t="n"/>
      <c r="QZ13" s="42" t="n"/>
      <c r="RB13" s="42" t="n"/>
      <c r="RC13" s="42" t="n"/>
      <c r="RD13" s="42" t="n"/>
      <c r="RF13" s="42" t="n"/>
      <c r="RG13" s="42" t="n"/>
      <c r="RH13" s="42" t="n"/>
      <c r="RJ13" s="42" t="n"/>
      <c r="RK13" s="42" t="n"/>
      <c r="RL13" s="42" t="n"/>
      <c r="RN13" s="42" t="n"/>
      <c r="RO13" s="42" t="n"/>
      <c r="RP13" s="42" t="n"/>
      <c r="RR13" s="42" t="n"/>
      <c r="RS13" s="42" t="n"/>
      <c r="RT13" s="42" t="n"/>
      <c r="RV13" s="42" t="n"/>
      <c r="RW13" s="42" t="n"/>
      <c r="RX13" s="42" t="n"/>
      <c r="RZ13" s="42" t="n"/>
      <c r="SA13" s="42" t="n"/>
      <c r="SB13" s="42" t="n"/>
      <c r="SD13" s="42" t="n"/>
      <c r="SE13" s="42" t="n"/>
      <c r="SF13" s="42" t="n"/>
    </row>
    <row r="14">
      <c r="B14" s="42" t="n"/>
      <c r="C14" s="42" t="n"/>
      <c r="D14" s="42" t="n"/>
      <c r="F14" s="42" t="n"/>
      <c r="G14" s="42" t="n"/>
      <c r="H14" s="42" t="n"/>
      <c r="J14" s="42" t="n"/>
      <c r="K14" s="42" t="n"/>
      <c r="L14" s="42" t="n"/>
      <c r="N14" s="42" t="n"/>
      <c r="O14" s="42" t="n"/>
      <c r="P14" s="42" t="n"/>
      <c r="R14" s="42" t="n"/>
      <c r="S14" s="42" t="n"/>
      <c r="T14" s="42" t="n"/>
      <c r="V14" s="42" t="n"/>
      <c r="W14" s="42" t="n"/>
      <c r="X14" s="42" t="n"/>
      <c r="Z14" s="42" t="n"/>
      <c r="AA14" s="42" t="n"/>
      <c r="AB14" s="42" t="n"/>
      <c r="AD14" s="42" t="inlineStr">
        <is>
          <t>1%</t>
        </is>
      </c>
      <c r="AE14" s="43" t="inlineStr">
        <is>
          <t>Absol</t>
        </is>
      </c>
      <c r="AF14" s="42" t="n">
        <v>8</v>
      </c>
      <c r="AH14" s="42" t="inlineStr">
        <is>
          <t>1%</t>
        </is>
      </c>
      <c r="AI14" s="43" t="inlineStr">
        <is>
          <t>Zorua</t>
        </is>
      </c>
      <c r="AJ14" s="42" t="n">
        <v>9</v>
      </c>
      <c r="AL14" s="42" t="n"/>
      <c r="AM14" s="42" t="n"/>
      <c r="AN14" s="42" t="n"/>
      <c r="AP14" s="42" t="n"/>
      <c r="AQ14" s="42" t="n"/>
      <c r="AR14" s="42" t="n"/>
      <c r="AT14" s="42" t="inlineStr">
        <is>
          <t>3%</t>
        </is>
      </c>
      <c r="AU14" s="43" t="inlineStr">
        <is>
          <t>Combee</t>
        </is>
      </c>
      <c r="AV14" s="42" t="n">
        <v>11</v>
      </c>
      <c r="AX14" s="42" t="inlineStr">
        <is>
          <t>2%</t>
        </is>
      </c>
      <c r="AY14" s="43" t="inlineStr">
        <is>
          <t>Bulbasaur</t>
        </is>
      </c>
      <c r="AZ14" s="42" t="n">
        <v>12</v>
      </c>
      <c r="BB14" s="42" t="inlineStr">
        <is>
          <t>5%</t>
        </is>
      </c>
      <c r="BC14" s="43" t="inlineStr">
        <is>
          <t>Klefki</t>
        </is>
      </c>
      <c r="BD14" s="42" t="n">
        <v>13</v>
      </c>
      <c r="BF14" s="42" t="inlineStr">
        <is>
          <t>3%</t>
        </is>
      </c>
      <c r="BG14" s="43" t="inlineStr">
        <is>
          <t>Houndour</t>
        </is>
      </c>
      <c r="BH14" s="42" t="n">
        <v>15</v>
      </c>
      <c r="BJ14" s="42" t="n"/>
      <c r="BK14" s="42" t="n"/>
      <c r="BL14" s="42" t="n"/>
      <c r="BN14" s="42" t="inlineStr">
        <is>
          <t>2%</t>
        </is>
      </c>
      <c r="BO14" s="43" t="inlineStr">
        <is>
          <t>Druddigon</t>
        </is>
      </c>
      <c r="BP14" s="42" t="n">
        <v>21</v>
      </c>
      <c r="BR14" s="42" t="inlineStr">
        <is>
          <t>2%</t>
        </is>
      </c>
      <c r="BS14" s="43" t="inlineStr">
        <is>
          <t>Druddigon</t>
        </is>
      </c>
      <c r="BT14" s="42" t="n">
        <v>21</v>
      </c>
      <c r="BV14" s="42" t="inlineStr">
        <is>
          <t>2%</t>
        </is>
      </c>
      <c r="BW14" s="43" t="inlineStr">
        <is>
          <t>Druddigon</t>
        </is>
      </c>
      <c r="BX14" s="42" t="n">
        <v>21</v>
      </c>
      <c r="BZ14" s="42" t="n"/>
      <c r="CA14" s="42" t="n"/>
      <c r="CB14" s="42" t="n"/>
      <c r="CD14" s="42" t="n"/>
      <c r="CE14" s="42" t="n"/>
      <c r="CF14" s="42" t="n"/>
      <c r="CH14" s="42" t="inlineStr">
        <is>
          <t>3%</t>
        </is>
      </c>
      <c r="CI14" s="43" t="inlineStr">
        <is>
          <t>Cranidos</t>
        </is>
      </c>
      <c r="CJ14" s="42" t="inlineStr">
        <is>
          <t>21-22</t>
        </is>
      </c>
      <c r="CL14" s="42" t="inlineStr">
        <is>
          <t>4%</t>
        </is>
      </c>
      <c r="CM14" s="43" t="inlineStr">
        <is>
          <t>Skarmory</t>
        </is>
      </c>
      <c r="CN14" s="42" t="n">
        <v>23</v>
      </c>
      <c r="CP14" s="42" t="inlineStr">
        <is>
          <t>2%</t>
        </is>
      </c>
      <c r="CQ14" s="43" t="inlineStr">
        <is>
          <t>Dustox</t>
        </is>
      </c>
      <c r="CR14" s="42" t="n">
        <v>20</v>
      </c>
      <c r="CT14" s="42" t="inlineStr">
        <is>
          <t>3%</t>
        </is>
      </c>
      <c r="CU14" s="43" t="inlineStr">
        <is>
          <t>Gastly</t>
        </is>
      </c>
      <c r="CV14" s="42" t="n">
        <v>21</v>
      </c>
      <c r="CX14" s="42" t="n"/>
      <c r="CY14" s="42" t="n"/>
      <c r="CZ14" s="42" t="n"/>
      <c r="DB14" s="42" t="n"/>
      <c r="DC14" s="42" t="n"/>
      <c r="DD14" s="42" t="n"/>
      <c r="DF14" s="42" t="n"/>
      <c r="DG14" s="42" t="n"/>
      <c r="DH14" s="42" t="n"/>
      <c r="DJ14" s="42" t="n"/>
      <c r="DK14" s="42" t="n"/>
      <c r="DL14" s="42" t="n"/>
      <c r="DN14" s="42" t="n"/>
      <c r="DO14" s="42" t="n"/>
      <c r="DP14" s="42" t="n"/>
      <c r="DR14" s="42" t="n"/>
      <c r="DS14" s="42" t="n"/>
      <c r="DT14" s="42" t="n"/>
      <c r="DV14" s="42" t="n"/>
      <c r="DW14" s="42" t="n"/>
      <c r="DX14" s="42" t="n"/>
      <c r="DZ14" s="42" t="n"/>
      <c r="EA14" s="42" t="n"/>
      <c r="EB14" s="42" t="n"/>
      <c r="ED14" s="42" t="n"/>
      <c r="EE14" s="42" t="n"/>
      <c r="EF14" s="42" t="n"/>
      <c r="EH14" s="42" t="n"/>
      <c r="EI14" s="42" t="n"/>
      <c r="EJ14" s="42" t="n"/>
      <c r="EL14" s="42" t="n"/>
      <c r="EM14" s="42" t="n"/>
      <c r="EN14" s="42" t="n"/>
      <c r="EP14" s="42" t="n"/>
      <c r="EQ14" s="42" t="n"/>
      <c r="ER14" s="42" t="n"/>
      <c r="ET14" s="42" t="n"/>
      <c r="EU14" s="42" t="n"/>
      <c r="EV14" s="42" t="n"/>
      <c r="EX14" s="42" t="n"/>
      <c r="EY14" s="42" t="n"/>
      <c r="EZ14" s="42" t="n"/>
      <c r="FB14" s="42" t="n"/>
      <c r="FC14" s="42" t="n"/>
      <c r="FD14" s="42" t="n"/>
      <c r="FF14" s="42" t="n"/>
      <c r="FG14" s="42" t="n"/>
      <c r="FH14" s="42" t="n"/>
      <c r="FJ14" s="42" t="n"/>
      <c r="FK14" s="42" t="n"/>
      <c r="FL14" s="42" t="n"/>
      <c r="FN14" s="42" t="n"/>
      <c r="FO14" s="42" t="n"/>
      <c r="FP14" s="42" t="n"/>
      <c r="FR14" s="42" t="n"/>
      <c r="FS14" s="42" t="n"/>
      <c r="FT14" s="42" t="n"/>
      <c r="FV14" s="42" t="n"/>
      <c r="FW14" s="42" t="n"/>
      <c r="FX14" s="42" t="n"/>
      <c r="FZ14" s="42" t="n"/>
      <c r="GA14" s="42" t="n"/>
      <c r="GB14" s="42" t="n"/>
      <c r="GD14" s="42" t="n"/>
      <c r="GE14" s="42" t="n"/>
      <c r="GF14" s="42" t="n"/>
      <c r="GH14" s="42" t="n"/>
      <c r="GI14" s="42" t="n"/>
      <c r="GJ14" s="42" t="n"/>
      <c r="GL14" s="42" t="n"/>
      <c r="GM14" s="42" t="n"/>
      <c r="GN14" s="42" t="n"/>
      <c r="GP14" s="42" t="n"/>
      <c r="GQ14" s="42" t="n"/>
      <c r="GR14" s="42" t="n"/>
      <c r="GT14" s="42" t="n"/>
      <c r="GU14" s="42" t="n"/>
      <c r="GV14" s="42" t="n"/>
      <c r="GX14" s="42" t="n"/>
      <c r="GY14" s="42" t="n"/>
      <c r="GZ14" s="42" t="n"/>
      <c r="HB14" s="42" t="n"/>
      <c r="HC14" s="42" t="n"/>
      <c r="HD14" s="42" t="n"/>
      <c r="HF14" s="42" t="n"/>
      <c r="HG14" s="42" t="n"/>
      <c r="HH14" s="42" t="n"/>
      <c r="HJ14" s="42" t="n"/>
      <c r="HK14" s="42" t="n"/>
      <c r="HL14" s="42" t="n"/>
      <c r="HN14" s="42" t="n"/>
      <c r="HO14" s="42" t="n"/>
      <c r="HP14" s="42" t="n"/>
      <c r="HR14" s="42" t="n"/>
      <c r="HS14" s="42" t="n"/>
      <c r="HT14" s="42" t="n"/>
      <c r="HV14" s="42" t="n"/>
      <c r="HW14" s="42" t="n"/>
      <c r="HX14" s="42" t="n"/>
      <c r="HZ14" s="42" t="n"/>
      <c r="IA14" s="42" t="n"/>
      <c r="IB14" s="42" t="n"/>
      <c r="ID14" s="42" t="n"/>
      <c r="IE14" s="42" t="n"/>
      <c r="IF14" s="42" t="n"/>
      <c r="IH14" s="42" t="n"/>
      <c r="II14" s="42" t="n"/>
      <c r="IJ14" s="42" t="n"/>
      <c r="IL14" s="42" t="n"/>
      <c r="IM14" s="42" t="n"/>
      <c r="IN14" s="42" t="n"/>
      <c r="IP14" s="42" t="n"/>
      <c r="IQ14" s="42" t="n"/>
      <c r="IR14" s="42" t="n"/>
      <c r="IT14" s="42" t="n"/>
      <c r="IU14" s="42" t="n"/>
      <c r="IV14" s="42" t="n"/>
      <c r="IX14" s="42" t="n"/>
      <c r="IY14" s="42" t="n"/>
      <c r="IZ14" s="42" t="n"/>
      <c r="JB14" s="42" t="n"/>
      <c r="JC14" s="42" t="n"/>
      <c r="JD14" s="42" t="n"/>
      <c r="JF14" s="42" t="n"/>
      <c r="JG14" s="42" t="n"/>
      <c r="JH14" s="42" t="n"/>
      <c r="JJ14" s="42" t="n"/>
      <c r="JK14" s="42" t="n"/>
      <c r="JL14" s="42" t="n"/>
      <c r="JN14" s="42" t="n"/>
      <c r="JO14" s="42" t="n"/>
      <c r="JP14" s="42" t="n"/>
      <c r="JR14" s="42" t="n"/>
      <c r="JS14" s="42" t="n"/>
      <c r="JT14" s="42" t="n"/>
      <c r="JV14" s="42" t="n"/>
      <c r="JW14" s="42" t="n"/>
      <c r="JX14" s="42" t="n"/>
      <c r="JZ14" s="42" t="n"/>
      <c r="KA14" s="42" t="n"/>
      <c r="KB14" s="42" t="n"/>
      <c r="KD14" s="42" t="n"/>
      <c r="KE14" s="42" t="n"/>
      <c r="KF14" s="42" t="n"/>
      <c r="KH14" s="42" t="n"/>
      <c r="KI14" s="42" t="n"/>
      <c r="KJ14" s="42" t="n"/>
      <c r="KL14" s="42" t="n"/>
      <c r="KM14" s="42" t="n"/>
      <c r="KN14" s="42" t="n"/>
      <c r="KP14" s="42" t="n"/>
      <c r="KQ14" s="42" t="n"/>
      <c r="KR14" s="42" t="n"/>
      <c r="KT14" s="42" t="n"/>
      <c r="KU14" s="42" t="n"/>
      <c r="KV14" s="42" t="n"/>
      <c r="KX14" s="42" t="n"/>
      <c r="KY14" s="42" t="n"/>
      <c r="KZ14" s="42" t="n"/>
      <c r="LB14" s="42" t="n"/>
      <c r="LC14" s="42" t="n"/>
      <c r="LD14" s="42" t="n"/>
      <c r="LF14" s="42" t="n"/>
      <c r="LG14" s="42" t="n"/>
      <c r="LH14" s="42" t="n"/>
      <c r="LJ14" s="42" t="n"/>
      <c r="LK14" s="42" t="n"/>
      <c r="LL14" s="42" t="n"/>
      <c r="LN14" s="42" t="n"/>
      <c r="LO14" s="42" t="n"/>
      <c r="LP14" s="42" t="n"/>
      <c r="LR14" s="42" t="n"/>
      <c r="LS14" s="42" t="n"/>
      <c r="LT14" s="42" t="n"/>
      <c r="LV14" s="42" t="n"/>
      <c r="LW14" s="42" t="n"/>
      <c r="LX14" s="42" t="n"/>
      <c r="LZ14" s="42" t="n"/>
      <c r="MA14" s="42" t="n"/>
      <c r="MB14" s="42" t="n"/>
      <c r="MD14" s="42" t="n"/>
      <c r="ME14" s="42" t="n"/>
      <c r="MF14" s="42" t="n"/>
      <c r="MH14" s="42" t="n"/>
      <c r="MI14" s="42" t="n"/>
      <c r="MJ14" s="42" t="n"/>
      <c r="ML14" s="42" t="n"/>
      <c r="MM14" s="42" t="n"/>
      <c r="MN14" s="42" t="n"/>
      <c r="MP14" s="42" t="n"/>
      <c r="MQ14" s="42" t="n"/>
      <c r="MR14" s="42" t="n"/>
      <c r="MT14" s="42" t="n"/>
      <c r="MU14" s="42" t="n"/>
      <c r="MV14" s="42" t="n"/>
      <c r="MX14" s="42" t="n"/>
      <c r="MY14" s="42" t="n"/>
      <c r="MZ14" s="42" t="n"/>
      <c r="NB14" s="42" t="n"/>
      <c r="NC14" s="42" t="n"/>
      <c r="ND14" s="42" t="n"/>
      <c r="NF14" s="42" t="n"/>
      <c r="NG14" s="42" t="n"/>
      <c r="NH14" s="42" t="n"/>
      <c r="NJ14" s="42" t="n"/>
      <c r="NK14" s="42" t="n"/>
      <c r="NL14" s="42" t="n"/>
      <c r="NN14" s="42" t="n"/>
      <c r="NO14" s="42" t="n"/>
      <c r="NP14" s="42" t="n"/>
      <c r="NR14" s="42" t="n"/>
      <c r="NS14" s="42" t="n"/>
      <c r="NT14" s="42" t="n"/>
      <c r="NV14" s="42" t="n"/>
      <c r="NW14" s="42" t="n"/>
      <c r="NX14" s="42" t="n"/>
      <c r="NZ14" s="42" t="n"/>
      <c r="OA14" s="42" t="n"/>
      <c r="OB14" s="42" t="n"/>
      <c r="OD14" s="42" t="n"/>
      <c r="OE14" s="42" t="n"/>
      <c r="OF14" s="42" t="n"/>
      <c r="OH14" s="42" t="n"/>
      <c r="OI14" s="42" t="n"/>
      <c r="OJ14" s="42" t="n"/>
      <c r="OL14" s="42" t="n"/>
      <c r="OM14" s="42" t="n"/>
      <c r="ON14" s="42" t="n"/>
      <c r="OP14" s="42" t="n"/>
      <c r="OQ14" s="42" t="n"/>
      <c r="OR14" s="42" t="n"/>
      <c r="OT14" s="42" t="n"/>
      <c r="OU14" s="42" t="n"/>
      <c r="OV14" s="42" t="n"/>
      <c r="OX14" s="42" t="n"/>
      <c r="OY14" s="42" t="n"/>
      <c r="OZ14" s="42" t="n"/>
      <c r="PB14" s="42" t="n"/>
      <c r="PC14" s="42" t="n"/>
      <c r="PD14" s="42" t="n"/>
      <c r="PF14" s="42" t="n"/>
      <c r="PG14" s="42" t="n"/>
      <c r="PH14" s="42" t="n"/>
      <c r="PJ14" s="42" t="n"/>
      <c r="PK14" s="42" t="n"/>
      <c r="PL14" s="42" t="n"/>
      <c r="PN14" s="42" t="n"/>
      <c r="PO14" s="42" t="n"/>
      <c r="PP14" s="42" t="n"/>
      <c r="PR14" s="42" t="n"/>
      <c r="PS14" s="42" t="n"/>
      <c r="PT14" s="42" t="n"/>
      <c r="PV14" s="42" t="n"/>
      <c r="PW14" s="42" t="n"/>
      <c r="PX14" s="42" t="n"/>
      <c r="PZ14" s="42" t="n"/>
      <c r="QA14" s="42" t="n"/>
      <c r="QB14" s="42" t="n"/>
      <c r="QD14" s="42" t="n"/>
      <c r="QE14" s="42" t="n"/>
      <c r="QF14" s="42" t="n"/>
      <c r="QH14" s="42" t="n"/>
      <c r="QI14" s="42" t="n"/>
      <c r="QJ14" s="42" t="n"/>
      <c r="QL14" s="42" t="n"/>
      <c r="QM14" s="42" t="n"/>
      <c r="QN14" s="42" t="n"/>
      <c r="QP14" s="42" t="n"/>
      <c r="QQ14" s="42" t="n"/>
      <c r="QR14" s="42" t="n"/>
      <c r="QT14" s="42" t="n"/>
      <c r="QU14" s="42" t="n"/>
      <c r="QV14" s="42" t="n"/>
      <c r="QX14" s="42" t="n"/>
      <c r="QY14" s="42" t="n"/>
      <c r="QZ14" s="42" t="n"/>
      <c r="RB14" s="42" t="n"/>
      <c r="RC14" s="42" t="n"/>
      <c r="RD14" s="42" t="n"/>
      <c r="RF14" s="42" t="n"/>
      <c r="RG14" s="42" t="n"/>
      <c r="RH14" s="42" t="n"/>
      <c r="RJ14" s="42" t="n"/>
      <c r="RK14" s="42" t="n"/>
      <c r="RL14" s="42" t="n"/>
      <c r="RN14" s="42" t="n"/>
      <c r="RO14" s="42" t="n"/>
      <c r="RP14" s="42" t="n"/>
      <c r="RR14" s="42" t="n"/>
      <c r="RS14" s="42" t="n"/>
      <c r="RT14" s="42" t="n"/>
      <c r="RV14" s="42" t="n"/>
      <c r="RW14" s="42" t="n"/>
      <c r="RX14" s="42" t="n"/>
      <c r="RZ14" s="42" t="n"/>
      <c r="SA14" s="42" t="n"/>
      <c r="SB14" s="42" t="n"/>
      <c r="SD14" s="42" t="n"/>
      <c r="SE14" s="42" t="n"/>
      <c r="SF14" s="42" t="n"/>
    </row>
    <row r="15">
      <c r="B15" s="42" t="n"/>
      <c r="C15" s="42" t="n"/>
      <c r="D15" s="42" t="n"/>
      <c r="F15" s="42" t="n"/>
      <c r="G15" s="42" t="n"/>
      <c r="H15" s="42" t="n"/>
      <c r="J15" s="42" t="n"/>
      <c r="K15" s="42" t="n"/>
      <c r="L15" s="42" t="n"/>
      <c r="N15" s="42" t="n"/>
      <c r="O15" s="42" t="n"/>
      <c r="P15" s="42" t="n"/>
      <c r="R15" s="42" t="n"/>
      <c r="S15" s="42" t="n"/>
      <c r="T15" s="42" t="n"/>
      <c r="V15" s="42" t="n"/>
      <c r="W15" s="42" t="n"/>
      <c r="X15" s="42" t="n"/>
      <c r="Z15" s="42" t="n"/>
      <c r="AA15" s="42" t="n"/>
      <c r="AB15" s="42" t="n"/>
      <c r="AD15" s="42" t="n"/>
      <c r="AE15" s="42" t="n"/>
      <c r="AF15" s="42" t="n"/>
      <c r="AH15" s="42" t="n"/>
      <c r="AI15" s="42" t="n"/>
      <c r="AJ15" s="42" t="n"/>
      <c r="AL15" s="42" t="n"/>
      <c r="AM15" s="42" t="n"/>
      <c r="AN15" s="42" t="n"/>
      <c r="AP15" s="42" t="n"/>
      <c r="AQ15" s="42" t="n"/>
      <c r="AR15" s="42" t="n"/>
      <c r="AT15" s="42" t="n"/>
      <c r="AU15" s="42" t="n"/>
      <c r="AV15" s="42" t="n"/>
      <c r="AX15" s="42" t="n"/>
      <c r="AY15" s="42" t="n"/>
      <c r="AZ15" s="42" t="n"/>
      <c r="BB15" s="42" t="n"/>
      <c r="BC15" s="42" t="n"/>
      <c r="BD15" s="42" t="n"/>
      <c r="BF15" s="42" t="n"/>
      <c r="BG15" s="42" t="n"/>
      <c r="BH15" s="42" t="n"/>
      <c r="BJ15" s="42" t="n"/>
      <c r="BK15" s="42" t="n"/>
      <c r="BL15" s="42" t="n"/>
      <c r="BN15" s="42" t="n"/>
      <c r="BO15" s="42" t="n"/>
      <c r="BP15" s="42" t="n"/>
      <c r="BR15" s="42" t="n"/>
      <c r="BS15" s="42" t="n"/>
      <c r="BT15" s="42" t="n"/>
      <c r="BV15" s="42" t="n"/>
      <c r="BW15" s="42" t="n"/>
      <c r="BX15" s="42" t="n"/>
      <c r="BZ15" s="42" t="n"/>
      <c r="CA15" s="42" t="n"/>
      <c r="CB15" s="42" t="n"/>
      <c r="CD15" s="42" t="n"/>
      <c r="CE15" s="42" t="n"/>
      <c r="CF15" s="42" t="n"/>
      <c r="CH15" s="42" t="inlineStr">
        <is>
          <t>2%</t>
        </is>
      </c>
      <c r="CI15" s="43" t="inlineStr">
        <is>
          <t>Ferroseed</t>
        </is>
      </c>
      <c r="CJ15" s="42" t="inlineStr">
        <is>
          <t>21-22</t>
        </is>
      </c>
      <c r="CL15" s="42" t="n"/>
      <c r="CM15" s="42" t="n"/>
      <c r="CN15" s="42" t="n"/>
      <c r="CP15" s="42" t="n"/>
      <c r="CQ15" s="42" t="n"/>
      <c r="CR15" s="42" t="n"/>
      <c r="CT15" s="42" t="n"/>
      <c r="CU15" s="42" t="n"/>
      <c r="CV15" s="42" t="n"/>
      <c r="CX15" s="42" t="n"/>
      <c r="CY15" s="42" t="n"/>
      <c r="CZ15" s="42" t="n"/>
      <c r="DB15" s="42" t="n"/>
      <c r="DC15" s="42" t="n"/>
      <c r="DD15" s="42" t="n"/>
      <c r="DF15" s="42" t="n"/>
      <c r="DG15" s="42" t="n"/>
      <c r="DH15" s="42" t="n"/>
      <c r="DJ15" s="42" t="n"/>
      <c r="DK15" s="42" t="n"/>
      <c r="DL15" s="42" t="n"/>
      <c r="DN15" s="42" t="n"/>
      <c r="DO15" s="42" t="n"/>
      <c r="DP15" s="42" t="n"/>
      <c r="DR15" s="42" t="n"/>
      <c r="DS15" s="42" t="n"/>
      <c r="DT15" s="42" t="n"/>
      <c r="DV15" s="42" t="n"/>
      <c r="DW15" s="42" t="n"/>
      <c r="DX15" s="42" t="n"/>
      <c r="DZ15" s="42" t="n"/>
      <c r="EA15" s="42" t="n"/>
      <c r="EB15" s="42" t="n"/>
      <c r="ED15" s="42" t="n"/>
      <c r="EE15" s="42" t="n"/>
      <c r="EF15" s="42" t="n"/>
      <c r="EH15" s="42" t="n"/>
      <c r="EI15" s="42" t="n"/>
      <c r="EJ15" s="42" t="n"/>
      <c r="EL15" s="42" t="n"/>
      <c r="EM15" s="42" t="n"/>
      <c r="EN15" s="42" t="n"/>
      <c r="EP15" s="42" t="n"/>
      <c r="EQ15" s="42" t="n"/>
      <c r="ER15" s="42" t="n"/>
      <c r="ET15" s="42" t="n"/>
      <c r="EU15" s="42" t="n"/>
      <c r="EV15" s="42" t="n"/>
      <c r="EX15" s="42" t="n"/>
      <c r="EY15" s="42" t="n"/>
      <c r="EZ15" s="42" t="n"/>
      <c r="FB15" s="42" t="n"/>
      <c r="FC15" s="42" t="n"/>
      <c r="FD15" s="42" t="n"/>
      <c r="FF15" s="42" t="n"/>
      <c r="FG15" s="42" t="n"/>
      <c r="FH15" s="42" t="n"/>
      <c r="FJ15" s="42" t="n"/>
      <c r="FK15" s="42" t="n"/>
      <c r="FL15" s="42" t="n"/>
      <c r="FN15" s="42" t="n"/>
      <c r="FO15" s="42" t="n"/>
      <c r="FP15" s="42" t="n"/>
      <c r="FR15" s="42" t="n"/>
      <c r="FS15" s="42" t="n"/>
      <c r="FT15" s="42" t="n"/>
      <c r="FV15" s="42" t="n"/>
      <c r="FW15" s="42" t="n"/>
      <c r="FX15" s="42" t="n"/>
      <c r="FZ15" s="42" t="n"/>
      <c r="GA15" s="42" t="n"/>
      <c r="GB15" s="42" t="n"/>
      <c r="GD15" s="42" t="n"/>
      <c r="GE15" s="42" t="n"/>
      <c r="GF15" s="42" t="n"/>
      <c r="GH15" s="42" t="n"/>
      <c r="GI15" s="42" t="n"/>
      <c r="GJ15" s="42" t="n"/>
      <c r="GL15" s="42" t="n"/>
      <c r="GM15" s="42" t="n"/>
      <c r="GN15" s="42" t="n"/>
      <c r="GP15" s="42" t="n"/>
      <c r="GQ15" s="42" t="n"/>
      <c r="GR15" s="42" t="n"/>
      <c r="GT15" s="42" t="n"/>
      <c r="GU15" s="42" t="n"/>
      <c r="GV15" s="42" t="n"/>
      <c r="GX15" s="42" t="n"/>
      <c r="GY15" s="42" t="n"/>
      <c r="GZ15" s="42" t="n"/>
      <c r="HB15" s="42" t="n"/>
      <c r="HC15" s="42" t="n"/>
      <c r="HD15" s="42" t="n"/>
      <c r="HF15" s="42" t="n"/>
      <c r="HG15" s="42" t="n"/>
      <c r="HH15" s="42" t="n"/>
      <c r="HJ15" s="42" t="n"/>
      <c r="HK15" s="42" t="n"/>
      <c r="HL15" s="42" t="n"/>
      <c r="HN15" s="42" t="n"/>
      <c r="HO15" s="42" t="n"/>
      <c r="HP15" s="42" t="n"/>
      <c r="HR15" s="42" t="n"/>
      <c r="HS15" s="42" t="n"/>
      <c r="HT15" s="42" t="n"/>
      <c r="HV15" s="42" t="n"/>
      <c r="HW15" s="42" t="n"/>
      <c r="HX15" s="42" t="n"/>
      <c r="HZ15" s="42" t="n"/>
      <c r="IA15" s="42" t="n"/>
      <c r="IB15" s="42" t="n"/>
      <c r="ID15" s="42" t="n"/>
      <c r="IE15" s="42" t="n"/>
      <c r="IF15" s="42" t="n"/>
      <c r="IH15" s="42" t="n"/>
      <c r="II15" s="42" t="n"/>
      <c r="IJ15" s="42" t="n"/>
      <c r="IL15" s="42" t="n"/>
      <c r="IM15" s="42" t="n"/>
      <c r="IN15" s="42" t="n"/>
      <c r="IP15" s="42" t="n"/>
      <c r="IQ15" s="42" t="n"/>
      <c r="IR15" s="42" t="n"/>
      <c r="IT15" s="42" t="n"/>
      <c r="IU15" s="42" t="n"/>
      <c r="IV15" s="42" t="n"/>
      <c r="IX15" s="42" t="n"/>
      <c r="IY15" s="42" t="n"/>
      <c r="IZ15" s="42" t="n"/>
      <c r="JB15" s="42" t="n"/>
      <c r="JC15" s="42" t="n"/>
      <c r="JD15" s="42" t="n"/>
      <c r="JF15" s="42" t="n"/>
      <c r="JG15" s="42" t="n"/>
      <c r="JH15" s="42" t="n"/>
      <c r="JJ15" s="42" t="n"/>
      <c r="JK15" s="42" t="n"/>
      <c r="JL15" s="42" t="n"/>
      <c r="JN15" s="42" t="n"/>
      <c r="JO15" s="42" t="n"/>
      <c r="JP15" s="42" t="n"/>
      <c r="JR15" s="42" t="n"/>
      <c r="JS15" s="42" t="n"/>
      <c r="JT15" s="42" t="n"/>
      <c r="JV15" s="42" t="n"/>
      <c r="JW15" s="42" t="n"/>
      <c r="JX15" s="42" t="n"/>
      <c r="JZ15" s="42" t="n"/>
      <c r="KA15" s="42" t="n"/>
      <c r="KB15" s="42" t="n"/>
      <c r="KD15" s="42" t="n"/>
      <c r="KE15" s="42" t="n"/>
      <c r="KF15" s="42" t="n"/>
      <c r="KH15" s="42" t="n"/>
      <c r="KI15" s="42" t="n"/>
      <c r="KJ15" s="42" t="n"/>
      <c r="KL15" s="42" t="n"/>
      <c r="KM15" s="42" t="n"/>
      <c r="KN15" s="42" t="n"/>
      <c r="KP15" s="42" t="n"/>
      <c r="KQ15" s="42" t="n"/>
      <c r="KR15" s="42" t="n"/>
      <c r="KT15" s="42" t="n"/>
      <c r="KU15" s="42" t="n"/>
      <c r="KV15" s="42" t="n"/>
      <c r="KX15" s="42" t="n"/>
      <c r="KY15" s="42" t="n"/>
      <c r="KZ15" s="42" t="n"/>
      <c r="LB15" s="42" t="n"/>
      <c r="LC15" s="42" t="n"/>
      <c r="LD15" s="42" t="n"/>
      <c r="LF15" s="42" t="n"/>
      <c r="LG15" s="42" t="n"/>
      <c r="LH15" s="42" t="n"/>
      <c r="LJ15" s="42" t="n"/>
      <c r="LK15" s="42" t="n"/>
      <c r="LL15" s="42" t="n"/>
      <c r="LN15" s="42" t="n"/>
      <c r="LO15" s="42" t="n"/>
      <c r="LP15" s="42" t="n"/>
      <c r="LR15" s="42" t="n"/>
      <c r="LS15" s="42" t="n"/>
      <c r="LT15" s="42" t="n"/>
      <c r="LV15" s="42" t="n"/>
      <c r="LW15" s="42" t="n"/>
      <c r="LX15" s="42" t="n"/>
      <c r="LZ15" s="42" t="n"/>
      <c r="MA15" s="42" t="n"/>
      <c r="MB15" s="42" t="n"/>
      <c r="MD15" s="42" t="n"/>
      <c r="ME15" s="42" t="n"/>
      <c r="MF15" s="42" t="n"/>
      <c r="MH15" s="42" t="n"/>
      <c r="MI15" s="42" t="n"/>
      <c r="MJ15" s="42" t="n"/>
      <c r="ML15" s="42" t="n"/>
      <c r="MM15" s="42" t="n"/>
      <c r="MN15" s="42" t="n"/>
      <c r="MP15" s="42" t="n"/>
      <c r="MQ15" s="42" t="n"/>
      <c r="MR15" s="42" t="n"/>
      <c r="MT15" s="42" t="n"/>
      <c r="MU15" s="42" t="n"/>
      <c r="MV15" s="42" t="n"/>
      <c r="MX15" s="42" t="n"/>
      <c r="MY15" s="42" t="n"/>
      <c r="MZ15" s="42" t="n"/>
      <c r="NB15" s="42" t="n"/>
      <c r="NC15" s="42" t="n"/>
      <c r="ND15" s="42" t="n"/>
      <c r="NF15" s="42" t="n"/>
      <c r="NG15" s="42" t="n"/>
      <c r="NH15" s="42" t="n"/>
      <c r="NJ15" s="42" t="n"/>
      <c r="NK15" s="42" t="n"/>
      <c r="NL15" s="42" t="n"/>
      <c r="NN15" s="42" t="n"/>
      <c r="NO15" s="42" t="n"/>
      <c r="NP15" s="42" t="n"/>
      <c r="NR15" s="42" t="n"/>
      <c r="NS15" s="42" t="n"/>
      <c r="NT15" s="42" t="n"/>
      <c r="NV15" s="42" t="n"/>
      <c r="NW15" s="42" t="n"/>
      <c r="NX15" s="42" t="n"/>
      <c r="NZ15" s="42" t="n"/>
      <c r="OA15" s="42" t="n"/>
      <c r="OB15" s="42" t="n"/>
      <c r="OD15" s="42" t="n"/>
      <c r="OE15" s="42" t="n"/>
      <c r="OF15" s="42" t="n"/>
      <c r="OH15" s="42" t="n"/>
      <c r="OI15" s="42" t="n"/>
      <c r="OJ15" s="42" t="n"/>
      <c r="OL15" s="42" t="n"/>
      <c r="OM15" s="42" t="n"/>
      <c r="ON15" s="42" t="n"/>
      <c r="OP15" s="42" t="n"/>
      <c r="OQ15" s="42" t="n"/>
      <c r="OR15" s="42" t="n"/>
      <c r="OT15" s="42" t="n"/>
      <c r="OU15" s="42" t="n"/>
      <c r="OV15" s="42" t="n"/>
      <c r="OX15" s="42" t="n"/>
      <c r="OY15" s="42" t="n"/>
      <c r="OZ15" s="42" t="n"/>
      <c r="PB15" s="42" t="n"/>
      <c r="PC15" s="42" t="n"/>
      <c r="PD15" s="42" t="n"/>
      <c r="PF15" s="42" t="n"/>
      <c r="PG15" s="42" t="n"/>
      <c r="PH15" s="42" t="n"/>
      <c r="PJ15" s="42" t="n"/>
      <c r="PK15" s="42" t="n"/>
      <c r="PL15" s="42" t="n"/>
      <c r="PN15" s="42" t="n"/>
      <c r="PO15" s="42" t="n"/>
      <c r="PP15" s="42" t="n"/>
      <c r="PR15" s="42" t="n"/>
      <c r="PS15" s="42" t="n"/>
      <c r="PT15" s="42" t="n"/>
      <c r="PV15" s="42" t="n"/>
      <c r="PW15" s="42" t="n"/>
      <c r="PX15" s="42" t="n"/>
      <c r="PZ15" s="42" t="n"/>
      <c r="QA15" s="42" t="n"/>
      <c r="QB15" s="42" t="n"/>
      <c r="QD15" s="42" t="n"/>
      <c r="QE15" s="42" t="n"/>
      <c r="QF15" s="42" t="n"/>
      <c r="QH15" s="42" t="n"/>
      <c r="QI15" s="42" t="n"/>
      <c r="QJ15" s="42" t="n"/>
      <c r="QL15" s="42" t="n"/>
      <c r="QM15" s="42" t="n"/>
      <c r="QN15" s="42" t="n"/>
      <c r="QP15" s="42" t="n"/>
      <c r="QQ15" s="42" t="n"/>
      <c r="QR15" s="42" t="n"/>
      <c r="QT15" s="42" t="n"/>
      <c r="QU15" s="42" t="n"/>
      <c r="QV15" s="42" t="n"/>
      <c r="QX15" s="42" t="n"/>
      <c r="QY15" s="42" t="n"/>
      <c r="QZ15" s="42" t="n"/>
      <c r="RB15" s="42" t="n"/>
      <c r="RC15" s="42" t="n"/>
      <c r="RD15" s="42" t="n"/>
      <c r="RF15" s="42" t="n"/>
      <c r="RG15" s="42" t="n"/>
      <c r="RH15" s="42" t="n"/>
      <c r="RJ15" s="42" t="n"/>
      <c r="RK15" s="42" t="n"/>
      <c r="RL15" s="42" t="n"/>
      <c r="RN15" s="42" t="n"/>
      <c r="RO15" s="42" t="n"/>
      <c r="RP15" s="42" t="n"/>
      <c r="RR15" s="42" t="n"/>
      <c r="RS15" s="42" t="n"/>
      <c r="RT15" s="42" t="n"/>
      <c r="RV15" s="42" t="n"/>
      <c r="RW15" s="42" t="n"/>
      <c r="RX15" s="42" t="n"/>
      <c r="RZ15" s="42" t="n"/>
      <c r="SA15" s="42" t="n"/>
      <c r="SB15" s="42" t="n"/>
      <c r="SD15" s="42" t="n"/>
      <c r="SE15" s="42" t="n"/>
      <c r="SF15" s="42" t="n"/>
    </row>
    <row r="16">
      <c r="B16" s="42" t="n"/>
      <c r="C16" s="42" t="n"/>
      <c r="D16" s="42" t="n"/>
      <c r="F16" s="42" t="n"/>
      <c r="G16" s="42" t="n"/>
      <c r="H16" s="42" t="n"/>
      <c r="J16" s="42" t="n"/>
      <c r="K16" s="42" t="n"/>
      <c r="L16" s="42" t="n"/>
      <c r="N16" s="42" t="n"/>
      <c r="O16" s="42" t="n"/>
      <c r="P16" s="42" t="n"/>
      <c r="R16" s="42" t="n"/>
      <c r="S16" s="42" t="n"/>
      <c r="T16" s="42" t="n"/>
      <c r="V16" s="42" t="n"/>
      <c r="W16" s="42" t="n"/>
      <c r="X16" s="42" t="n"/>
      <c r="Z16" s="42" t="n"/>
      <c r="AA16" s="42" t="n"/>
      <c r="AB16" s="42" t="n"/>
      <c r="AD16" s="42" t="n"/>
      <c r="AE16" s="42" t="n"/>
      <c r="AF16" s="42" t="n"/>
      <c r="AH16" s="42" t="n"/>
      <c r="AI16" s="42" t="n"/>
      <c r="AJ16" s="42" t="n"/>
      <c r="AL16" s="42" t="n"/>
      <c r="AM16" s="42" t="n"/>
      <c r="AN16" s="42" t="n"/>
      <c r="AP16" s="42" t="n"/>
      <c r="AQ16" s="42" t="n"/>
      <c r="AR16" s="42" t="n"/>
      <c r="AT16" s="42" t="n"/>
      <c r="AU16" s="42" t="n"/>
      <c r="AV16" s="42" t="n"/>
      <c r="AX16" s="42" t="n"/>
      <c r="AY16" s="42" t="n"/>
      <c r="AZ16" s="42" t="n"/>
      <c r="BB16" s="42" t="n"/>
      <c r="BC16" s="42" t="n"/>
      <c r="BD16" s="42" t="n"/>
      <c r="BF16" s="42" t="n"/>
      <c r="BG16" s="42" t="n"/>
      <c r="BH16" s="42" t="n"/>
      <c r="BJ16" s="42" t="n"/>
      <c r="BK16" s="42" t="n"/>
      <c r="BL16" s="42" t="n"/>
      <c r="BN16" s="42" t="n"/>
      <c r="BO16" s="42" t="n"/>
      <c r="BP16" s="42" t="n"/>
      <c r="BR16" s="42" t="n"/>
      <c r="BS16" s="42" t="n"/>
      <c r="BT16" s="42" t="n"/>
      <c r="BV16" s="42" t="n"/>
      <c r="BW16" s="42" t="n"/>
      <c r="BX16" s="42" t="n"/>
      <c r="BZ16" s="42" t="n"/>
      <c r="CA16" s="42" t="n"/>
      <c r="CB16" s="42" t="n"/>
      <c r="CD16" s="42" t="n"/>
      <c r="CE16" s="42" t="n"/>
      <c r="CF16" s="42" t="n"/>
      <c r="CH16" s="42" t="inlineStr">
        <is>
          <t>1%</t>
        </is>
      </c>
      <c r="CI16" s="43" t="inlineStr">
        <is>
          <t>Beldum</t>
        </is>
      </c>
      <c r="CJ16" s="42" t="n">
        <v>22</v>
      </c>
      <c r="CL16" s="42" t="n"/>
      <c r="CM16" s="42" t="n"/>
      <c r="CN16" s="42" t="n"/>
      <c r="CP16" s="42" t="n"/>
      <c r="CQ16" s="42" t="n"/>
      <c r="CR16" s="42" t="n"/>
      <c r="CT16" s="42" t="n"/>
      <c r="CU16" s="42" t="n"/>
      <c r="CV16" s="42" t="n"/>
      <c r="CX16" s="42" t="n"/>
      <c r="CY16" s="42" t="n"/>
      <c r="CZ16" s="42" t="n"/>
      <c r="DB16" s="42" t="n"/>
      <c r="DC16" s="42" t="n"/>
      <c r="DD16" s="42" t="n"/>
      <c r="DF16" s="42" t="n"/>
      <c r="DG16" s="42" t="n"/>
      <c r="DH16" s="42" t="n"/>
      <c r="DJ16" s="42" t="n"/>
      <c r="DK16" s="42" t="n"/>
      <c r="DL16" s="42" t="n"/>
      <c r="DN16" s="42" t="n"/>
      <c r="DO16" s="42" t="n"/>
      <c r="DP16" s="42" t="n"/>
      <c r="DR16" s="42" t="n"/>
      <c r="DS16" s="42" t="n"/>
      <c r="DT16" s="42" t="n"/>
      <c r="DV16" s="42" t="n"/>
      <c r="DW16" s="42" t="n"/>
      <c r="DX16" s="42" t="n"/>
      <c r="DZ16" s="42" t="n"/>
      <c r="EA16" s="42" t="n"/>
      <c r="EB16" s="42" t="n"/>
      <c r="ED16" s="42" t="n"/>
      <c r="EE16" s="42" t="n"/>
      <c r="EF16" s="42" t="n"/>
      <c r="EH16" s="42" t="n"/>
      <c r="EI16" s="42" t="n"/>
      <c r="EJ16" s="42" t="n"/>
      <c r="EL16" s="42" t="n"/>
      <c r="EM16" s="42" t="n"/>
      <c r="EN16" s="42" t="n"/>
      <c r="EP16" s="42" t="n"/>
      <c r="EQ16" s="42" t="n"/>
      <c r="ER16" s="42" t="n"/>
      <c r="ET16" s="42" t="n"/>
      <c r="EU16" s="42" t="n"/>
      <c r="EV16" s="42" t="n"/>
      <c r="EX16" s="42" t="n"/>
      <c r="EY16" s="42" t="n"/>
      <c r="EZ16" s="42" t="n"/>
      <c r="FB16" s="42" t="n"/>
      <c r="FC16" s="42" t="n"/>
      <c r="FD16" s="42" t="n"/>
      <c r="FF16" s="42" t="n"/>
      <c r="FG16" s="42" t="n"/>
      <c r="FH16" s="42" t="n"/>
      <c r="FJ16" s="42" t="n"/>
      <c r="FK16" s="42" t="n"/>
      <c r="FL16" s="42" t="n"/>
      <c r="FN16" s="42" t="n"/>
      <c r="FO16" s="42" t="n"/>
      <c r="FP16" s="42" t="n"/>
      <c r="FR16" s="42" t="n"/>
      <c r="FS16" s="42" t="n"/>
      <c r="FT16" s="42" t="n"/>
      <c r="FV16" s="42" t="n"/>
      <c r="FW16" s="42" t="n"/>
      <c r="FX16" s="42" t="n"/>
      <c r="FZ16" s="42" t="n"/>
      <c r="GA16" s="42" t="n"/>
      <c r="GB16" s="42" t="n"/>
      <c r="GD16" s="42" t="n"/>
      <c r="GE16" s="42" t="n"/>
      <c r="GF16" s="42" t="n"/>
      <c r="GH16" s="42" t="n"/>
      <c r="GI16" s="42" t="n"/>
      <c r="GJ16" s="42" t="n"/>
      <c r="GL16" s="42" t="n"/>
      <c r="GM16" s="42" t="n"/>
      <c r="GN16" s="42" t="n"/>
      <c r="GP16" s="42" t="n"/>
      <c r="GQ16" s="42" t="n"/>
      <c r="GR16" s="42" t="n"/>
      <c r="GT16" s="42" t="n"/>
      <c r="GU16" s="42" t="n"/>
      <c r="GV16" s="42" t="n"/>
      <c r="GX16" s="42" t="n"/>
      <c r="GY16" s="42" t="n"/>
      <c r="GZ16" s="42" t="n"/>
      <c r="HB16" s="42" t="n"/>
      <c r="HC16" s="42" t="n"/>
      <c r="HD16" s="42" t="n"/>
      <c r="HF16" s="42" t="n"/>
      <c r="HG16" s="42" t="n"/>
      <c r="HH16" s="42" t="n"/>
      <c r="HJ16" s="42" t="n"/>
      <c r="HK16" s="42" t="n"/>
      <c r="HL16" s="42" t="n"/>
      <c r="HN16" s="42" t="n"/>
      <c r="HO16" s="42" t="n"/>
      <c r="HP16" s="42" t="n"/>
      <c r="HR16" s="42" t="n"/>
      <c r="HS16" s="42" t="n"/>
      <c r="HT16" s="42" t="n"/>
      <c r="HV16" s="42" t="n"/>
      <c r="HW16" s="42" t="n"/>
      <c r="HX16" s="42" t="n"/>
      <c r="HZ16" s="42" t="n"/>
      <c r="IA16" s="42" t="n"/>
      <c r="IB16" s="42" t="n"/>
      <c r="ID16" s="42" t="n"/>
      <c r="IE16" s="42" t="n"/>
      <c r="IF16" s="42" t="n"/>
      <c r="IH16" s="42" t="n"/>
      <c r="II16" s="42" t="n"/>
      <c r="IJ16" s="42" t="n"/>
      <c r="IL16" s="42" t="n"/>
      <c r="IM16" s="42" t="n"/>
      <c r="IN16" s="42" t="n"/>
      <c r="IP16" s="42" t="n"/>
      <c r="IQ16" s="42" t="n"/>
      <c r="IR16" s="42" t="n"/>
      <c r="IT16" s="42" t="n"/>
      <c r="IU16" s="42" t="n"/>
      <c r="IV16" s="42" t="n"/>
      <c r="IX16" s="42" t="n"/>
      <c r="IY16" s="42" t="n"/>
      <c r="IZ16" s="42" t="n"/>
      <c r="JB16" s="42" t="n"/>
      <c r="JC16" s="42" t="n"/>
      <c r="JD16" s="42" t="n"/>
      <c r="JF16" s="42" t="n"/>
      <c r="JG16" s="42" t="n"/>
      <c r="JH16" s="42" t="n"/>
      <c r="JJ16" s="42" t="n"/>
      <c r="JK16" s="42" t="n"/>
      <c r="JL16" s="42" t="n"/>
      <c r="JN16" s="42" t="n"/>
      <c r="JO16" s="42" t="n"/>
      <c r="JP16" s="42" t="n"/>
      <c r="JR16" s="42" t="n"/>
      <c r="JS16" s="42" t="n"/>
      <c r="JT16" s="42" t="n"/>
      <c r="JV16" s="42" t="n"/>
      <c r="JW16" s="42" t="n"/>
      <c r="JX16" s="42" t="n"/>
      <c r="JZ16" s="42" t="n"/>
      <c r="KA16" s="42" t="n"/>
      <c r="KB16" s="42" t="n"/>
      <c r="KD16" s="42" t="n"/>
      <c r="KE16" s="42" t="n"/>
      <c r="KF16" s="42" t="n"/>
      <c r="KH16" s="42" t="n"/>
      <c r="KI16" s="42" t="n"/>
      <c r="KJ16" s="42" t="n"/>
      <c r="KL16" s="42" t="n"/>
      <c r="KM16" s="42" t="n"/>
      <c r="KN16" s="42" t="n"/>
      <c r="KP16" s="42" t="n"/>
      <c r="KQ16" s="42" t="n"/>
      <c r="KR16" s="42" t="n"/>
      <c r="KT16" s="42" t="n"/>
      <c r="KU16" s="42" t="n"/>
      <c r="KV16" s="42" t="n"/>
      <c r="KX16" s="42" t="n"/>
      <c r="KY16" s="42" t="n"/>
      <c r="KZ16" s="42" t="n"/>
      <c r="LB16" s="42" t="n"/>
      <c r="LC16" s="42" t="n"/>
      <c r="LD16" s="42" t="n"/>
      <c r="LF16" s="42" t="n"/>
      <c r="LG16" s="42" t="n"/>
      <c r="LH16" s="42" t="n"/>
      <c r="LJ16" s="42" t="n"/>
      <c r="LK16" s="42" t="n"/>
      <c r="LL16" s="42" t="n"/>
      <c r="LN16" s="42" t="n"/>
      <c r="LO16" s="42" t="n"/>
      <c r="LP16" s="42" t="n"/>
      <c r="LR16" s="42" t="n"/>
      <c r="LS16" s="42" t="n"/>
      <c r="LT16" s="42" t="n"/>
      <c r="LV16" s="42" t="n"/>
      <c r="LW16" s="42" t="n"/>
      <c r="LX16" s="42" t="n"/>
      <c r="LZ16" s="42" t="n"/>
      <c r="MA16" s="42" t="n"/>
      <c r="MB16" s="42" t="n"/>
      <c r="MD16" s="42" t="n"/>
      <c r="ME16" s="42" t="n"/>
      <c r="MF16" s="42" t="n"/>
      <c r="MH16" s="42" t="n"/>
      <c r="MI16" s="42" t="n"/>
      <c r="MJ16" s="42" t="n"/>
      <c r="ML16" s="42" t="n"/>
      <c r="MM16" s="42" t="n"/>
      <c r="MN16" s="42" t="n"/>
      <c r="MP16" s="42" t="n"/>
      <c r="MQ16" s="42" t="n"/>
      <c r="MR16" s="42" t="n"/>
      <c r="MT16" s="42" t="n"/>
      <c r="MU16" s="42" t="n"/>
      <c r="MV16" s="42" t="n"/>
      <c r="MX16" s="42" t="n"/>
      <c r="MY16" s="42" t="n"/>
      <c r="MZ16" s="42" t="n"/>
      <c r="NB16" s="42" t="n"/>
      <c r="NC16" s="42" t="n"/>
      <c r="ND16" s="42" t="n"/>
      <c r="NF16" s="42" t="n"/>
      <c r="NG16" s="42" t="n"/>
      <c r="NH16" s="42" t="n"/>
      <c r="NJ16" s="42" t="n"/>
      <c r="NK16" s="42" t="n"/>
      <c r="NL16" s="42" t="n"/>
      <c r="NN16" s="42" t="n"/>
      <c r="NO16" s="42" t="n"/>
      <c r="NP16" s="42" t="n"/>
      <c r="NR16" s="42" t="n"/>
      <c r="NS16" s="42" t="n"/>
      <c r="NT16" s="42" t="n"/>
      <c r="NV16" s="42" t="n"/>
      <c r="NW16" s="42" t="n"/>
      <c r="NX16" s="42" t="n"/>
      <c r="NZ16" s="42" t="n"/>
      <c r="OA16" s="42" t="n"/>
      <c r="OB16" s="42" t="n"/>
      <c r="OD16" s="42" t="n"/>
      <c r="OE16" s="42" t="n"/>
      <c r="OF16" s="42" t="n"/>
      <c r="OH16" s="42" t="n"/>
      <c r="OI16" s="42" t="n"/>
      <c r="OJ16" s="42" t="n"/>
      <c r="OL16" s="42" t="n"/>
      <c r="OM16" s="42" t="n"/>
      <c r="ON16" s="42" t="n"/>
      <c r="OP16" s="42" t="n"/>
      <c r="OQ16" s="42" t="n"/>
      <c r="OR16" s="42" t="n"/>
      <c r="OT16" s="42" t="n"/>
      <c r="OU16" s="42" t="n"/>
      <c r="OV16" s="42" t="n"/>
      <c r="OX16" s="42" t="n"/>
      <c r="OY16" s="42" t="n"/>
      <c r="OZ16" s="42" t="n"/>
      <c r="PB16" s="42" t="n"/>
      <c r="PC16" s="42" t="n"/>
      <c r="PD16" s="42" t="n"/>
      <c r="PF16" s="42" t="n"/>
      <c r="PG16" s="42" t="n"/>
      <c r="PH16" s="42" t="n"/>
      <c r="PJ16" s="42" t="n"/>
      <c r="PK16" s="42" t="n"/>
      <c r="PL16" s="42" t="n"/>
      <c r="PN16" s="42" t="n"/>
      <c r="PO16" s="42" t="n"/>
      <c r="PP16" s="42" t="n"/>
      <c r="PR16" s="42" t="n"/>
      <c r="PS16" s="42" t="n"/>
      <c r="PT16" s="42" t="n"/>
      <c r="PV16" s="42" t="n"/>
      <c r="PW16" s="42" t="n"/>
      <c r="PX16" s="42" t="n"/>
      <c r="PZ16" s="42" t="n"/>
      <c r="QA16" s="42" t="n"/>
      <c r="QB16" s="42" t="n"/>
      <c r="QD16" s="42" t="n"/>
      <c r="QE16" s="42" t="n"/>
      <c r="QF16" s="42" t="n"/>
      <c r="QH16" s="42" t="n"/>
      <c r="QI16" s="42" t="n"/>
      <c r="QJ16" s="42" t="n"/>
      <c r="QL16" s="42" t="n"/>
      <c r="QM16" s="42" t="n"/>
      <c r="QN16" s="42" t="n"/>
      <c r="QP16" s="42" t="n"/>
      <c r="QQ16" s="42" t="n"/>
      <c r="QR16" s="42" t="n"/>
      <c r="QT16" s="42" t="n"/>
      <c r="QU16" s="42" t="n"/>
      <c r="QV16" s="42" t="n"/>
      <c r="QX16" s="42" t="n"/>
      <c r="QY16" s="42" t="n"/>
      <c r="QZ16" s="42" t="n"/>
      <c r="RB16" s="42" t="n"/>
      <c r="RC16" s="42" t="n"/>
      <c r="RD16" s="42" t="n"/>
      <c r="RF16" s="42" t="n"/>
      <c r="RG16" s="42" t="n"/>
      <c r="RH16" s="42" t="n"/>
      <c r="RJ16" s="42" t="n"/>
      <c r="RK16" s="42" t="n"/>
      <c r="RL16" s="42" t="n"/>
      <c r="RN16" s="42" t="n"/>
      <c r="RO16" s="42" t="n"/>
      <c r="RP16" s="42" t="n"/>
      <c r="RR16" s="42" t="n"/>
      <c r="RS16" s="42" t="n"/>
      <c r="RT16" s="42" t="n"/>
      <c r="RV16" s="42" t="n"/>
      <c r="RW16" s="42" t="n"/>
      <c r="RX16" s="42" t="n"/>
      <c r="RZ16" s="42" t="n"/>
      <c r="SA16" s="42" t="n"/>
      <c r="SB16" s="42" t="n"/>
      <c r="SD16" s="42" t="n"/>
      <c r="SE16" s="42" t="n"/>
      <c r="SF16" s="42" t="n"/>
    </row>
    <row r="17">
      <c r="A17" s="44" t="inlineStr">
        <is>
          <t>Surf</t>
        </is>
      </c>
      <c r="B17" s="45" t="n"/>
      <c r="F17" s="45" t="n"/>
      <c r="J17" s="45" t="n"/>
      <c r="N17" s="45" t="n"/>
      <c r="R17" s="45" t="inlineStr">
        <is>
          <t>Encounter rate 4</t>
        </is>
      </c>
      <c r="V17" s="45" t="inlineStr">
        <is>
          <t>Encounter rate 4</t>
        </is>
      </c>
      <c r="Z17" s="45" t="inlineStr">
        <is>
          <t>Encounter rate 1</t>
        </is>
      </c>
      <c r="AD17" s="45" t="inlineStr">
        <is>
          <t>Encounter rate 4</t>
        </is>
      </c>
      <c r="AH17" s="45" t="n"/>
      <c r="AL17" s="45" t="inlineStr">
        <is>
          <t>Encounter rate 4</t>
        </is>
      </c>
      <c r="AP17" s="45" t="n"/>
      <c r="AT17" s="45" t="n"/>
      <c r="AX17" s="45" t="n"/>
      <c r="BB17" s="45" t="n"/>
      <c r="BF17" s="45" t="n"/>
      <c r="BJ17" s="45" t="inlineStr">
        <is>
          <t>Encounter rate 4</t>
        </is>
      </c>
      <c r="BN17" s="45" t="n"/>
      <c r="BR17" s="45" t="n"/>
      <c r="BV17" s="45" t="n"/>
      <c r="BZ17" s="45" t="inlineStr">
        <is>
          <t>Encounter rate 4</t>
        </is>
      </c>
      <c r="CD17" s="45" t="inlineStr">
        <is>
          <t>Encounter rate 4</t>
        </is>
      </c>
      <c r="CH17" s="45" t="n"/>
      <c r="CL17" s="45" t="inlineStr">
        <is>
          <t>Encounter rate 4</t>
        </is>
      </c>
      <c r="CP17" s="45" t="n"/>
      <c r="CT17" s="45" t="n"/>
      <c r="CX17" s="45" t="inlineStr">
        <is>
          <t>Encounter rate 4</t>
        </is>
      </c>
      <c r="DB17" s="45" t="inlineStr">
        <is>
          <t>Encounter rate 4</t>
        </is>
      </c>
      <c r="DF17" s="45" t="inlineStr">
        <is>
          <t>Encounter rate 4</t>
        </is>
      </c>
      <c r="DJ17" s="45" t="inlineStr">
        <is>
          <t>Encounter rate 4</t>
        </is>
      </c>
      <c r="DN17" s="45" t="inlineStr">
        <is>
          <t>Encounter rate 4</t>
        </is>
      </c>
      <c r="DR17" s="45" t="n"/>
      <c r="DV17" s="45" t="inlineStr">
        <is>
          <t>Encounter rate 4</t>
        </is>
      </c>
      <c r="DZ17" s="45" t="n"/>
      <c r="ED17" s="45" t="inlineStr">
        <is>
          <t>Encounter rate 4</t>
        </is>
      </c>
      <c r="EH17" s="45" t="inlineStr">
        <is>
          <t>Encounter rate 4</t>
        </is>
      </c>
      <c r="EL17" s="45" t="n"/>
      <c r="EP17" s="45" t="n"/>
      <c r="ET17" s="45" t="inlineStr">
        <is>
          <t>Encounter rate 4</t>
        </is>
      </c>
      <c r="EX17" s="45" t="n"/>
      <c r="FB17" s="45" t="n"/>
      <c r="FF17" s="45" t="n"/>
      <c r="FJ17" s="45" t="n"/>
      <c r="FN17" s="45" t="n"/>
      <c r="FR17" s="45" t="n"/>
      <c r="FV17" s="45" t="n"/>
      <c r="FZ17" s="45" t="n"/>
      <c r="GD17" s="45" t="n"/>
      <c r="GH17" s="45" t="n"/>
      <c r="GL17" s="45" t="n"/>
      <c r="GP17" s="45" t="n"/>
      <c r="GT17" s="45" t="n"/>
      <c r="GX17" s="45" t="n"/>
      <c r="HB17" s="45" t="inlineStr">
        <is>
          <t>Encounter rate 4</t>
        </is>
      </c>
      <c r="HF17" s="45" t="inlineStr">
        <is>
          <t>Encounter rate 4</t>
        </is>
      </c>
      <c r="HJ17" s="45" t="inlineStr">
        <is>
          <t>Encounter rate 4</t>
        </is>
      </c>
      <c r="HN17" s="45" t="n"/>
      <c r="HR17" s="45" t="inlineStr">
        <is>
          <t>Encounter rate 4</t>
        </is>
      </c>
      <c r="HV17" s="45" t="inlineStr">
        <is>
          <t>Encounter rate 4</t>
        </is>
      </c>
      <c r="HZ17" s="45" t="inlineStr">
        <is>
          <t>Encounter rate 4</t>
        </is>
      </c>
      <c r="ID17" s="45" t="inlineStr">
        <is>
          <t>Encounter rate 4</t>
        </is>
      </c>
      <c r="IH17" s="45" t="n"/>
      <c r="IL17" s="45" t="n"/>
      <c r="IP17" s="45" t="n"/>
      <c r="IT17" s="45" t="n"/>
      <c r="IX17" s="45" t="n"/>
      <c r="JB17" s="45" t="n"/>
      <c r="JF17" s="45" t="n"/>
      <c r="JJ17" s="45" t="n"/>
      <c r="JN17" s="45" t="n"/>
      <c r="JR17" s="45" t="inlineStr">
        <is>
          <t>Encounter rate 4</t>
        </is>
      </c>
      <c r="JV17" s="45" t="inlineStr">
        <is>
          <t>Encounter rate 4</t>
        </is>
      </c>
      <c r="JZ17" s="45" t="inlineStr">
        <is>
          <t>Encounter rate 4</t>
        </is>
      </c>
      <c r="KD17" s="45" t="inlineStr">
        <is>
          <t>Encounter rate 4</t>
        </is>
      </c>
      <c r="KH17" s="45" t="n"/>
      <c r="KL17" s="45" t="inlineStr">
        <is>
          <t>Encounter rate 4</t>
        </is>
      </c>
      <c r="KP17" s="45" t="inlineStr">
        <is>
          <t>Encounter rate 4</t>
        </is>
      </c>
      <c r="KT17" s="45" t="inlineStr">
        <is>
          <t>Encounter rate 4</t>
        </is>
      </c>
      <c r="KX17" s="45" t="inlineStr">
        <is>
          <t>Encounter rate 4</t>
        </is>
      </c>
      <c r="LB17" s="45" t="n"/>
      <c r="LF17" s="45" t="n"/>
      <c r="LJ17" s="45" t="n"/>
      <c r="LN17" s="45" t="n"/>
      <c r="LR17" s="45" t="n"/>
      <c r="LV17" s="45" t="inlineStr">
        <is>
          <t>Encounter rate 4</t>
        </is>
      </c>
      <c r="LZ17" s="45" t="inlineStr">
        <is>
          <t>Encounter rate 4</t>
        </is>
      </c>
      <c r="MD17" s="45" t="n"/>
      <c r="MH17" s="45" t="inlineStr">
        <is>
          <t>Encounter rate 4</t>
        </is>
      </c>
      <c r="ML17" s="45" t="inlineStr">
        <is>
          <t>Encounter rate 1</t>
        </is>
      </c>
      <c r="MP17" s="45" t="n"/>
      <c r="MT17" s="45" t="n"/>
      <c r="MX17" s="45" t="inlineStr">
        <is>
          <t>Encounter rate 4</t>
        </is>
      </c>
      <c r="NB17" s="45" t="inlineStr">
        <is>
          <t>Encounter rate 4</t>
        </is>
      </c>
      <c r="NF17" s="45" t="inlineStr">
        <is>
          <t>Encounter rate 4</t>
        </is>
      </c>
      <c r="NJ17" s="45" t="inlineStr">
        <is>
          <t>Encounter rate 4</t>
        </is>
      </c>
      <c r="NN17" s="45" t="inlineStr">
        <is>
          <t>Encounter rate 4</t>
        </is>
      </c>
      <c r="NR17" s="45" t="inlineStr">
        <is>
          <t>Encounter rate 4</t>
        </is>
      </c>
      <c r="NV17" s="45" t="inlineStr">
        <is>
          <t>Encounter rate 4</t>
        </is>
      </c>
      <c r="NZ17" s="45" t="inlineStr">
        <is>
          <t>Encounter rate 4</t>
        </is>
      </c>
      <c r="OD17" s="45" t="inlineStr">
        <is>
          <t>Encounter rate 4</t>
        </is>
      </c>
      <c r="OH17" s="45" t="n"/>
      <c r="OL17" s="45" t="n"/>
      <c r="OP17" s="45" t="n"/>
      <c r="OT17" s="45" t="n"/>
      <c r="OX17" s="45" t="n"/>
      <c r="PB17" s="45" t="inlineStr">
        <is>
          <t>Encounter rate 9</t>
        </is>
      </c>
      <c r="PF17" s="45" t="n"/>
      <c r="PJ17" s="45" t="inlineStr">
        <is>
          <t>Encounter rate 9</t>
        </is>
      </c>
      <c r="PN17" s="45" t="n"/>
      <c r="PR17" s="45" t="inlineStr">
        <is>
          <t>Encounter rate 4</t>
        </is>
      </c>
      <c r="PV17" s="45" t="inlineStr">
        <is>
          <t>Encounter rate 4</t>
        </is>
      </c>
      <c r="PZ17" s="45" t="inlineStr">
        <is>
          <t>Encounter rate 4</t>
        </is>
      </c>
      <c r="QD17" s="45" t="inlineStr">
        <is>
          <t>Encounter rate 4</t>
        </is>
      </c>
      <c r="QH17" s="45" t="inlineStr">
        <is>
          <t>Encounter rate 4</t>
        </is>
      </c>
      <c r="QL17" s="45" t="inlineStr">
        <is>
          <t>Encounter rate 4</t>
        </is>
      </c>
      <c r="QP17" s="45" t="inlineStr">
        <is>
          <t>Encounter rate 4</t>
        </is>
      </c>
      <c r="QT17" s="45" t="n"/>
      <c r="QX17" s="45" t="n"/>
      <c r="RB17" s="45" t="n"/>
      <c r="RF17" s="45" t="inlineStr">
        <is>
          <t>Encounter rate 9</t>
        </is>
      </c>
      <c r="RJ17" s="45" t="n"/>
      <c r="RN17" s="45" t="n"/>
      <c r="RR17" s="45" t="n"/>
      <c r="RV17" s="45" t="n"/>
      <c r="RZ17" s="45" t="n"/>
      <c r="SD17" s="45" t="n"/>
    </row>
    <row r="18">
      <c r="B18" s="46" t="n"/>
      <c r="C18" s="46" t="n"/>
      <c r="D18" s="46" t="n"/>
      <c r="F18" s="46" t="n"/>
      <c r="G18" s="46" t="n"/>
      <c r="H18" s="46" t="n"/>
      <c r="J18" s="46" t="n"/>
      <c r="K18" s="46" t="n"/>
      <c r="L18" s="46" t="n"/>
      <c r="N18" s="46" t="n"/>
      <c r="O18" s="46" t="n"/>
      <c r="P18" s="46" t="n"/>
      <c r="R18" s="46" t="inlineStr">
        <is>
          <t>99%</t>
        </is>
      </c>
      <c r="S18" s="47" t="inlineStr">
        <is>
          <t>Marill</t>
        </is>
      </c>
      <c r="T18" s="46" t="inlineStr">
        <is>
          <t>5-35</t>
        </is>
      </c>
      <c r="V18" s="46" t="inlineStr">
        <is>
          <t>60%</t>
        </is>
      </c>
      <c r="W18" s="47" t="inlineStr">
        <is>
          <t>Tentacool</t>
        </is>
      </c>
      <c r="X18" s="46" t="inlineStr">
        <is>
          <t>5-35</t>
        </is>
      </c>
      <c r="Z18" s="46" t="inlineStr">
        <is>
          <t>100%</t>
        </is>
      </c>
      <c r="AA18" s="47" t="inlineStr">
        <is>
          <t>Marill</t>
        </is>
      </c>
      <c r="AB18" s="46" t="inlineStr">
        <is>
          <t>5-35</t>
        </is>
      </c>
      <c r="AD18" s="46" t="inlineStr">
        <is>
          <t>60%</t>
        </is>
      </c>
      <c r="AE18" s="47" t="inlineStr">
        <is>
          <t>Wingull</t>
        </is>
      </c>
      <c r="AF18" s="46" t="inlineStr">
        <is>
          <t>30-34</t>
        </is>
      </c>
      <c r="AH18" s="46" t="n"/>
      <c r="AI18" s="46" t="n"/>
      <c r="AJ18" s="46" t="n"/>
      <c r="AL18" s="46" t="inlineStr">
        <is>
          <t>95%</t>
        </is>
      </c>
      <c r="AM18" s="47" t="inlineStr">
        <is>
          <t>Wingull</t>
        </is>
      </c>
      <c r="AN18" s="46" t="inlineStr">
        <is>
          <t>10-30</t>
        </is>
      </c>
      <c r="AP18" s="46" t="n"/>
      <c r="AQ18" s="46" t="n"/>
      <c r="AR18" s="46" t="n"/>
      <c r="AT18" s="46" t="n"/>
      <c r="AU18" s="46" t="n"/>
      <c r="AV18" s="46" t="n"/>
      <c r="AX18" s="46" t="n"/>
      <c r="AY18" s="46" t="n"/>
      <c r="AZ18" s="46" t="n"/>
      <c r="BB18" s="46" t="n"/>
      <c r="BC18" s="46" t="n"/>
      <c r="BD18" s="46" t="n"/>
      <c r="BF18" s="46" t="n"/>
      <c r="BG18" s="46" t="n"/>
      <c r="BH18" s="46" t="n"/>
      <c r="BJ18" s="46" t="inlineStr">
        <is>
          <t>60%</t>
        </is>
      </c>
      <c r="BK18" s="47" t="inlineStr">
        <is>
          <t>Tentacool</t>
        </is>
      </c>
      <c r="BL18" s="46" t="inlineStr">
        <is>
          <t>31-35</t>
        </is>
      </c>
      <c r="BN18" s="46" t="n"/>
      <c r="BO18" s="46" t="n"/>
      <c r="BP18" s="46" t="n"/>
      <c r="BR18" s="46" t="n"/>
      <c r="BS18" s="46" t="n"/>
      <c r="BT18" s="46" t="n"/>
      <c r="BV18" s="46" t="n"/>
      <c r="BW18" s="46" t="n"/>
      <c r="BX18" s="46" t="n"/>
      <c r="BZ18" s="46" t="inlineStr">
        <is>
          <t>60%</t>
        </is>
      </c>
      <c r="CA18" s="47" t="inlineStr">
        <is>
          <t>Tentacool</t>
        </is>
      </c>
      <c r="CB18" s="46" t="inlineStr">
        <is>
          <t>30-34</t>
        </is>
      </c>
      <c r="CD18" s="46" t="inlineStr">
        <is>
          <t>60%</t>
        </is>
      </c>
      <c r="CE18" s="47" t="inlineStr">
        <is>
          <t>Tentacool</t>
        </is>
      </c>
      <c r="CF18" s="46" t="inlineStr">
        <is>
          <t>5-35</t>
        </is>
      </c>
      <c r="CH18" s="46" t="n"/>
      <c r="CI18" s="46" t="n"/>
      <c r="CJ18" s="46" t="n"/>
      <c r="CL18" s="46" t="inlineStr">
        <is>
          <t>60%</t>
        </is>
      </c>
      <c r="CM18" s="47" t="inlineStr">
        <is>
          <t>Tentacool</t>
        </is>
      </c>
      <c r="CN18" s="46" t="inlineStr">
        <is>
          <t>30-34</t>
        </is>
      </c>
      <c r="CP18" s="46" t="n"/>
      <c r="CQ18" s="46" t="n"/>
      <c r="CR18" s="46" t="n"/>
      <c r="CT18" s="46" t="n"/>
      <c r="CU18" s="46" t="n"/>
      <c r="CV18" s="46" t="n"/>
      <c r="CX18" s="46" t="inlineStr">
        <is>
          <t>60%</t>
        </is>
      </c>
      <c r="CY18" s="47" t="inlineStr">
        <is>
          <t>Tentacool</t>
        </is>
      </c>
      <c r="CZ18" s="46" t="inlineStr">
        <is>
          <t>5-35</t>
        </is>
      </c>
      <c r="DB18" s="46" t="inlineStr">
        <is>
          <t>60%</t>
        </is>
      </c>
      <c r="DC18" s="47" t="inlineStr">
        <is>
          <t>Marill</t>
        </is>
      </c>
      <c r="DD18" s="46" t="inlineStr">
        <is>
          <t>30-34</t>
        </is>
      </c>
      <c r="DF18" s="46" t="inlineStr">
        <is>
          <t>99%</t>
        </is>
      </c>
      <c r="DG18" s="47" t="inlineStr">
        <is>
          <t>Tentacool</t>
        </is>
      </c>
      <c r="DH18" s="46" t="inlineStr">
        <is>
          <t>5-35</t>
        </is>
      </c>
      <c r="DJ18" s="46" t="inlineStr">
        <is>
          <t>60%</t>
        </is>
      </c>
      <c r="DK18" s="47" t="inlineStr">
        <is>
          <t>Tentacool</t>
        </is>
      </c>
      <c r="DL18" s="46" t="inlineStr">
        <is>
          <t>5-35</t>
        </is>
      </c>
      <c r="DN18" s="46" t="inlineStr">
        <is>
          <t>60%</t>
        </is>
      </c>
      <c r="DO18" s="47" t="inlineStr">
        <is>
          <t>Tentacool</t>
        </is>
      </c>
      <c r="DP18" s="46" t="inlineStr">
        <is>
          <t>5-35</t>
        </is>
      </c>
      <c r="DR18" s="46" t="n"/>
      <c r="DS18" s="46" t="n"/>
      <c r="DT18" s="46" t="n"/>
      <c r="DV18" s="46" t="inlineStr">
        <is>
          <t>99%</t>
        </is>
      </c>
      <c r="DW18" s="47" t="inlineStr">
        <is>
          <t>Tentacool</t>
        </is>
      </c>
      <c r="DX18" s="46" t="inlineStr">
        <is>
          <t>5-35</t>
        </is>
      </c>
      <c r="DZ18" s="46" t="n"/>
      <c r="EA18" s="46" t="n"/>
      <c r="EB18" s="46" t="n"/>
      <c r="ED18" s="46" t="inlineStr">
        <is>
          <t>60%</t>
        </is>
      </c>
      <c r="EE18" s="47" t="inlineStr">
        <is>
          <t>Tentacool</t>
        </is>
      </c>
      <c r="EF18" s="46" t="inlineStr">
        <is>
          <t>5-35</t>
        </is>
      </c>
      <c r="EH18" s="46" t="inlineStr">
        <is>
          <t>99%</t>
        </is>
      </c>
      <c r="EI18" s="47" t="inlineStr">
        <is>
          <t>Marill</t>
        </is>
      </c>
      <c r="EJ18" s="46" t="inlineStr">
        <is>
          <t>5-35</t>
        </is>
      </c>
      <c r="EL18" s="46" t="n"/>
      <c r="EM18" s="46" t="n"/>
      <c r="EN18" s="46" t="n"/>
      <c r="EP18" s="46" t="n"/>
      <c r="EQ18" s="46" t="n"/>
      <c r="ER18" s="46" t="n"/>
      <c r="ET18" s="46" t="inlineStr">
        <is>
          <t>99%</t>
        </is>
      </c>
      <c r="EU18" s="47" t="inlineStr">
        <is>
          <t>Marill</t>
        </is>
      </c>
      <c r="EV18" s="46" t="inlineStr">
        <is>
          <t>5-35</t>
        </is>
      </c>
      <c r="EX18" s="46" t="n"/>
      <c r="EY18" s="46" t="n"/>
      <c r="EZ18" s="46" t="n"/>
      <c r="FB18" s="46" t="n"/>
      <c r="FC18" s="46" t="n"/>
      <c r="FD18" s="46" t="n"/>
      <c r="FF18" s="46" t="n"/>
      <c r="FG18" s="46" t="n"/>
      <c r="FH18" s="46" t="n"/>
      <c r="FJ18" s="46" t="n"/>
      <c r="FK18" s="46" t="n"/>
      <c r="FL18" s="46" t="n"/>
      <c r="FN18" s="46" t="n"/>
      <c r="FO18" s="46" t="n"/>
      <c r="FP18" s="46" t="n"/>
      <c r="FR18" s="46" t="n"/>
      <c r="FS18" s="46" t="n"/>
      <c r="FT18" s="46" t="n"/>
      <c r="FV18" s="46" t="n"/>
      <c r="FW18" s="46" t="n"/>
      <c r="FX18" s="46" t="n"/>
      <c r="FZ18" s="46" t="n"/>
      <c r="GA18" s="46" t="n"/>
      <c r="GB18" s="46" t="n"/>
      <c r="GD18" s="46" t="n"/>
      <c r="GE18" s="46" t="n"/>
      <c r="GF18" s="46" t="n"/>
      <c r="GH18" s="46" t="n"/>
      <c r="GI18" s="46" t="n"/>
      <c r="GJ18" s="46" t="n"/>
      <c r="GL18" s="46" t="n"/>
      <c r="GM18" s="46" t="n"/>
      <c r="GN18" s="46" t="n"/>
      <c r="GP18" s="46" t="n"/>
      <c r="GQ18" s="46" t="n"/>
      <c r="GR18" s="46" t="n"/>
      <c r="GT18" s="46" t="n"/>
      <c r="GU18" s="46" t="n"/>
      <c r="GV18" s="46" t="n"/>
      <c r="GX18" s="46" t="n"/>
      <c r="GY18" s="46" t="n"/>
      <c r="GZ18" s="46" t="n"/>
      <c r="HB18" s="46" t="inlineStr">
        <is>
          <t>60%</t>
        </is>
      </c>
      <c r="HC18" s="47" t="inlineStr">
        <is>
          <t>Tentacool</t>
        </is>
      </c>
      <c r="HD18" s="46" t="inlineStr">
        <is>
          <t>5-35</t>
        </is>
      </c>
      <c r="HF18" s="46" t="inlineStr">
        <is>
          <t>60%</t>
        </is>
      </c>
      <c r="HG18" s="47" t="inlineStr">
        <is>
          <t>Tentacool</t>
        </is>
      </c>
      <c r="HH18" s="46" t="inlineStr">
        <is>
          <t>5-35</t>
        </is>
      </c>
      <c r="HJ18" s="46" t="inlineStr">
        <is>
          <t>60%</t>
        </is>
      </c>
      <c r="HK18" s="47" t="inlineStr">
        <is>
          <t>Tentacool</t>
        </is>
      </c>
      <c r="HL18" s="46" t="inlineStr">
        <is>
          <t>5-35</t>
        </is>
      </c>
      <c r="HN18" s="46" t="n"/>
      <c r="HO18" s="46" t="n"/>
      <c r="HP18" s="46" t="n"/>
      <c r="HR18" s="46" t="inlineStr">
        <is>
          <t>99%</t>
        </is>
      </c>
      <c r="HS18" s="47" t="inlineStr">
        <is>
          <t>Marill</t>
        </is>
      </c>
      <c r="HT18" s="46" t="inlineStr">
        <is>
          <t>5-35</t>
        </is>
      </c>
      <c r="HV18" s="46" t="inlineStr">
        <is>
          <t>60%</t>
        </is>
      </c>
      <c r="HW18" s="47" t="inlineStr">
        <is>
          <t>Tentacool</t>
        </is>
      </c>
      <c r="HX18" s="46" t="inlineStr">
        <is>
          <t>5-35</t>
        </is>
      </c>
      <c r="HZ18" s="46" t="inlineStr">
        <is>
          <t>60%</t>
        </is>
      </c>
      <c r="IA18" s="47" t="inlineStr">
        <is>
          <t>Tentacool</t>
        </is>
      </c>
      <c r="IB18" s="46" t="inlineStr">
        <is>
          <t>5-35</t>
        </is>
      </c>
      <c r="ID18" s="46" t="inlineStr">
        <is>
          <t>60%</t>
        </is>
      </c>
      <c r="IE18" s="47" t="inlineStr">
        <is>
          <t>Tentacool</t>
        </is>
      </c>
      <c r="IF18" s="46" t="inlineStr">
        <is>
          <t>5-35</t>
        </is>
      </c>
      <c r="IH18" s="46" t="n"/>
      <c r="II18" s="46" t="n"/>
      <c r="IJ18" s="46" t="n"/>
      <c r="IL18" s="46" t="n"/>
      <c r="IM18" s="46" t="n"/>
      <c r="IN18" s="46" t="n"/>
      <c r="IP18" s="46" t="n"/>
      <c r="IQ18" s="46" t="n"/>
      <c r="IR18" s="46" t="n"/>
      <c r="IT18" s="46" t="n"/>
      <c r="IU18" s="46" t="n"/>
      <c r="IV18" s="46" t="n"/>
      <c r="IX18" s="46" t="n"/>
      <c r="IY18" s="46" t="n"/>
      <c r="IZ18" s="46" t="n"/>
      <c r="JB18" s="46" t="n"/>
      <c r="JC18" s="46" t="n"/>
      <c r="JD18" s="46" t="n"/>
      <c r="JF18" s="46" t="n"/>
      <c r="JG18" s="46" t="n"/>
      <c r="JH18" s="46" t="n"/>
      <c r="JJ18" s="46" t="n"/>
      <c r="JK18" s="46" t="n"/>
      <c r="JL18" s="46" t="n"/>
      <c r="JN18" s="46" t="n"/>
      <c r="JO18" s="46" t="n"/>
      <c r="JP18" s="46" t="n"/>
      <c r="JR18" s="46" t="inlineStr">
        <is>
          <t>60%</t>
        </is>
      </c>
      <c r="JS18" s="47" t="inlineStr">
        <is>
          <t>Tentacool</t>
        </is>
      </c>
      <c r="JT18" s="46" t="inlineStr">
        <is>
          <t>5-35</t>
        </is>
      </c>
      <c r="JV18" s="46" t="inlineStr">
        <is>
          <t>60%</t>
        </is>
      </c>
      <c r="JW18" s="47" t="inlineStr">
        <is>
          <t>Tentacool</t>
        </is>
      </c>
      <c r="JX18" s="46" t="inlineStr">
        <is>
          <t>5-35</t>
        </is>
      </c>
      <c r="JZ18" s="46" t="inlineStr">
        <is>
          <t>60%</t>
        </is>
      </c>
      <c r="KA18" s="47" t="inlineStr">
        <is>
          <t>Tentacool</t>
        </is>
      </c>
      <c r="KB18" s="46" t="inlineStr">
        <is>
          <t>5-35</t>
        </is>
      </c>
      <c r="KD18" s="46" t="inlineStr">
        <is>
          <t>60%</t>
        </is>
      </c>
      <c r="KE18" s="47" t="inlineStr">
        <is>
          <t>Tentacool</t>
        </is>
      </c>
      <c r="KF18" s="46" t="inlineStr">
        <is>
          <t>5-35</t>
        </is>
      </c>
      <c r="KH18" s="46" t="n"/>
      <c r="KI18" s="46" t="n"/>
      <c r="KJ18" s="46" t="n"/>
      <c r="KL18" s="46" t="inlineStr">
        <is>
          <t>60%</t>
        </is>
      </c>
      <c r="KM18" s="47" t="inlineStr">
        <is>
          <t>Tentacool</t>
        </is>
      </c>
      <c r="KN18" s="46" t="inlineStr">
        <is>
          <t>5-35</t>
        </is>
      </c>
      <c r="KP18" s="46" t="inlineStr">
        <is>
          <t>60%</t>
        </is>
      </c>
      <c r="KQ18" s="47" t="inlineStr">
        <is>
          <t>Tentacool</t>
        </is>
      </c>
      <c r="KR18" s="46" t="inlineStr">
        <is>
          <t>5-35</t>
        </is>
      </c>
      <c r="KT18" s="46" t="inlineStr">
        <is>
          <t>60%</t>
        </is>
      </c>
      <c r="KU18" s="47" t="inlineStr">
        <is>
          <t>Tentacool</t>
        </is>
      </c>
      <c r="KV18" s="46" t="inlineStr">
        <is>
          <t>5-35</t>
        </is>
      </c>
      <c r="KX18" s="46" t="inlineStr">
        <is>
          <t>60%</t>
        </is>
      </c>
      <c r="KY18" s="47" t="inlineStr">
        <is>
          <t>Tentacool</t>
        </is>
      </c>
      <c r="KZ18" s="46" t="inlineStr">
        <is>
          <t>5-35</t>
        </is>
      </c>
      <c r="LB18" s="46" t="n"/>
      <c r="LC18" s="46" t="n"/>
      <c r="LD18" s="46" t="n"/>
      <c r="LF18" s="46" t="n"/>
      <c r="LG18" s="46" t="n"/>
      <c r="LH18" s="46" t="n"/>
      <c r="LJ18" s="46" t="n"/>
      <c r="LK18" s="46" t="n"/>
      <c r="LL18" s="46" t="n"/>
      <c r="LN18" s="46" t="n"/>
      <c r="LO18" s="46" t="n"/>
      <c r="LP18" s="46" t="n"/>
      <c r="LR18" s="46" t="n"/>
      <c r="LS18" s="46" t="n"/>
      <c r="LT18" s="46" t="n"/>
      <c r="LV18" s="46" t="inlineStr">
        <is>
          <t>60%</t>
        </is>
      </c>
      <c r="LW18" s="47" t="inlineStr">
        <is>
          <t>Tentacool</t>
        </is>
      </c>
      <c r="LX18" s="46" t="inlineStr">
        <is>
          <t>5-35</t>
        </is>
      </c>
      <c r="LZ18" s="46" t="inlineStr">
        <is>
          <t>60%</t>
        </is>
      </c>
      <c r="MA18" s="47" t="inlineStr">
        <is>
          <t>Tentacool</t>
        </is>
      </c>
      <c r="MB18" s="46" t="inlineStr">
        <is>
          <t>5-35</t>
        </is>
      </c>
      <c r="MD18" s="46" t="n"/>
      <c r="ME18" s="46" t="n"/>
      <c r="MF18" s="46" t="n"/>
      <c r="MH18" s="46" t="inlineStr">
        <is>
          <t>60%</t>
        </is>
      </c>
      <c r="MI18" s="47" t="inlineStr">
        <is>
          <t>Tentacool</t>
        </is>
      </c>
      <c r="MJ18" s="46" t="inlineStr">
        <is>
          <t>5-35</t>
        </is>
      </c>
      <c r="ML18" s="46" t="inlineStr">
        <is>
          <t>100%</t>
        </is>
      </c>
      <c r="MM18" s="47" t="inlineStr">
        <is>
          <t>Magikarp</t>
        </is>
      </c>
      <c r="MN18" s="46" t="inlineStr">
        <is>
          <t>5-35</t>
        </is>
      </c>
      <c r="MP18" s="46" t="n"/>
      <c r="MQ18" s="46" t="n"/>
      <c r="MR18" s="46" t="n"/>
      <c r="MT18" s="46" t="n"/>
      <c r="MU18" s="46" t="n"/>
      <c r="MV18" s="46" t="n"/>
      <c r="MX18" s="46" t="inlineStr">
        <is>
          <t>65%</t>
        </is>
      </c>
      <c r="MY18" s="47" t="inlineStr">
        <is>
          <t>Clamperl</t>
        </is>
      </c>
      <c r="MZ18" s="46" t="inlineStr">
        <is>
          <t>20-35</t>
        </is>
      </c>
      <c r="NB18" s="46" t="inlineStr">
        <is>
          <t>90%</t>
        </is>
      </c>
      <c r="NC18" s="47" t="inlineStr">
        <is>
          <t>Golbat</t>
        </is>
      </c>
      <c r="ND18" s="46" t="inlineStr">
        <is>
          <t>30-35</t>
        </is>
      </c>
      <c r="NF18" s="46" t="inlineStr">
        <is>
          <t>60%</t>
        </is>
      </c>
      <c r="NG18" s="47" t="inlineStr">
        <is>
          <t>Tentacool</t>
        </is>
      </c>
      <c r="NH18" s="46" t="inlineStr">
        <is>
          <t>5-35</t>
        </is>
      </c>
      <c r="NJ18" s="46" t="inlineStr">
        <is>
          <t>60%</t>
        </is>
      </c>
      <c r="NK18" s="47" t="inlineStr">
        <is>
          <t>Tentacool</t>
        </is>
      </c>
      <c r="NL18" s="46" t="inlineStr">
        <is>
          <t>5-35</t>
        </is>
      </c>
      <c r="NN18" s="46" t="inlineStr">
        <is>
          <t>60%</t>
        </is>
      </c>
      <c r="NO18" s="47" t="inlineStr">
        <is>
          <t>Tentacool</t>
        </is>
      </c>
      <c r="NP18" s="46" t="inlineStr">
        <is>
          <t>5-35</t>
        </is>
      </c>
      <c r="NR18" s="46" t="inlineStr">
        <is>
          <t>60%</t>
        </is>
      </c>
      <c r="NS18" s="47" t="inlineStr">
        <is>
          <t>Tentacool</t>
        </is>
      </c>
      <c r="NT18" s="46" t="inlineStr">
        <is>
          <t>5-35</t>
        </is>
      </c>
      <c r="NV18" s="46" t="inlineStr">
        <is>
          <t>60%</t>
        </is>
      </c>
      <c r="NW18" s="47" t="inlineStr">
        <is>
          <t>Tentacool</t>
        </is>
      </c>
      <c r="NX18" s="46" t="inlineStr">
        <is>
          <t>5-35</t>
        </is>
      </c>
      <c r="NZ18" s="46" t="inlineStr">
        <is>
          <t>60%</t>
        </is>
      </c>
      <c r="OA18" s="47" t="inlineStr">
        <is>
          <t>Tentacool</t>
        </is>
      </c>
      <c r="OB18" s="46" t="inlineStr">
        <is>
          <t>5-35</t>
        </is>
      </c>
      <c r="OD18" s="46" t="inlineStr">
        <is>
          <t>60%</t>
        </is>
      </c>
      <c r="OE18" s="47" t="inlineStr">
        <is>
          <t>Tentacool</t>
        </is>
      </c>
      <c r="OF18" s="46" t="inlineStr">
        <is>
          <t>5-35</t>
        </is>
      </c>
      <c r="OH18" s="46" t="n"/>
      <c r="OI18" s="46" t="n"/>
      <c r="OJ18" s="46" t="n"/>
      <c r="OL18" s="46" t="n"/>
      <c r="OM18" s="46" t="n"/>
      <c r="ON18" s="46" t="n"/>
      <c r="OP18" s="46" t="n"/>
      <c r="OQ18" s="46" t="n"/>
      <c r="OR18" s="46" t="n"/>
      <c r="OT18" s="46" t="n"/>
      <c r="OU18" s="46" t="n"/>
      <c r="OV18" s="46" t="n"/>
      <c r="OX18" s="46" t="n"/>
      <c r="OY18" s="46" t="n"/>
      <c r="OZ18" s="46" t="n"/>
      <c r="PB18" s="46" t="inlineStr">
        <is>
          <t>100%</t>
        </is>
      </c>
      <c r="PC18" s="47" t="inlineStr">
        <is>
          <t>Psyduck</t>
        </is>
      </c>
      <c r="PD18" s="46" t="inlineStr">
        <is>
          <t>20-35</t>
        </is>
      </c>
      <c r="PF18" s="46" t="n"/>
      <c r="PG18" s="46" t="n"/>
      <c r="PH18" s="46" t="n"/>
      <c r="PJ18" s="46" t="inlineStr">
        <is>
          <t>95%</t>
        </is>
      </c>
      <c r="PK18" s="47" t="inlineStr">
        <is>
          <t>Psyduck</t>
        </is>
      </c>
      <c r="PL18" s="46" t="inlineStr">
        <is>
          <t>20-35</t>
        </is>
      </c>
      <c r="PN18" s="46" t="n"/>
      <c r="PO18" s="46" t="n"/>
      <c r="PP18" s="46" t="n"/>
      <c r="PR18" s="46" t="inlineStr">
        <is>
          <t>100%</t>
        </is>
      </c>
      <c r="PS18" s="47" t="inlineStr">
        <is>
          <t>Golbat</t>
        </is>
      </c>
      <c r="PT18" s="46" t="inlineStr">
        <is>
          <t>25-40</t>
        </is>
      </c>
      <c r="PV18" s="46" t="inlineStr">
        <is>
          <t>90%</t>
        </is>
      </c>
      <c r="PW18" s="47" t="inlineStr">
        <is>
          <t>Zubat</t>
        </is>
      </c>
      <c r="PX18" s="46" t="inlineStr">
        <is>
          <t>5-35</t>
        </is>
      </c>
      <c r="PZ18" s="46" t="inlineStr">
        <is>
          <t>90%</t>
        </is>
      </c>
      <c r="QA18" s="47" t="inlineStr">
        <is>
          <t>Golbat</t>
        </is>
      </c>
      <c r="QB18" s="46" t="inlineStr">
        <is>
          <t>30-35</t>
        </is>
      </c>
      <c r="QD18" s="46" t="inlineStr">
        <is>
          <t>90%</t>
        </is>
      </c>
      <c r="QE18" s="47" t="inlineStr">
        <is>
          <t>Golbat</t>
        </is>
      </c>
      <c r="QF18" s="46" t="inlineStr">
        <is>
          <t>30-35</t>
        </is>
      </c>
      <c r="QH18" s="46" t="inlineStr">
        <is>
          <t>60%</t>
        </is>
      </c>
      <c r="QI18" s="47" t="inlineStr">
        <is>
          <t>Tentacool</t>
        </is>
      </c>
      <c r="QJ18" s="46" t="inlineStr">
        <is>
          <t>5-35</t>
        </is>
      </c>
      <c r="QL18" s="46" t="inlineStr">
        <is>
          <t>60%</t>
        </is>
      </c>
      <c r="QM18" s="47" t="inlineStr">
        <is>
          <t>Tentacool</t>
        </is>
      </c>
      <c r="QN18" s="46" t="inlineStr">
        <is>
          <t>5-35</t>
        </is>
      </c>
      <c r="QP18" s="46" t="inlineStr">
        <is>
          <t>65%</t>
        </is>
      </c>
      <c r="QQ18" s="47" t="inlineStr">
        <is>
          <t>Clamperl</t>
        </is>
      </c>
      <c r="QR18" s="46" t="inlineStr">
        <is>
          <t>20-35</t>
        </is>
      </c>
      <c r="QT18" s="46" t="n"/>
      <c r="QU18" s="46" t="n"/>
      <c r="QV18" s="46" t="n"/>
      <c r="QX18" s="46" t="n"/>
      <c r="QY18" s="46" t="n"/>
      <c r="QZ18" s="46" t="n"/>
      <c r="RB18" s="46" t="n"/>
      <c r="RC18" s="46" t="n"/>
      <c r="RD18" s="46" t="n"/>
      <c r="RF18" s="46" t="inlineStr">
        <is>
          <t>60%</t>
        </is>
      </c>
      <c r="RG18" s="47" t="inlineStr">
        <is>
          <t>Wooper</t>
        </is>
      </c>
      <c r="RH18" s="46" t="inlineStr">
        <is>
          <t>25-30</t>
        </is>
      </c>
      <c r="RJ18" s="46" t="n"/>
      <c r="RK18" s="46" t="n"/>
      <c r="RL18" s="46" t="n"/>
      <c r="RN18" s="46" t="n"/>
      <c r="RO18" s="46" t="n"/>
      <c r="RP18" s="46" t="n"/>
      <c r="RR18" s="46" t="n"/>
      <c r="RS18" s="46" t="n"/>
      <c r="RT18" s="46" t="n"/>
      <c r="RV18" s="46" t="n"/>
      <c r="RW18" s="46" t="n"/>
      <c r="RX18" s="46" t="n"/>
      <c r="RZ18" s="46" t="n"/>
      <c r="SA18" s="46" t="n"/>
      <c r="SB18" s="46" t="n"/>
      <c r="SD18" s="46" t="n"/>
      <c r="SE18" s="46" t="n"/>
      <c r="SF18" s="46" t="n"/>
    </row>
    <row r="19">
      <c r="B19" s="46" t="n"/>
      <c r="C19" s="46" t="n"/>
      <c r="D19" s="46" t="n"/>
      <c r="F19" s="46" t="n"/>
      <c r="G19" s="46" t="n"/>
      <c r="H19" s="46" t="n"/>
      <c r="J19" s="46" t="n"/>
      <c r="K19" s="46" t="n"/>
      <c r="L19" s="46" t="n"/>
      <c r="N19" s="46" t="n"/>
      <c r="O19" s="46" t="n"/>
      <c r="P19" s="46" t="n"/>
      <c r="R19" s="46" t="inlineStr">
        <is>
          <t>1%</t>
        </is>
      </c>
      <c r="S19" s="47" t="inlineStr">
        <is>
          <t>Goldeen</t>
        </is>
      </c>
      <c r="T19" s="46" t="inlineStr">
        <is>
          <t>20-30</t>
        </is>
      </c>
      <c r="V19" s="46" t="inlineStr">
        <is>
          <t>35%</t>
        </is>
      </c>
      <c r="W19" s="47" t="inlineStr">
        <is>
          <t>Wingull</t>
        </is>
      </c>
      <c r="X19" s="46" t="inlineStr">
        <is>
          <t>10-30</t>
        </is>
      </c>
      <c r="Z19" s="46" t="n"/>
      <c r="AA19" s="46" t="n"/>
      <c r="AB19" s="46" t="n"/>
      <c r="AD19" s="46" t="inlineStr">
        <is>
          <t>30%</t>
        </is>
      </c>
      <c r="AE19" s="47" t="inlineStr">
        <is>
          <t>Tentacool</t>
        </is>
      </c>
      <c r="AF19" s="46" t="inlineStr">
        <is>
          <t>30-34</t>
        </is>
      </c>
      <c r="AH19" s="46" t="n"/>
      <c r="AI19" s="46" t="n"/>
      <c r="AJ19" s="46" t="n"/>
      <c r="AL19" s="46" t="inlineStr">
        <is>
          <t>5%</t>
        </is>
      </c>
      <c r="AM19" s="47" t="inlineStr">
        <is>
          <t>Pelipper</t>
        </is>
      </c>
      <c r="AN19" s="46" t="inlineStr">
        <is>
          <t>25-30</t>
        </is>
      </c>
      <c r="AP19" s="46" t="n"/>
      <c r="AQ19" s="46" t="n"/>
      <c r="AR19" s="46" t="n"/>
      <c r="AT19" s="46" t="n"/>
      <c r="AU19" s="46" t="n"/>
      <c r="AV19" s="46" t="n"/>
      <c r="AX19" s="46" t="n"/>
      <c r="AY19" s="46" t="n"/>
      <c r="AZ19" s="46" t="n"/>
      <c r="BB19" s="46" t="n"/>
      <c r="BC19" s="46" t="n"/>
      <c r="BD19" s="46" t="n"/>
      <c r="BF19" s="46" t="n"/>
      <c r="BG19" s="46" t="n"/>
      <c r="BH19" s="46" t="n"/>
      <c r="BJ19" s="46" t="inlineStr">
        <is>
          <t>30%</t>
        </is>
      </c>
      <c r="BK19" s="47" t="inlineStr">
        <is>
          <t>Pelipper</t>
        </is>
      </c>
      <c r="BL19" s="46" t="inlineStr">
        <is>
          <t>31-35</t>
        </is>
      </c>
      <c r="BN19" s="46" t="n"/>
      <c r="BO19" s="46" t="n"/>
      <c r="BP19" s="46" t="n"/>
      <c r="BR19" s="46" t="n"/>
      <c r="BS19" s="46" t="n"/>
      <c r="BT19" s="46" t="n"/>
      <c r="BV19" s="46" t="n"/>
      <c r="BW19" s="46" t="n"/>
      <c r="BX19" s="46" t="n"/>
      <c r="BZ19" s="46" t="inlineStr">
        <is>
          <t>30%</t>
        </is>
      </c>
      <c r="CA19" s="47" t="inlineStr">
        <is>
          <t>Wingull</t>
        </is>
      </c>
      <c r="CB19" s="46" t="inlineStr">
        <is>
          <t>30-34</t>
        </is>
      </c>
      <c r="CD19" s="46" t="inlineStr">
        <is>
          <t>35%</t>
        </is>
      </c>
      <c r="CE19" s="47" t="inlineStr">
        <is>
          <t>Wingull</t>
        </is>
      </c>
      <c r="CF19" s="46" t="inlineStr">
        <is>
          <t>10-30</t>
        </is>
      </c>
      <c r="CH19" s="46" t="n"/>
      <c r="CI19" s="46" t="n"/>
      <c r="CJ19" s="46" t="n"/>
      <c r="CL19" s="46" t="inlineStr">
        <is>
          <t>30%</t>
        </is>
      </c>
      <c r="CM19" s="47" t="inlineStr">
        <is>
          <t>Wingull</t>
        </is>
      </c>
      <c r="CN19" s="46" t="inlineStr">
        <is>
          <t>30-34</t>
        </is>
      </c>
      <c r="CP19" s="46" t="n"/>
      <c r="CQ19" s="46" t="n"/>
      <c r="CR19" s="46" t="n"/>
      <c r="CT19" s="46" t="n"/>
      <c r="CU19" s="46" t="n"/>
      <c r="CV19" s="46" t="n"/>
      <c r="CX19" s="46" t="inlineStr">
        <is>
          <t>35%</t>
        </is>
      </c>
      <c r="CY19" s="47" t="inlineStr">
        <is>
          <t>Wingull</t>
        </is>
      </c>
      <c r="CZ19" s="46" t="inlineStr">
        <is>
          <t>10-30</t>
        </is>
      </c>
      <c r="DB19" s="46" t="inlineStr">
        <is>
          <t>30%</t>
        </is>
      </c>
      <c r="DC19" s="47" t="inlineStr">
        <is>
          <t>Psyduck</t>
        </is>
      </c>
      <c r="DD19" s="46" t="inlineStr">
        <is>
          <t>30-34</t>
        </is>
      </c>
      <c r="DF19" s="46" t="inlineStr">
        <is>
          <t>1%</t>
        </is>
      </c>
      <c r="DG19" s="47" t="inlineStr">
        <is>
          <t>Tentacruel</t>
        </is>
      </c>
      <c r="DH19" s="46" t="inlineStr">
        <is>
          <t>30-35</t>
        </is>
      </c>
      <c r="DJ19" s="46" t="inlineStr">
        <is>
          <t>35%</t>
        </is>
      </c>
      <c r="DK19" s="47" t="inlineStr">
        <is>
          <t>Wingull</t>
        </is>
      </c>
      <c r="DL19" s="46" t="inlineStr">
        <is>
          <t>10-30</t>
        </is>
      </c>
      <c r="DN19" s="46" t="inlineStr">
        <is>
          <t>35%</t>
        </is>
      </c>
      <c r="DO19" s="47" t="inlineStr">
        <is>
          <t>Wingull</t>
        </is>
      </c>
      <c r="DP19" s="46" t="inlineStr">
        <is>
          <t>10-30</t>
        </is>
      </c>
      <c r="DR19" s="46" t="n"/>
      <c r="DS19" s="46" t="n"/>
      <c r="DT19" s="46" t="n"/>
      <c r="DV19" s="46" t="inlineStr">
        <is>
          <t>1%</t>
        </is>
      </c>
      <c r="DW19" s="47" t="inlineStr">
        <is>
          <t>Tentacruel</t>
        </is>
      </c>
      <c r="DX19" s="46" t="inlineStr">
        <is>
          <t>30-35</t>
        </is>
      </c>
      <c r="DZ19" s="46" t="n"/>
      <c r="EA19" s="46" t="n"/>
      <c r="EB19" s="46" t="n"/>
      <c r="ED19" s="46" t="inlineStr">
        <is>
          <t>35%</t>
        </is>
      </c>
      <c r="EE19" s="47" t="inlineStr">
        <is>
          <t>Wingull</t>
        </is>
      </c>
      <c r="EF19" s="46" t="inlineStr">
        <is>
          <t>10-30</t>
        </is>
      </c>
      <c r="EH19" s="46" t="inlineStr">
        <is>
          <t>1%</t>
        </is>
      </c>
      <c r="EI19" s="47" t="inlineStr">
        <is>
          <t>Goldeen</t>
        </is>
      </c>
      <c r="EJ19" s="46" t="inlineStr">
        <is>
          <t>20-30</t>
        </is>
      </c>
      <c r="EL19" s="46" t="n"/>
      <c r="EM19" s="46" t="n"/>
      <c r="EN19" s="46" t="n"/>
      <c r="EP19" s="46" t="n"/>
      <c r="EQ19" s="46" t="n"/>
      <c r="ER19" s="46" t="n"/>
      <c r="ET19" s="46" t="inlineStr">
        <is>
          <t>1%</t>
        </is>
      </c>
      <c r="EU19" s="47" t="inlineStr">
        <is>
          <t>Goldeen</t>
        </is>
      </c>
      <c r="EV19" s="46" t="inlineStr">
        <is>
          <t>20-30</t>
        </is>
      </c>
      <c r="EX19" s="46" t="n"/>
      <c r="EY19" s="46" t="n"/>
      <c r="EZ19" s="46" t="n"/>
      <c r="FB19" s="46" t="n"/>
      <c r="FC19" s="46" t="n"/>
      <c r="FD19" s="46" t="n"/>
      <c r="FF19" s="46" t="n"/>
      <c r="FG19" s="46" t="n"/>
      <c r="FH19" s="46" t="n"/>
      <c r="FJ19" s="46" t="n"/>
      <c r="FK19" s="46" t="n"/>
      <c r="FL19" s="46" t="n"/>
      <c r="FN19" s="46" t="n"/>
      <c r="FO19" s="46" t="n"/>
      <c r="FP19" s="46" t="n"/>
      <c r="FR19" s="46" t="n"/>
      <c r="FS19" s="46" t="n"/>
      <c r="FT19" s="46" t="n"/>
      <c r="FV19" s="46" t="n"/>
      <c r="FW19" s="46" t="n"/>
      <c r="FX19" s="46" t="n"/>
      <c r="FZ19" s="46" t="n"/>
      <c r="GA19" s="46" t="n"/>
      <c r="GB19" s="46" t="n"/>
      <c r="GD19" s="46" t="n"/>
      <c r="GE19" s="46" t="n"/>
      <c r="GF19" s="46" t="n"/>
      <c r="GH19" s="46" t="n"/>
      <c r="GI19" s="46" t="n"/>
      <c r="GJ19" s="46" t="n"/>
      <c r="GL19" s="46" t="n"/>
      <c r="GM19" s="46" t="n"/>
      <c r="GN19" s="46" t="n"/>
      <c r="GP19" s="46" t="n"/>
      <c r="GQ19" s="46" t="n"/>
      <c r="GR19" s="46" t="n"/>
      <c r="GT19" s="46" t="n"/>
      <c r="GU19" s="46" t="n"/>
      <c r="GV19" s="46" t="n"/>
      <c r="GX19" s="46" t="n"/>
      <c r="GY19" s="46" t="n"/>
      <c r="GZ19" s="46" t="n"/>
      <c r="HB19" s="46" t="inlineStr">
        <is>
          <t>35%</t>
        </is>
      </c>
      <c r="HC19" s="47" t="inlineStr">
        <is>
          <t>Wingull</t>
        </is>
      </c>
      <c r="HD19" s="46" t="inlineStr">
        <is>
          <t>10-30</t>
        </is>
      </c>
      <c r="HF19" s="46" t="inlineStr">
        <is>
          <t>35%</t>
        </is>
      </c>
      <c r="HG19" s="47" t="inlineStr">
        <is>
          <t>Wingull</t>
        </is>
      </c>
      <c r="HH19" s="46" t="inlineStr">
        <is>
          <t>10-30</t>
        </is>
      </c>
      <c r="HJ19" s="46" t="inlineStr">
        <is>
          <t>35%</t>
        </is>
      </c>
      <c r="HK19" s="47" t="inlineStr">
        <is>
          <t>Wingull</t>
        </is>
      </c>
      <c r="HL19" s="46" t="inlineStr">
        <is>
          <t>10-30</t>
        </is>
      </c>
      <c r="HN19" s="46" t="n"/>
      <c r="HO19" s="46" t="n"/>
      <c r="HP19" s="46" t="n"/>
      <c r="HR19" s="46" t="inlineStr">
        <is>
          <t>1%</t>
        </is>
      </c>
      <c r="HS19" s="47" t="inlineStr">
        <is>
          <t>Goldeen</t>
        </is>
      </c>
      <c r="HT19" s="46" t="inlineStr">
        <is>
          <t>20-30</t>
        </is>
      </c>
      <c r="HV19" s="46" t="inlineStr">
        <is>
          <t>35%</t>
        </is>
      </c>
      <c r="HW19" s="47" t="inlineStr">
        <is>
          <t>Wingull</t>
        </is>
      </c>
      <c r="HX19" s="46" t="inlineStr">
        <is>
          <t>10-30</t>
        </is>
      </c>
      <c r="HZ19" s="46" t="inlineStr">
        <is>
          <t>35%</t>
        </is>
      </c>
      <c r="IA19" s="47" t="inlineStr">
        <is>
          <t>Wingull</t>
        </is>
      </c>
      <c r="IB19" s="46" t="inlineStr">
        <is>
          <t>10-30</t>
        </is>
      </c>
      <c r="ID19" s="46" t="inlineStr">
        <is>
          <t>35%</t>
        </is>
      </c>
      <c r="IE19" s="47" t="inlineStr">
        <is>
          <t>Wingull</t>
        </is>
      </c>
      <c r="IF19" s="46" t="inlineStr">
        <is>
          <t>10-30</t>
        </is>
      </c>
      <c r="IH19" s="46" t="n"/>
      <c r="II19" s="46" t="n"/>
      <c r="IJ19" s="46" t="n"/>
      <c r="IL19" s="46" t="n"/>
      <c r="IM19" s="46" t="n"/>
      <c r="IN19" s="46" t="n"/>
      <c r="IP19" s="46" t="n"/>
      <c r="IQ19" s="46" t="n"/>
      <c r="IR19" s="46" t="n"/>
      <c r="IT19" s="46" t="n"/>
      <c r="IU19" s="46" t="n"/>
      <c r="IV19" s="46" t="n"/>
      <c r="IX19" s="46" t="n"/>
      <c r="IY19" s="46" t="n"/>
      <c r="IZ19" s="46" t="n"/>
      <c r="JB19" s="46" t="n"/>
      <c r="JC19" s="46" t="n"/>
      <c r="JD19" s="46" t="n"/>
      <c r="JF19" s="46" t="n"/>
      <c r="JG19" s="46" t="n"/>
      <c r="JH19" s="46" t="n"/>
      <c r="JJ19" s="46" t="n"/>
      <c r="JK19" s="46" t="n"/>
      <c r="JL19" s="46" t="n"/>
      <c r="JN19" s="46" t="n"/>
      <c r="JO19" s="46" t="n"/>
      <c r="JP19" s="46" t="n"/>
      <c r="JR19" s="46" t="inlineStr">
        <is>
          <t>30%</t>
        </is>
      </c>
      <c r="JS19" s="47" t="inlineStr">
        <is>
          <t>Zubat</t>
        </is>
      </c>
      <c r="JT19" s="46" t="inlineStr">
        <is>
          <t>5-35</t>
        </is>
      </c>
      <c r="JV19" s="46" t="inlineStr">
        <is>
          <t>30%</t>
        </is>
      </c>
      <c r="JW19" s="47" t="inlineStr">
        <is>
          <t>Zubat</t>
        </is>
      </c>
      <c r="JX19" s="46" t="inlineStr">
        <is>
          <t>5-35</t>
        </is>
      </c>
      <c r="JZ19" s="46" t="inlineStr">
        <is>
          <t>35%</t>
        </is>
      </c>
      <c r="KA19" s="47" t="inlineStr">
        <is>
          <t>Wingull</t>
        </is>
      </c>
      <c r="KB19" s="46" t="inlineStr">
        <is>
          <t>10-30</t>
        </is>
      </c>
      <c r="KD19" s="46" t="inlineStr">
        <is>
          <t>35%</t>
        </is>
      </c>
      <c r="KE19" s="47" t="inlineStr">
        <is>
          <t>Wingull</t>
        </is>
      </c>
      <c r="KF19" s="46" t="inlineStr">
        <is>
          <t>10-30</t>
        </is>
      </c>
      <c r="KH19" s="46" t="n"/>
      <c r="KI19" s="46" t="n"/>
      <c r="KJ19" s="46" t="n"/>
      <c r="KL19" s="46" t="inlineStr">
        <is>
          <t>35%</t>
        </is>
      </c>
      <c r="KM19" s="47" t="inlineStr">
        <is>
          <t>Wingull</t>
        </is>
      </c>
      <c r="KN19" s="46" t="inlineStr">
        <is>
          <t>10-30</t>
        </is>
      </c>
      <c r="KP19" s="46" t="inlineStr">
        <is>
          <t>35%</t>
        </is>
      </c>
      <c r="KQ19" s="47" t="inlineStr">
        <is>
          <t>Wingull</t>
        </is>
      </c>
      <c r="KR19" s="46" t="inlineStr">
        <is>
          <t>10-30</t>
        </is>
      </c>
      <c r="KT19" s="46" t="inlineStr">
        <is>
          <t>35%</t>
        </is>
      </c>
      <c r="KU19" s="47" t="inlineStr">
        <is>
          <t>Wingull</t>
        </is>
      </c>
      <c r="KV19" s="46" t="inlineStr">
        <is>
          <t>10-30</t>
        </is>
      </c>
      <c r="KX19" s="46" t="inlineStr">
        <is>
          <t>35%</t>
        </is>
      </c>
      <c r="KY19" s="47" t="inlineStr">
        <is>
          <t>Wingull</t>
        </is>
      </c>
      <c r="KZ19" s="46" t="inlineStr">
        <is>
          <t>10-30</t>
        </is>
      </c>
      <c r="LB19" s="46" t="n"/>
      <c r="LC19" s="46" t="n"/>
      <c r="LD19" s="46" t="n"/>
      <c r="LF19" s="46" t="n"/>
      <c r="LG19" s="46" t="n"/>
      <c r="LH19" s="46" t="n"/>
      <c r="LJ19" s="46" t="n"/>
      <c r="LK19" s="46" t="n"/>
      <c r="LL19" s="46" t="n"/>
      <c r="LN19" s="46" t="n"/>
      <c r="LO19" s="46" t="n"/>
      <c r="LP19" s="46" t="n"/>
      <c r="LR19" s="46" t="n"/>
      <c r="LS19" s="46" t="n"/>
      <c r="LT19" s="46" t="n"/>
      <c r="LV19" s="46" t="inlineStr">
        <is>
          <t>35%</t>
        </is>
      </c>
      <c r="LW19" s="47" t="inlineStr">
        <is>
          <t>Zubat</t>
        </is>
      </c>
      <c r="LX19" s="46" t="inlineStr">
        <is>
          <t>5-35</t>
        </is>
      </c>
      <c r="LZ19" s="46" t="inlineStr">
        <is>
          <t>35%</t>
        </is>
      </c>
      <c r="MA19" s="47" t="inlineStr">
        <is>
          <t>Zubat</t>
        </is>
      </c>
      <c r="MB19" s="46" t="inlineStr">
        <is>
          <t>5-35</t>
        </is>
      </c>
      <c r="MD19" s="46" t="n"/>
      <c r="ME19" s="46" t="n"/>
      <c r="MF19" s="46" t="n"/>
      <c r="MH19" s="46" t="inlineStr">
        <is>
          <t>35%</t>
        </is>
      </c>
      <c r="MI19" s="47" t="inlineStr">
        <is>
          <t>Zubat</t>
        </is>
      </c>
      <c r="MJ19" s="46" t="inlineStr">
        <is>
          <t>5-35</t>
        </is>
      </c>
      <c r="ML19" s="46" t="n"/>
      <c r="MM19" s="46" t="n"/>
      <c r="MN19" s="46" t="n"/>
      <c r="MP19" s="46" t="n"/>
      <c r="MQ19" s="46" t="n"/>
      <c r="MR19" s="46" t="n"/>
      <c r="MT19" s="46" t="n"/>
      <c r="MU19" s="46" t="n"/>
      <c r="MV19" s="46" t="n"/>
      <c r="MX19" s="46" t="inlineStr">
        <is>
          <t>30%</t>
        </is>
      </c>
      <c r="MY19" s="47" t="inlineStr">
        <is>
          <t>Chinchou</t>
        </is>
      </c>
      <c r="MZ19" s="46" t="inlineStr">
        <is>
          <t>20-30</t>
        </is>
      </c>
      <c r="NB19" s="46" t="inlineStr">
        <is>
          <t>10%</t>
        </is>
      </c>
      <c r="NC19" s="47" t="inlineStr">
        <is>
          <t>Solrock</t>
        </is>
      </c>
      <c r="ND19" s="46" t="inlineStr">
        <is>
          <t>5-35</t>
        </is>
      </c>
      <c r="NF19" s="46" t="inlineStr">
        <is>
          <t>35%</t>
        </is>
      </c>
      <c r="NG19" s="47" t="inlineStr">
        <is>
          <t>Wingull</t>
        </is>
      </c>
      <c r="NH19" s="46" t="inlineStr">
        <is>
          <t>10-30</t>
        </is>
      </c>
      <c r="NJ19" s="46" t="inlineStr">
        <is>
          <t>35%</t>
        </is>
      </c>
      <c r="NK19" s="47" t="inlineStr">
        <is>
          <t>Wingull</t>
        </is>
      </c>
      <c r="NL19" s="46" t="inlineStr">
        <is>
          <t>10-30</t>
        </is>
      </c>
      <c r="NN19" s="46" t="inlineStr">
        <is>
          <t>35%</t>
        </is>
      </c>
      <c r="NO19" s="47" t="inlineStr">
        <is>
          <t>Wingull</t>
        </is>
      </c>
      <c r="NP19" s="46" t="inlineStr">
        <is>
          <t>10-30</t>
        </is>
      </c>
      <c r="NR19" s="46" t="inlineStr">
        <is>
          <t>35%</t>
        </is>
      </c>
      <c r="NS19" s="47" t="inlineStr">
        <is>
          <t>Wingull</t>
        </is>
      </c>
      <c r="NT19" s="46" t="inlineStr">
        <is>
          <t>10-30</t>
        </is>
      </c>
      <c r="NV19" s="46" t="inlineStr">
        <is>
          <t>35%</t>
        </is>
      </c>
      <c r="NW19" s="47" t="inlineStr">
        <is>
          <t>Wingull</t>
        </is>
      </c>
      <c r="NX19" s="46" t="inlineStr">
        <is>
          <t>10-30</t>
        </is>
      </c>
      <c r="NZ19" s="46" t="inlineStr">
        <is>
          <t>35%</t>
        </is>
      </c>
      <c r="OA19" s="47" t="inlineStr">
        <is>
          <t>Wingull</t>
        </is>
      </c>
      <c r="OB19" s="46" t="inlineStr">
        <is>
          <t>10-30</t>
        </is>
      </c>
      <c r="OD19" s="46" t="inlineStr">
        <is>
          <t>35%</t>
        </is>
      </c>
      <c r="OE19" s="47" t="inlineStr">
        <is>
          <t>Wingull</t>
        </is>
      </c>
      <c r="OF19" s="46" t="inlineStr">
        <is>
          <t>10-30</t>
        </is>
      </c>
      <c r="OH19" s="46" t="n"/>
      <c r="OI19" s="46" t="n"/>
      <c r="OJ19" s="46" t="n"/>
      <c r="OL19" s="46" t="n"/>
      <c r="OM19" s="46" t="n"/>
      <c r="ON19" s="46" t="n"/>
      <c r="OP19" s="46" t="n"/>
      <c r="OQ19" s="46" t="n"/>
      <c r="OR19" s="46" t="n"/>
      <c r="OT19" s="46" t="n"/>
      <c r="OU19" s="46" t="n"/>
      <c r="OV19" s="46" t="n"/>
      <c r="OX19" s="46" t="n"/>
      <c r="OY19" s="46" t="n"/>
      <c r="OZ19" s="46" t="n"/>
      <c r="PB19" s="46" t="n"/>
      <c r="PC19" s="46" t="n"/>
      <c r="PD19" s="46" t="n"/>
      <c r="PF19" s="46" t="n"/>
      <c r="PG19" s="46" t="n"/>
      <c r="PH19" s="46" t="n"/>
      <c r="PJ19" s="46" t="inlineStr">
        <is>
          <t>5%</t>
        </is>
      </c>
      <c r="PK19" s="47" t="inlineStr">
        <is>
          <t>Golduck</t>
        </is>
      </c>
      <c r="PL19" s="46" t="inlineStr">
        <is>
          <t>25-40</t>
        </is>
      </c>
      <c r="PN19" s="46" t="n"/>
      <c r="PO19" s="46" t="n"/>
      <c r="PP19" s="46" t="n"/>
      <c r="PR19" s="46" t="n"/>
      <c r="PS19" s="46" t="n"/>
      <c r="PT19" s="46" t="n"/>
      <c r="PV19" s="46" t="inlineStr">
        <is>
          <t>10%</t>
        </is>
      </c>
      <c r="PW19" s="47" t="inlineStr">
        <is>
          <t>Solrock</t>
        </is>
      </c>
      <c r="PX19" s="46" t="inlineStr">
        <is>
          <t>5-35</t>
        </is>
      </c>
      <c r="PZ19" s="46" t="inlineStr">
        <is>
          <t>10%</t>
        </is>
      </c>
      <c r="QA19" s="47" t="inlineStr">
        <is>
          <t>Solrock</t>
        </is>
      </c>
      <c r="QB19" s="46" t="inlineStr">
        <is>
          <t>5-35</t>
        </is>
      </c>
      <c r="QD19" s="46" t="inlineStr">
        <is>
          <t>10%</t>
        </is>
      </c>
      <c r="QE19" s="47" t="inlineStr">
        <is>
          <t>Solrock</t>
        </is>
      </c>
      <c r="QF19" s="46" t="inlineStr">
        <is>
          <t>5-35</t>
        </is>
      </c>
      <c r="QH19" s="46" t="inlineStr">
        <is>
          <t>35%</t>
        </is>
      </c>
      <c r="QI19" s="47" t="inlineStr">
        <is>
          <t>Wingull</t>
        </is>
      </c>
      <c r="QJ19" s="46" t="inlineStr">
        <is>
          <t>10-30</t>
        </is>
      </c>
      <c r="QL19" s="46" t="inlineStr">
        <is>
          <t>35%</t>
        </is>
      </c>
      <c r="QM19" s="47" t="inlineStr">
        <is>
          <t>Wingull</t>
        </is>
      </c>
      <c r="QN19" s="46" t="inlineStr">
        <is>
          <t>10-30</t>
        </is>
      </c>
      <c r="QP19" s="46" t="inlineStr">
        <is>
          <t>30%</t>
        </is>
      </c>
      <c r="QQ19" s="47" t="inlineStr">
        <is>
          <t>Chinchou</t>
        </is>
      </c>
      <c r="QR19" s="46" t="inlineStr">
        <is>
          <t>20-30</t>
        </is>
      </c>
      <c r="QT19" s="46" t="n"/>
      <c r="QU19" s="46" t="n"/>
      <c r="QV19" s="46" t="n"/>
      <c r="QX19" s="46" t="n"/>
      <c r="QY19" s="46" t="n"/>
      <c r="QZ19" s="46" t="n"/>
      <c r="RB19" s="46" t="n"/>
      <c r="RC19" s="46" t="n"/>
      <c r="RD19" s="46" t="n"/>
      <c r="RF19" s="46" t="inlineStr">
        <is>
          <t>39%</t>
        </is>
      </c>
      <c r="RG19" s="47" t="inlineStr">
        <is>
          <t>Marill</t>
        </is>
      </c>
      <c r="RH19" s="46" t="inlineStr">
        <is>
          <t>25-35</t>
        </is>
      </c>
      <c r="RJ19" s="46" t="n"/>
      <c r="RK19" s="46" t="n"/>
      <c r="RL19" s="46" t="n"/>
      <c r="RN19" s="46" t="n"/>
      <c r="RO19" s="46" t="n"/>
      <c r="RP19" s="46" t="n"/>
      <c r="RR19" s="46" t="n"/>
      <c r="RS19" s="46" t="n"/>
      <c r="RT19" s="46" t="n"/>
      <c r="RV19" s="46" t="n"/>
      <c r="RW19" s="46" t="n"/>
      <c r="RX19" s="46" t="n"/>
      <c r="RZ19" s="46" t="n"/>
      <c r="SA19" s="46" t="n"/>
      <c r="SB19" s="46" t="n"/>
      <c r="SD19" s="46" t="n"/>
      <c r="SE19" s="46" t="n"/>
      <c r="SF19" s="46" t="n"/>
    </row>
    <row r="20">
      <c r="B20" s="46" t="n"/>
      <c r="C20" s="46" t="n"/>
      <c r="D20" s="46" t="n"/>
      <c r="F20" s="46" t="n"/>
      <c r="G20" s="46" t="n"/>
      <c r="H20" s="46" t="n"/>
      <c r="J20" s="46" t="n"/>
      <c r="K20" s="46" t="n"/>
      <c r="L20" s="46" t="n"/>
      <c r="N20" s="46" t="n"/>
      <c r="O20" s="46" t="n"/>
      <c r="P20" s="46" t="n"/>
      <c r="R20" s="46" t="n"/>
      <c r="S20" s="46" t="n"/>
      <c r="T20" s="46" t="n"/>
      <c r="V20" s="46" t="inlineStr">
        <is>
          <t>5%</t>
        </is>
      </c>
      <c r="W20" s="47" t="inlineStr">
        <is>
          <t>Pelipper</t>
        </is>
      </c>
      <c r="X20" s="46" t="inlineStr">
        <is>
          <t>25-30</t>
        </is>
      </c>
      <c r="Z20" s="46" t="n"/>
      <c r="AA20" s="46" t="n"/>
      <c r="AB20" s="46" t="n"/>
      <c r="AD20" s="46" t="inlineStr">
        <is>
          <t>5%</t>
        </is>
      </c>
      <c r="AE20" s="47" t="inlineStr">
        <is>
          <t>Shellder</t>
        </is>
      </c>
      <c r="AF20" s="46" t="inlineStr">
        <is>
          <t>30-34</t>
        </is>
      </c>
      <c r="AH20" s="46" t="n"/>
      <c r="AI20" s="46" t="n"/>
      <c r="AJ20" s="46" t="n"/>
      <c r="AL20" s="46" t="n"/>
      <c r="AM20" s="46" t="n"/>
      <c r="AN20" s="46" t="n"/>
      <c r="AP20" s="46" t="n"/>
      <c r="AQ20" s="46" t="n"/>
      <c r="AR20" s="46" t="n"/>
      <c r="AT20" s="46" t="n"/>
      <c r="AU20" s="46" t="n"/>
      <c r="AV20" s="46" t="n"/>
      <c r="AX20" s="46" t="n"/>
      <c r="AY20" s="46" t="n"/>
      <c r="AZ20" s="46" t="n"/>
      <c r="BB20" s="46" t="n"/>
      <c r="BC20" s="46" t="n"/>
      <c r="BD20" s="46" t="n"/>
      <c r="BF20" s="46" t="n"/>
      <c r="BG20" s="46" t="n"/>
      <c r="BH20" s="46" t="n"/>
      <c r="BJ20" s="46" t="inlineStr">
        <is>
          <t>5%</t>
        </is>
      </c>
      <c r="BK20" s="47" t="inlineStr">
        <is>
          <t>Mantyke</t>
        </is>
      </c>
      <c r="BL20" s="46" t="inlineStr">
        <is>
          <t>31-35</t>
        </is>
      </c>
      <c r="BN20" s="46" t="n"/>
      <c r="BO20" s="46" t="n"/>
      <c r="BP20" s="46" t="n"/>
      <c r="BR20" s="46" t="n"/>
      <c r="BS20" s="46" t="n"/>
      <c r="BT20" s="46" t="n"/>
      <c r="BV20" s="46" t="n"/>
      <c r="BW20" s="46" t="n"/>
      <c r="BX20" s="46" t="n"/>
      <c r="BZ20" s="46" t="inlineStr">
        <is>
          <t>5%</t>
        </is>
      </c>
      <c r="CA20" s="47" t="inlineStr">
        <is>
          <t>Luvdisc</t>
        </is>
      </c>
      <c r="CB20" s="46" t="inlineStr">
        <is>
          <t>30-34</t>
        </is>
      </c>
      <c r="CD20" s="46" t="inlineStr">
        <is>
          <t>5%</t>
        </is>
      </c>
      <c r="CE20" s="47" t="inlineStr">
        <is>
          <t>Pelipper</t>
        </is>
      </c>
      <c r="CF20" s="46" t="inlineStr">
        <is>
          <t>25-30</t>
        </is>
      </c>
      <c r="CH20" s="46" t="n"/>
      <c r="CI20" s="46" t="n"/>
      <c r="CJ20" s="46" t="n"/>
      <c r="CL20" s="46" t="inlineStr">
        <is>
          <t>5%</t>
        </is>
      </c>
      <c r="CM20" s="47" t="inlineStr">
        <is>
          <t>Mantyke</t>
        </is>
      </c>
      <c r="CN20" s="46" t="inlineStr">
        <is>
          <t>30-34</t>
        </is>
      </c>
      <c r="CP20" s="46" t="n"/>
      <c r="CQ20" s="46" t="n"/>
      <c r="CR20" s="46" t="n"/>
      <c r="CT20" s="46" t="n"/>
      <c r="CU20" s="46" t="n"/>
      <c r="CV20" s="46" t="n"/>
      <c r="CX20" s="46" t="inlineStr">
        <is>
          <t>5%</t>
        </is>
      </c>
      <c r="CY20" s="47" t="inlineStr">
        <is>
          <t>Pelipper</t>
        </is>
      </c>
      <c r="CZ20" s="46" t="inlineStr">
        <is>
          <t>25-30</t>
        </is>
      </c>
      <c r="DB20" s="46" t="inlineStr">
        <is>
          <t>5%</t>
        </is>
      </c>
      <c r="DC20" s="47" t="inlineStr">
        <is>
          <t>Poliwag</t>
        </is>
      </c>
      <c r="DD20" s="46" t="inlineStr">
        <is>
          <t>30-34</t>
        </is>
      </c>
      <c r="DF20" s="46" t="n"/>
      <c r="DG20" s="46" t="n"/>
      <c r="DH20" s="46" t="n"/>
      <c r="DJ20" s="46" t="inlineStr">
        <is>
          <t>5%</t>
        </is>
      </c>
      <c r="DK20" s="47" t="inlineStr">
        <is>
          <t>Pelipper</t>
        </is>
      </c>
      <c r="DL20" s="46" t="inlineStr">
        <is>
          <t>25-30</t>
        </is>
      </c>
      <c r="DN20" s="46" t="inlineStr">
        <is>
          <t>5%</t>
        </is>
      </c>
      <c r="DO20" s="47" t="inlineStr">
        <is>
          <t>Pelipper</t>
        </is>
      </c>
      <c r="DP20" s="46" t="inlineStr">
        <is>
          <t>25-30</t>
        </is>
      </c>
      <c r="DR20" s="46" t="n"/>
      <c r="DS20" s="46" t="n"/>
      <c r="DT20" s="46" t="n"/>
      <c r="DV20" s="46" t="n"/>
      <c r="DW20" s="46" t="n"/>
      <c r="DX20" s="46" t="n"/>
      <c r="DZ20" s="46" t="n"/>
      <c r="EA20" s="46" t="n"/>
      <c r="EB20" s="46" t="n"/>
      <c r="ED20" s="46" t="inlineStr">
        <is>
          <t>5%</t>
        </is>
      </c>
      <c r="EE20" s="47" t="inlineStr">
        <is>
          <t>Pelipper</t>
        </is>
      </c>
      <c r="EF20" s="46" t="inlineStr">
        <is>
          <t>25-30</t>
        </is>
      </c>
      <c r="EH20" s="46" t="n"/>
      <c r="EI20" s="46" t="n"/>
      <c r="EJ20" s="46" t="n"/>
      <c r="EL20" s="46" t="n"/>
      <c r="EM20" s="46" t="n"/>
      <c r="EN20" s="46" t="n"/>
      <c r="EP20" s="46" t="n"/>
      <c r="EQ20" s="46" t="n"/>
      <c r="ER20" s="46" t="n"/>
      <c r="ET20" s="46" t="n"/>
      <c r="EU20" s="46" t="n"/>
      <c r="EV20" s="46" t="n"/>
      <c r="EX20" s="46" t="n"/>
      <c r="EY20" s="46" t="n"/>
      <c r="EZ20" s="46" t="n"/>
      <c r="FB20" s="46" t="n"/>
      <c r="FC20" s="46" t="n"/>
      <c r="FD20" s="46" t="n"/>
      <c r="FF20" s="46" t="n"/>
      <c r="FG20" s="46" t="n"/>
      <c r="FH20" s="46" t="n"/>
      <c r="FJ20" s="46" t="n"/>
      <c r="FK20" s="46" t="n"/>
      <c r="FL20" s="46" t="n"/>
      <c r="FN20" s="46" t="n"/>
      <c r="FO20" s="46" t="n"/>
      <c r="FP20" s="46" t="n"/>
      <c r="FR20" s="46" t="n"/>
      <c r="FS20" s="46" t="n"/>
      <c r="FT20" s="46" t="n"/>
      <c r="FV20" s="46" t="n"/>
      <c r="FW20" s="46" t="n"/>
      <c r="FX20" s="46" t="n"/>
      <c r="FZ20" s="46" t="n"/>
      <c r="GA20" s="46" t="n"/>
      <c r="GB20" s="46" t="n"/>
      <c r="GD20" s="46" t="n"/>
      <c r="GE20" s="46" t="n"/>
      <c r="GF20" s="46" t="n"/>
      <c r="GH20" s="46" t="n"/>
      <c r="GI20" s="46" t="n"/>
      <c r="GJ20" s="46" t="n"/>
      <c r="GL20" s="46" t="n"/>
      <c r="GM20" s="46" t="n"/>
      <c r="GN20" s="46" t="n"/>
      <c r="GP20" s="46" t="n"/>
      <c r="GQ20" s="46" t="n"/>
      <c r="GR20" s="46" t="n"/>
      <c r="GT20" s="46" t="n"/>
      <c r="GU20" s="46" t="n"/>
      <c r="GV20" s="46" t="n"/>
      <c r="GX20" s="46" t="n"/>
      <c r="GY20" s="46" t="n"/>
      <c r="GZ20" s="46" t="n"/>
      <c r="HB20" s="46" t="inlineStr">
        <is>
          <t>5%</t>
        </is>
      </c>
      <c r="HC20" s="47" t="inlineStr">
        <is>
          <t>Pelipper</t>
        </is>
      </c>
      <c r="HD20" s="46" t="inlineStr">
        <is>
          <t>25-30</t>
        </is>
      </c>
      <c r="HF20" s="46" t="inlineStr">
        <is>
          <t>5%</t>
        </is>
      </c>
      <c r="HG20" s="47" t="inlineStr">
        <is>
          <t>Pelipper</t>
        </is>
      </c>
      <c r="HH20" s="46" t="inlineStr">
        <is>
          <t>25-30</t>
        </is>
      </c>
      <c r="HJ20" s="46" t="inlineStr">
        <is>
          <t>5%</t>
        </is>
      </c>
      <c r="HK20" s="47" t="inlineStr">
        <is>
          <t>Pelipper</t>
        </is>
      </c>
      <c r="HL20" s="46" t="inlineStr">
        <is>
          <t>25-30</t>
        </is>
      </c>
      <c r="HN20" s="46" t="n"/>
      <c r="HO20" s="46" t="n"/>
      <c r="HP20" s="46" t="n"/>
      <c r="HR20" s="46" t="n"/>
      <c r="HS20" s="46" t="n"/>
      <c r="HT20" s="46" t="n"/>
      <c r="HV20" s="46" t="inlineStr">
        <is>
          <t>5%</t>
        </is>
      </c>
      <c r="HW20" s="47" t="inlineStr">
        <is>
          <t>Pelipper</t>
        </is>
      </c>
      <c r="HX20" s="46" t="inlineStr">
        <is>
          <t>25-30</t>
        </is>
      </c>
      <c r="HZ20" s="46" t="inlineStr">
        <is>
          <t>5%</t>
        </is>
      </c>
      <c r="IA20" s="47" t="inlineStr">
        <is>
          <t>Pelipper</t>
        </is>
      </c>
      <c r="IB20" s="46" t="inlineStr">
        <is>
          <t>25-30</t>
        </is>
      </c>
      <c r="ID20" s="46" t="inlineStr">
        <is>
          <t>5%</t>
        </is>
      </c>
      <c r="IE20" s="47" t="inlineStr">
        <is>
          <t>Pelipper</t>
        </is>
      </c>
      <c r="IF20" s="46" t="inlineStr">
        <is>
          <t>25-30</t>
        </is>
      </c>
      <c r="IH20" s="46" t="n"/>
      <c r="II20" s="46" t="n"/>
      <c r="IJ20" s="46" t="n"/>
      <c r="IL20" s="46" t="n"/>
      <c r="IM20" s="46" t="n"/>
      <c r="IN20" s="46" t="n"/>
      <c r="IP20" s="46" t="n"/>
      <c r="IQ20" s="46" t="n"/>
      <c r="IR20" s="46" t="n"/>
      <c r="IT20" s="46" t="n"/>
      <c r="IU20" s="46" t="n"/>
      <c r="IV20" s="46" t="n"/>
      <c r="IX20" s="46" t="n"/>
      <c r="IY20" s="46" t="n"/>
      <c r="IZ20" s="46" t="n"/>
      <c r="JB20" s="46" t="n"/>
      <c r="JC20" s="46" t="n"/>
      <c r="JD20" s="46" t="n"/>
      <c r="JF20" s="46" t="n"/>
      <c r="JG20" s="46" t="n"/>
      <c r="JH20" s="46" t="n"/>
      <c r="JJ20" s="46" t="n"/>
      <c r="JK20" s="46" t="n"/>
      <c r="JL20" s="46" t="n"/>
      <c r="JN20" s="46" t="n"/>
      <c r="JO20" s="46" t="n"/>
      <c r="JP20" s="46" t="n"/>
      <c r="JR20" s="46" t="inlineStr">
        <is>
          <t>10%</t>
        </is>
      </c>
      <c r="JS20" s="47" t="inlineStr">
        <is>
          <t>Spheal</t>
        </is>
      </c>
      <c r="JT20" s="46" t="inlineStr">
        <is>
          <t>25-35</t>
        </is>
      </c>
      <c r="JV20" s="46" t="inlineStr">
        <is>
          <t>10%</t>
        </is>
      </c>
      <c r="JW20" s="47" t="inlineStr">
        <is>
          <t>Spheal</t>
        </is>
      </c>
      <c r="JX20" s="46" t="inlineStr">
        <is>
          <t>25-35</t>
        </is>
      </c>
      <c r="JZ20" s="46" t="inlineStr">
        <is>
          <t>5%</t>
        </is>
      </c>
      <c r="KA20" s="47" t="inlineStr">
        <is>
          <t>Pelipper</t>
        </is>
      </c>
      <c r="KB20" s="46" t="inlineStr">
        <is>
          <t>25-30</t>
        </is>
      </c>
      <c r="KD20" s="46" t="inlineStr">
        <is>
          <t>5%</t>
        </is>
      </c>
      <c r="KE20" s="47" t="inlineStr">
        <is>
          <t>Pelipper</t>
        </is>
      </c>
      <c r="KF20" s="46" t="inlineStr">
        <is>
          <t>25-30</t>
        </is>
      </c>
      <c r="KH20" s="46" t="n"/>
      <c r="KI20" s="46" t="n"/>
      <c r="KJ20" s="46" t="n"/>
      <c r="KL20" s="46" t="inlineStr">
        <is>
          <t>5%</t>
        </is>
      </c>
      <c r="KM20" s="47" t="inlineStr">
        <is>
          <t>Pelipper</t>
        </is>
      </c>
      <c r="KN20" s="46" t="inlineStr">
        <is>
          <t>25-30</t>
        </is>
      </c>
      <c r="KP20" s="46" t="inlineStr">
        <is>
          <t>5%</t>
        </is>
      </c>
      <c r="KQ20" s="47" t="inlineStr">
        <is>
          <t>Pelipper</t>
        </is>
      </c>
      <c r="KR20" s="46" t="inlineStr">
        <is>
          <t>25-30</t>
        </is>
      </c>
      <c r="KT20" s="46" t="inlineStr">
        <is>
          <t>5%</t>
        </is>
      </c>
      <c r="KU20" s="47" t="inlineStr">
        <is>
          <t>Pelipper</t>
        </is>
      </c>
      <c r="KV20" s="46" t="inlineStr">
        <is>
          <t>25-30</t>
        </is>
      </c>
      <c r="KX20" s="46" t="inlineStr">
        <is>
          <t>5%</t>
        </is>
      </c>
      <c r="KY20" s="47" t="inlineStr">
        <is>
          <t>Pelipper</t>
        </is>
      </c>
      <c r="KZ20" s="46" t="inlineStr">
        <is>
          <t>25-30</t>
        </is>
      </c>
      <c r="LB20" s="46" t="n"/>
      <c r="LC20" s="46" t="n"/>
      <c r="LD20" s="46" t="n"/>
      <c r="LF20" s="46" t="n"/>
      <c r="LG20" s="46" t="n"/>
      <c r="LH20" s="46" t="n"/>
      <c r="LJ20" s="46" t="n"/>
      <c r="LK20" s="46" t="n"/>
      <c r="LL20" s="46" t="n"/>
      <c r="LN20" s="46" t="n"/>
      <c r="LO20" s="46" t="n"/>
      <c r="LP20" s="46" t="n"/>
      <c r="LR20" s="46" t="n"/>
      <c r="LS20" s="46" t="n"/>
      <c r="LT20" s="46" t="n"/>
      <c r="LV20" s="46" t="inlineStr">
        <is>
          <t>5%</t>
        </is>
      </c>
      <c r="LW20" s="47" t="inlineStr">
        <is>
          <t>Golbat</t>
        </is>
      </c>
      <c r="LX20" s="46" t="inlineStr">
        <is>
          <t>30-35</t>
        </is>
      </c>
      <c r="LZ20" s="46" t="inlineStr">
        <is>
          <t>5%</t>
        </is>
      </c>
      <c r="MA20" s="47" t="inlineStr">
        <is>
          <t>Golbat</t>
        </is>
      </c>
      <c r="MB20" s="46" t="inlineStr">
        <is>
          <t>30-35</t>
        </is>
      </c>
      <c r="MD20" s="46" t="n"/>
      <c r="ME20" s="46" t="n"/>
      <c r="MF20" s="46" t="n"/>
      <c r="MH20" s="46" t="inlineStr">
        <is>
          <t>5%</t>
        </is>
      </c>
      <c r="MI20" s="47" t="inlineStr">
        <is>
          <t>Golbat</t>
        </is>
      </c>
      <c r="MJ20" s="46" t="inlineStr">
        <is>
          <t>30-35</t>
        </is>
      </c>
      <c r="ML20" s="46" t="n"/>
      <c r="MM20" s="46" t="n"/>
      <c r="MN20" s="46" t="n"/>
      <c r="MP20" s="46" t="n"/>
      <c r="MQ20" s="46" t="n"/>
      <c r="MR20" s="46" t="n"/>
      <c r="MT20" s="46" t="n"/>
      <c r="MU20" s="46" t="n"/>
      <c r="MV20" s="46" t="n"/>
      <c r="MX20" s="46" t="inlineStr">
        <is>
          <t>5%</t>
        </is>
      </c>
      <c r="MY20" s="47" t="inlineStr">
        <is>
          <t>Relicanth</t>
        </is>
      </c>
      <c r="MZ20" s="46" t="inlineStr">
        <is>
          <t>30-35</t>
        </is>
      </c>
      <c r="NB20" s="46" t="n"/>
      <c r="NC20" s="46" t="n"/>
      <c r="ND20" s="46" t="n"/>
      <c r="NF20" s="46" t="inlineStr">
        <is>
          <t>5%</t>
        </is>
      </c>
      <c r="NG20" s="47" t="inlineStr">
        <is>
          <t>Pelipper</t>
        </is>
      </c>
      <c r="NH20" s="46" t="inlineStr">
        <is>
          <t>25-30</t>
        </is>
      </c>
      <c r="NJ20" s="46" t="inlineStr">
        <is>
          <t>4%</t>
        </is>
      </c>
      <c r="NK20" s="47" t="inlineStr">
        <is>
          <t>Pelipper</t>
        </is>
      </c>
      <c r="NL20" s="46" t="inlineStr">
        <is>
          <t>25-30</t>
        </is>
      </c>
      <c r="NN20" s="46" t="inlineStr">
        <is>
          <t>5%</t>
        </is>
      </c>
      <c r="NO20" s="47" t="inlineStr">
        <is>
          <t>Pelipper</t>
        </is>
      </c>
      <c r="NP20" s="46" t="inlineStr">
        <is>
          <t>25-30</t>
        </is>
      </c>
      <c r="NR20" s="46" t="inlineStr">
        <is>
          <t>5%</t>
        </is>
      </c>
      <c r="NS20" s="47" t="inlineStr">
        <is>
          <t>Pelipper</t>
        </is>
      </c>
      <c r="NT20" s="46" t="inlineStr">
        <is>
          <t>25-30</t>
        </is>
      </c>
      <c r="NV20" s="46" t="inlineStr">
        <is>
          <t>5%</t>
        </is>
      </c>
      <c r="NW20" s="47" t="inlineStr">
        <is>
          <t>Pelipper</t>
        </is>
      </c>
      <c r="NX20" s="46" t="inlineStr">
        <is>
          <t>25-30</t>
        </is>
      </c>
      <c r="NZ20" s="46" t="inlineStr">
        <is>
          <t>5%</t>
        </is>
      </c>
      <c r="OA20" s="47" t="inlineStr">
        <is>
          <t>Pelipper</t>
        </is>
      </c>
      <c r="OB20" s="46" t="inlineStr">
        <is>
          <t>25-30</t>
        </is>
      </c>
      <c r="OD20" s="46" t="inlineStr">
        <is>
          <t>5%</t>
        </is>
      </c>
      <c r="OE20" s="47" t="inlineStr">
        <is>
          <t>Pelipper</t>
        </is>
      </c>
      <c r="OF20" s="46" t="inlineStr">
        <is>
          <t>25-30</t>
        </is>
      </c>
      <c r="OH20" s="46" t="n"/>
      <c r="OI20" s="46" t="n"/>
      <c r="OJ20" s="46" t="n"/>
      <c r="OL20" s="46" t="n"/>
      <c r="OM20" s="46" t="n"/>
      <c r="ON20" s="46" t="n"/>
      <c r="OP20" s="46" t="n"/>
      <c r="OQ20" s="46" t="n"/>
      <c r="OR20" s="46" t="n"/>
      <c r="OT20" s="46" t="n"/>
      <c r="OU20" s="46" t="n"/>
      <c r="OV20" s="46" t="n"/>
      <c r="OX20" s="46" t="n"/>
      <c r="OY20" s="46" t="n"/>
      <c r="OZ20" s="46" t="n"/>
      <c r="PB20" s="46" t="n"/>
      <c r="PC20" s="46" t="n"/>
      <c r="PD20" s="46" t="n"/>
      <c r="PF20" s="46" t="n"/>
      <c r="PG20" s="46" t="n"/>
      <c r="PH20" s="46" t="n"/>
      <c r="PJ20" s="46" t="n"/>
      <c r="PK20" s="46" t="n"/>
      <c r="PL20" s="46" t="n"/>
      <c r="PN20" s="46" t="n"/>
      <c r="PO20" s="46" t="n"/>
      <c r="PP20" s="46" t="n"/>
      <c r="PR20" s="46" t="n"/>
      <c r="PS20" s="46" t="n"/>
      <c r="PT20" s="46" t="n"/>
      <c r="PV20" s="46" t="n"/>
      <c r="PW20" s="46" t="n"/>
      <c r="PX20" s="46" t="n"/>
      <c r="PZ20" s="46" t="n"/>
      <c r="QA20" s="46" t="n"/>
      <c r="QB20" s="46" t="n"/>
      <c r="QD20" s="46" t="n"/>
      <c r="QE20" s="46" t="n"/>
      <c r="QF20" s="46" t="n"/>
      <c r="QH20" s="46" t="inlineStr">
        <is>
          <t>5%</t>
        </is>
      </c>
      <c r="QI20" s="47" t="inlineStr">
        <is>
          <t>Pelipper</t>
        </is>
      </c>
      <c r="QJ20" s="46" t="inlineStr">
        <is>
          <t>25-30</t>
        </is>
      </c>
      <c r="QL20" s="46" t="inlineStr">
        <is>
          <t>5%</t>
        </is>
      </c>
      <c r="QM20" s="47" t="inlineStr">
        <is>
          <t>Pelipper</t>
        </is>
      </c>
      <c r="QN20" s="46" t="inlineStr">
        <is>
          <t>25-30</t>
        </is>
      </c>
      <c r="QP20" s="46" t="inlineStr">
        <is>
          <t>5%</t>
        </is>
      </c>
      <c r="QQ20" s="47" t="inlineStr">
        <is>
          <t>Relicanth</t>
        </is>
      </c>
      <c r="QR20" s="46" t="inlineStr">
        <is>
          <t>30-35</t>
        </is>
      </c>
      <c r="QT20" s="46" t="n"/>
      <c r="QU20" s="46" t="n"/>
      <c r="QV20" s="46" t="n"/>
      <c r="QX20" s="46" t="n"/>
      <c r="QY20" s="46" t="n"/>
      <c r="QZ20" s="46" t="n"/>
      <c r="RB20" s="46" t="n"/>
      <c r="RC20" s="46" t="n"/>
      <c r="RD20" s="46" t="n"/>
      <c r="RF20" s="46" t="inlineStr">
        <is>
          <t>1%</t>
        </is>
      </c>
      <c r="RG20" s="47" t="inlineStr">
        <is>
          <t>Quagsire</t>
        </is>
      </c>
      <c r="RH20" s="46" t="inlineStr">
        <is>
          <t>35-40</t>
        </is>
      </c>
      <c r="RJ20" s="46" t="n"/>
      <c r="RK20" s="46" t="n"/>
      <c r="RL20" s="46" t="n"/>
      <c r="RN20" s="46" t="n"/>
      <c r="RO20" s="46" t="n"/>
      <c r="RP20" s="46" t="n"/>
      <c r="RR20" s="46" t="n"/>
      <c r="RS20" s="46" t="n"/>
      <c r="RT20" s="46" t="n"/>
      <c r="RV20" s="46" t="n"/>
      <c r="RW20" s="46" t="n"/>
      <c r="RX20" s="46" t="n"/>
      <c r="RZ20" s="46" t="n"/>
      <c r="SA20" s="46" t="n"/>
      <c r="SB20" s="46" t="n"/>
      <c r="SD20" s="46" t="n"/>
      <c r="SE20" s="46" t="n"/>
      <c r="SF20" s="46" t="n"/>
    </row>
    <row r="21">
      <c r="B21" s="46" t="n"/>
      <c r="C21" s="46" t="n"/>
      <c r="D21" s="46" t="n"/>
      <c r="F21" s="46" t="n"/>
      <c r="G21" s="46" t="n"/>
      <c r="H21" s="46" t="n"/>
      <c r="J21" s="46" t="n"/>
      <c r="K21" s="46" t="n"/>
      <c r="L21" s="46" t="n"/>
      <c r="N21" s="46" t="n"/>
      <c r="O21" s="46" t="n"/>
      <c r="P21" s="46" t="n"/>
      <c r="R21" s="46" t="n"/>
      <c r="S21" s="46" t="n"/>
      <c r="T21" s="46" t="n"/>
      <c r="V21" s="46" t="n"/>
      <c r="W21" s="46" t="n"/>
      <c r="X21" s="46" t="n"/>
      <c r="Z21" s="46" t="n"/>
      <c r="AA21" s="46" t="n"/>
      <c r="AB21" s="46" t="n"/>
      <c r="AD21" s="46" t="inlineStr">
        <is>
          <t>4%</t>
        </is>
      </c>
      <c r="AE21" s="47" t="inlineStr">
        <is>
          <t>Clauncher</t>
        </is>
      </c>
      <c r="AF21" s="46" t="inlineStr">
        <is>
          <t>30-34</t>
        </is>
      </c>
      <c r="AH21" s="46" t="n"/>
      <c r="AI21" s="46" t="n"/>
      <c r="AJ21" s="46" t="n"/>
      <c r="AL21" s="46" t="n"/>
      <c r="AM21" s="46" t="n"/>
      <c r="AN21" s="46" t="n"/>
      <c r="AP21" s="46" t="n"/>
      <c r="AQ21" s="46" t="n"/>
      <c r="AR21" s="46" t="n"/>
      <c r="AT21" s="46" t="n"/>
      <c r="AU21" s="46" t="n"/>
      <c r="AV21" s="46" t="n"/>
      <c r="AX21" s="46" t="n"/>
      <c r="AY21" s="46" t="n"/>
      <c r="AZ21" s="46" t="n"/>
      <c r="BB21" s="46" t="n"/>
      <c r="BC21" s="46" t="n"/>
      <c r="BD21" s="46" t="n"/>
      <c r="BF21" s="46" t="n"/>
      <c r="BG21" s="46" t="n"/>
      <c r="BH21" s="46" t="n"/>
      <c r="BJ21" s="46" t="inlineStr">
        <is>
          <t>4%</t>
        </is>
      </c>
      <c r="BK21" s="47" t="inlineStr">
        <is>
          <t>Spheal</t>
        </is>
      </c>
      <c r="BL21" s="46" t="inlineStr">
        <is>
          <t>31-35</t>
        </is>
      </c>
      <c r="BN21" s="46" t="n"/>
      <c r="BO21" s="46" t="n"/>
      <c r="BP21" s="46" t="n"/>
      <c r="BR21" s="46" t="n"/>
      <c r="BS21" s="46" t="n"/>
      <c r="BT21" s="46" t="n"/>
      <c r="BV21" s="46" t="n"/>
      <c r="BW21" s="46" t="n"/>
      <c r="BX21" s="46" t="n"/>
      <c r="BZ21" s="46" t="inlineStr">
        <is>
          <t>4%</t>
        </is>
      </c>
      <c r="CA21" s="47" t="inlineStr">
        <is>
          <t>Corsola</t>
        </is>
      </c>
      <c r="CB21" s="46" t="inlineStr">
        <is>
          <t>30-34</t>
        </is>
      </c>
      <c r="CD21" s="46" t="n"/>
      <c r="CE21" s="46" t="n"/>
      <c r="CF21" s="46" t="n"/>
      <c r="CH21" s="46" t="n"/>
      <c r="CI21" s="46" t="n"/>
      <c r="CJ21" s="46" t="n"/>
      <c r="CL21" s="46" t="inlineStr">
        <is>
          <t>4%</t>
        </is>
      </c>
      <c r="CM21" s="47" t="inlineStr">
        <is>
          <t>Qwilfish</t>
        </is>
      </c>
      <c r="CN21" s="46" t="inlineStr">
        <is>
          <t>30-34</t>
        </is>
      </c>
      <c r="CP21" s="46" t="n"/>
      <c r="CQ21" s="46" t="n"/>
      <c r="CR21" s="46" t="n"/>
      <c r="CT21" s="46" t="n"/>
      <c r="CU21" s="46" t="n"/>
      <c r="CV21" s="46" t="n"/>
      <c r="CX21" s="46" t="n"/>
      <c r="CY21" s="46" t="n"/>
      <c r="CZ21" s="46" t="n"/>
      <c r="DB21" s="46" t="inlineStr">
        <is>
          <t>4%</t>
        </is>
      </c>
      <c r="DC21" s="47" t="inlineStr">
        <is>
          <t>Surskit</t>
        </is>
      </c>
      <c r="DD21" s="46" t="inlineStr">
        <is>
          <t>30-34</t>
        </is>
      </c>
      <c r="DF21" s="46" t="n"/>
      <c r="DG21" s="46" t="n"/>
      <c r="DH21" s="46" t="n"/>
      <c r="DJ21" s="46" t="n"/>
      <c r="DK21" s="46" t="n"/>
      <c r="DL21" s="46" t="n"/>
      <c r="DN21" s="46" t="n"/>
      <c r="DO21" s="46" t="n"/>
      <c r="DP21" s="46" t="n"/>
      <c r="DR21" s="46" t="n"/>
      <c r="DS21" s="46" t="n"/>
      <c r="DT21" s="46" t="n"/>
      <c r="DV21" s="46" t="n"/>
      <c r="DW21" s="46" t="n"/>
      <c r="DX21" s="46" t="n"/>
      <c r="DZ21" s="46" t="n"/>
      <c r="EA21" s="46" t="n"/>
      <c r="EB21" s="46" t="n"/>
      <c r="ED21" s="46" t="n"/>
      <c r="EE21" s="46" t="n"/>
      <c r="EF21" s="46" t="n"/>
      <c r="EH21" s="46" t="n"/>
      <c r="EI21" s="46" t="n"/>
      <c r="EJ21" s="46" t="n"/>
      <c r="EL21" s="46" t="n"/>
      <c r="EM21" s="46" t="n"/>
      <c r="EN21" s="46" t="n"/>
      <c r="EP21" s="46" t="n"/>
      <c r="EQ21" s="46" t="n"/>
      <c r="ER21" s="46" t="n"/>
      <c r="ET21" s="46" t="n"/>
      <c r="EU21" s="46" t="n"/>
      <c r="EV21" s="46" t="n"/>
      <c r="EX21" s="46" t="n"/>
      <c r="EY21" s="46" t="n"/>
      <c r="EZ21" s="46" t="n"/>
      <c r="FB21" s="46" t="n"/>
      <c r="FC21" s="46" t="n"/>
      <c r="FD21" s="46" t="n"/>
      <c r="FF21" s="46" t="n"/>
      <c r="FG21" s="46" t="n"/>
      <c r="FH21" s="46" t="n"/>
      <c r="FJ21" s="46" t="n"/>
      <c r="FK21" s="46" t="n"/>
      <c r="FL21" s="46" t="n"/>
      <c r="FN21" s="46" t="n"/>
      <c r="FO21" s="46" t="n"/>
      <c r="FP21" s="46" t="n"/>
      <c r="FR21" s="46" t="n"/>
      <c r="FS21" s="46" t="n"/>
      <c r="FT21" s="46" t="n"/>
      <c r="FV21" s="46" t="n"/>
      <c r="FW21" s="46" t="n"/>
      <c r="FX21" s="46" t="n"/>
      <c r="FZ21" s="46" t="n"/>
      <c r="GA21" s="46" t="n"/>
      <c r="GB21" s="46" t="n"/>
      <c r="GD21" s="46" t="n"/>
      <c r="GE21" s="46" t="n"/>
      <c r="GF21" s="46" t="n"/>
      <c r="GH21" s="46" t="n"/>
      <c r="GI21" s="46" t="n"/>
      <c r="GJ21" s="46" t="n"/>
      <c r="GL21" s="46" t="n"/>
      <c r="GM21" s="46" t="n"/>
      <c r="GN21" s="46" t="n"/>
      <c r="GP21" s="46" t="n"/>
      <c r="GQ21" s="46" t="n"/>
      <c r="GR21" s="46" t="n"/>
      <c r="GT21" s="46" t="n"/>
      <c r="GU21" s="46" t="n"/>
      <c r="GV21" s="46" t="n"/>
      <c r="GX21" s="46" t="n"/>
      <c r="GY21" s="46" t="n"/>
      <c r="GZ21" s="46" t="n"/>
      <c r="HB21" s="46" t="n"/>
      <c r="HC21" s="46" t="n"/>
      <c r="HD21" s="46" t="n"/>
      <c r="HF21" s="46" t="n"/>
      <c r="HG21" s="46" t="n"/>
      <c r="HH21" s="46" t="n"/>
      <c r="HJ21" s="46" t="n"/>
      <c r="HK21" s="46" t="n"/>
      <c r="HL21" s="46" t="n"/>
      <c r="HN21" s="46" t="n"/>
      <c r="HO21" s="46" t="n"/>
      <c r="HP21" s="46" t="n"/>
      <c r="HR21" s="46" t="n"/>
      <c r="HS21" s="46" t="n"/>
      <c r="HT21" s="46" t="n"/>
      <c r="HV21" s="46" t="n"/>
      <c r="HW21" s="46" t="n"/>
      <c r="HX21" s="46" t="n"/>
      <c r="HZ21" s="46" t="n"/>
      <c r="IA21" s="46" t="n"/>
      <c r="IB21" s="46" t="n"/>
      <c r="ID21" s="46" t="n"/>
      <c r="IE21" s="46" t="n"/>
      <c r="IF21" s="46" t="n"/>
      <c r="IH21" s="46" t="n"/>
      <c r="II21" s="46" t="n"/>
      <c r="IJ21" s="46" t="n"/>
      <c r="IL21" s="46" t="n"/>
      <c r="IM21" s="46" t="n"/>
      <c r="IN21" s="46" t="n"/>
      <c r="IP21" s="46" t="n"/>
      <c r="IQ21" s="46" t="n"/>
      <c r="IR21" s="46" t="n"/>
      <c r="IT21" s="46" t="n"/>
      <c r="IU21" s="46" t="n"/>
      <c r="IV21" s="46" t="n"/>
      <c r="IX21" s="46" t="n"/>
      <c r="IY21" s="46" t="n"/>
      <c r="IZ21" s="46" t="n"/>
      <c r="JB21" s="46" t="n"/>
      <c r="JC21" s="46" t="n"/>
      <c r="JD21" s="46" t="n"/>
      <c r="JF21" s="46" t="n"/>
      <c r="JG21" s="46" t="n"/>
      <c r="JH21" s="46" t="n"/>
      <c r="JJ21" s="46" t="n"/>
      <c r="JK21" s="46" t="n"/>
      <c r="JL21" s="46" t="n"/>
      <c r="JN21" s="46" t="n"/>
      <c r="JO21" s="46" t="n"/>
      <c r="JP21" s="46" t="n"/>
      <c r="JR21" s="46" t="n"/>
      <c r="JS21" s="46" t="n"/>
      <c r="JT21" s="46" t="n"/>
      <c r="JV21" s="46" t="n"/>
      <c r="JW21" s="46" t="n"/>
      <c r="JX21" s="46" t="n"/>
      <c r="JZ21" s="46" t="n"/>
      <c r="KA21" s="46" t="n"/>
      <c r="KB21" s="46" t="n"/>
      <c r="KD21" s="46" t="n"/>
      <c r="KE21" s="46" t="n"/>
      <c r="KF21" s="46" t="n"/>
      <c r="KH21" s="46" t="n"/>
      <c r="KI21" s="46" t="n"/>
      <c r="KJ21" s="46" t="n"/>
      <c r="KL21" s="46" t="n"/>
      <c r="KM21" s="46" t="n"/>
      <c r="KN21" s="46" t="n"/>
      <c r="KP21" s="46" t="n"/>
      <c r="KQ21" s="46" t="n"/>
      <c r="KR21" s="46" t="n"/>
      <c r="KT21" s="46" t="n"/>
      <c r="KU21" s="46" t="n"/>
      <c r="KV21" s="46" t="n"/>
      <c r="KX21" s="46" t="n"/>
      <c r="KY21" s="46" t="n"/>
      <c r="KZ21" s="46" t="n"/>
      <c r="LB21" s="46" t="n"/>
      <c r="LC21" s="46" t="n"/>
      <c r="LD21" s="46" t="n"/>
      <c r="LF21" s="46" t="n"/>
      <c r="LG21" s="46" t="n"/>
      <c r="LH21" s="46" t="n"/>
      <c r="LJ21" s="46" t="n"/>
      <c r="LK21" s="46" t="n"/>
      <c r="LL21" s="46" t="n"/>
      <c r="LN21" s="46" t="n"/>
      <c r="LO21" s="46" t="n"/>
      <c r="LP21" s="46" t="n"/>
      <c r="LR21" s="46" t="n"/>
      <c r="LS21" s="46" t="n"/>
      <c r="LT21" s="46" t="n"/>
      <c r="LV21" s="46" t="n"/>
      <c r="LW21" s="46" t="n"/>
      <c r="LX21" s="46" t="n"/>
      <c r="LZ21" s="46" t="n"/>
      <c r="MA21" s="46" t="n"/>
      <c r="MB21" s="46" t="n"/>
      <c r="MD21" s="46" t="n"/>
      <c r="ME21" s="46" t="n"/>
      <c r="MF21" s="46" t="n"/>
      <c r="MH21" s="46" t="n"/>
      <c r="MI21" s="46" t="n"/>
      <c r="MJ21" s="46" t="n"/>
      <c r="ML21" s="46" t="n"/>
      <c r="MM21" s="46" t="n"/>
      <c r="MN21" s="46" t="n"/>
      <c r="MP21" s="46" t="n"/>
      <c r="MQ21" s="46" t="n"/>
      <c r="MR21" s="46" t="n"/>
      <c r="MT21" s="46" t="n"/>
      <c r="MU21" s="46" t="n"/>
      <c r="MV21" s="46" t="n"/>
      <c r="MX21" s="46" t="n"/>
      <c r="MY21" s="46" t="n"/>
      <c r="MZ21" s="46" t="n"/>
      <c r="NB21" s="46" t="n"/>
      <c r="NC21" s="46" t="n"/>
      <c r="ND21" s="46" t="n"/>
      <c r="NF21" s="46" t="n"/>
      <c r="NG21" s="46" t="n"/>
      <c r="NH21" s="46" t="n"/>
      <c r="NJ21" s="46" t="inlineStr">
        <is>
          <t>1%</t>
        </is>
      </c>
      <c r="NK21" s="47" t="inlineStr">
        <is>
          <t>Wailord</t>
        </is>
      </c>
      <c r="NL21" s="46" t="inlineStr">
        <is>
          <t>25-30</t>
        </is>
      </c>
      <c r="NN21" s="46" t="n"/>
      <c r="NO21" s="46" t="n"/>
      <c r="NP21" s="46" t="n"/>
      <c r="NR21" s="46" t="n"/>
      <c r="NS21" s="46" t="n"/>
      <c r="NT21" s="46" t="n"/>
      <c r="NV21" s="46" t="n"/>
      <c r="NW21" s="46" t="n"/>
      <c r="NX21" s="46" t="n"/>
      <c r="NZ21" s="46" t="n"/>
      <c r="OA21" s="46" t="n"/>
      <c r="OB21" s="46" t="n"/>
      <c r="OD21" s="46" t="n"/>
      <c r="OE21" s="46" t="n"/>
      <c r="OF21" s="46" t="n"/>
      <c r="OH21" s="46" t="n"/>
      <c r="OI21" s="46" t="n"/>
      <c r="OJ21" s="46" t="n"/>
      <c r="OL21" s="46" t="n"/>
      <c r="OM21" s="46" t="n"/>
      <c r="ON21" s="46" t="n"/>
      <c r="OP21" s="46" t="n"/>
      <c r="OQ21" s="46" t="n"/>
      <c r="OR21" s="46" t="n"/>
      <c r="OT21" s="46" t="n"/>
      <c r="OU21" s="46" t="n"/>
      <c r="OV21" s="46" t="n"/>
      <c r="OX21" s="46" t="n"/>
      <c r="OY21" s="46" t="n"/>
      <c r="OZ21" s="46" t="n"/>
      <c r="PB21" s="46" t="n"/>
      <c r="PC21" s="46" t="n"/>
      <c r="PD21" s="46" t="n"/>
      <c r="PF21" s="46" t="n"/>
      <c r="PG21" s="46" t="n"/>
      <c r="PH21" s="46" t="n"/>
      <c r="PJ21" s="46" t="n"/>
      <c r="PK21" s="46" t="n"/>
      <c r="PL21" s="46" t="n"/>
      <c r="PN21" s="46" t="n"/>
      <c r="PO21" s="46" t="n"/>
      <c r="PP21" s="46" t="n"/>
      <c r="PR21" s="46" t="n"/>
      <c r="PS21" s="46" t="n"/>
      <c r="PT21" s="46" t="n"/>
      <c r="PV21" s="46" t="n"/>
      <c r="PW21" s="46" t="n"/>
      <c r="PX21" s="46" t="n"/>
      <c r="PZ21" s="46" t="n"/>
      <c r="QA21" s="46" t="n"/>
      <c r="QB21" s="46" t="n"/>
      <c r="QD21" s="46" t="n"/>
      <c r="QE21" s="46" t="n"/>
      <c r="QF21" s="46" t="n"/>
      <c r="QH21" s="46" t="n"/>
      <c r="QI21" s="46" t="n"/>
      <c r="QJ21" s="46" t="n"/>
      <c r="QL21" s="46" t="n"/>
      <c r="QM21" s="46" t="n"/>
      <c r="QN21" s="46" t="n"/>
      <c r="QP21" s="46" t="n"/>
      <c r="QQ21" s="46" t="n"/>
      <c r="QR21" s="46" t="n"/>
      <c r="QT21" s="46" t="n"/>
      <c r="QU21" s="46" t="n"/>
      <c r="QV21" s="46" t="n"/>
      <c r="QX21" s="46" t="n"/>
      <c r="QY21" s="46" t="n"/>
      <c r="QZ21" s="46" t="n"/>
      <c r="RB21" s="46" t="n"/>
      <c r="RC21" s="46" t="n"/>
      <c r="RD21" s="46" t="n"/>
      <c r="RF21" s="46" t="n"/>
      <c r="RG21" s="46" t="n"/>
      <c r="RH21" s="46" t="n"/>
      <c r="RJ21" s="46" t="n"/>
      <c r="RK21" s="46" t="n"/>
      <c r="RL21" s="46" t="n"/>
      <c r="RN21" s="46" t="n"/>
      <c r="RO21" s="46" t="n"/>
      <c r="RP21" s="46" t="n"/>
      <c r="RR21" s="46" t="n"/>
      <c r="RS21" s="46" t="n"/>
      <c r="RT21" s="46" t="n"/>
      <c r="RV21" s="46" t="n"/>
      <c r="RW21" s="46" t="n"/>
      <c r="RX21" s="46" t="n"/>
      <c r="RZ21" s="46" t="n"/>
      <c r="SA21" s="46" t="n"/>
      <c r="SB21" s="46" t="n"/>
      <c r="SD21" s="46" t="n"/>
      <c r="SE21" s="46" t="n"/>
      <c r="SF21" s="46" t="n"/>
    </row>
    <row r="22">
      <c r="B22" s="46" t="n"/>
      <c r="C22" s="46" t="n"/>
      <c r="D22" s="46" t="n"/>
      <c r="F22" s="46" t="n"/>
      <c r="G22" s="46" t="n"/>
      <c r="H22" s="46" t="n"/>
      <c r="J22" s="46" t="n"/>
      <c r="K22" s="46" t="n"/>
      <c r="L22" s="46" t="n"/>
      <c r="N22" s="46" t="n"/>
      <c r="O22" s="46" t="n"/>
      <c r="P22" s="46" t="n"/>
      <c r="R22" s="46" t="n"/>
      <c r="S22" s="46" t="n"/>
      <c r="T22" s="46" t="n"/>
      <c r="V22" s="46" t="n"/>
      <c r="W22" s="46" t="n"/>
      <c r="X22" s="46" t="n"/>
      <c r="Z22" s="46" t="n"/>
      <c r="AA22" s="46" t="n"/>
      <c r="AB22" s="46" t="n"/>
      <c r="AD22" s="46" t="inlineStr">
        <is>
          <t>1%</t>
        </is>
      </c>
      <c r="AE22" s="47" t="inlineStr">
        <is>
          <t>Skrelp</t>
        </is>
      </c>
      <c r="AF22" s="46" t="inlineStr">
        <is>
          <t>30-34</t>
        </is>
      </c>
      <c r="AH22" s="46" t="n"/>
      <c r="AI22" s="46" t="n"/>
      <c r="AJ22" s="46" t="n"/>
      <c r="AL22" s="46" t="n"/>
      <c r="AM22" s="46" t="n"/>
      <c r="AN22" s="46" t="n"/>
      <c r="AP22" s="46" t="n"/>
      <c r="AQ22" s="46" t="n"/>
      <c r="AR22" s="46" t="n"/>
      <c r="AT22" s="46" t="n"/>
      <c r="AU22" s="46" t="n"/>
      <c r="AV22" s="46" t="n"/>
      <c r="AX22" s="46" t="n"/>
      <c r="AY22" s="46" t="n"/>
      <c r="AZ22" s="46" t="n"/>
      <c r="BB22" s="46" t="n"/>
      <c r="BC22" s="46" t="n"/>
      <c r="BD22" s="46" t="n"/>
      <c r="BF22" s="46" t="n"/>
      <c r="BG22" s="46" t="n"/>
      <c r="BH22" s="46" t="n"/>
      <c r="BJ22" s="46" t="inlineStr">
        <is>
          <t>1%</t>
        </is>
      </c>
      <c r="BK22" s="47" t="inlineStr">
        <is>
          <t>Qwilfish</t>
        </is>
      </c>
      <c r="BL22" s="46" t="inlineStr">
        <is>
          <t>31-35</t>
        </is>
      </c>
      <c r="BN22" s="46" t="n"/>
      <c r="BO22" s="46" t="n"/>
      <c r="BP22" s="46" t="n"/>
      <c r="BR22" s="46" t="n"/>
      <c r="BS22" s="46" t="n"/>
      <c r="BT22" s="46" t="n"/>
      <c r="BV22" s="46" t="n"/>
      <c r="BW22" s="46" t="n"/>
      <c r="BX22" s="46" t="n"/>
      <c r="BZ22" s="46" t="inlineStr">
        <is>
          <t>1%</t>
        </is>
      </c>
      <c r="CA22" s="47" t="inlineStr">
        <is>
          <t>Lapras</t>
        </is>
      </c>
      <c r="CB22" s="46" t="inlineStr">
        <is>
          <t>30-34</t>
        </is>
      </c>
      <c r="CD22" s="46" t="n"/>
      <c r="CE22" s="46" t="n"/>
      <c r="CF22" s="46" t="n"/>
      <c r="CH22" s="46" t="n"/>
      <c r="CI22" s="46" t="n"/>
      <c r="CJ22" s="46" t="n"/>
      <c r="CL22" s="46" t="inlineStr">
        <is>
          <t>1%</t>
        </is>
      </c>
      <c r="CM22" s="47" t="inlineStr">
        <is>
          <t>Corsola</t>
        </is>
      </c>
      <c r="CN22" s="46" t="inlineStr">
        <is>
          <t>30-34</t>
        </is>
      </c>
      <c r="CP22" s="46" t="n"/>
      <c r="CQ22" s="46" t="n"/>
      <c r="CR22" s="46" t="n"/>
      <c r="CT22" s="46" t="n"/>
      <c r="CU22" s="46" t="n"/>
      <c r="CV22" s="46" t="n"/>
      <c r="CX22" s="46" t="n"/>
      <c r="CY22" s="46" t="n"/>
      <c r="CZ22" s="46" t="n"/>
      <c r="DB22" s="46" t="inlineStr">
        <is>
          <t>1%</t>
        </is>
      </c>
      <c r="DC22" s="47" t="inlineStr">
        <is>
          <t>Wooper</t>
        </is>
      </c>
      <c r="DD22" s="46" t="inlineStr">
        <is>
          <t>30-34</t>
        </is>
      </c>
      <c r="DF22" s="46" t="n"/>
      <c r="DG22" s="46" t="n"/>
      <c r="DH22" s="46" t="n"/>
      <c r="DJ22" s="46" t="n"/>
      <c r="DK22" s="46" t="n"/>
      <c r="DL22" s="46" t="n"/>
      <c r="DN22" s="46" t="n"/>
      <c r="DO22" s="46" t="n"/>
      <c r="DP22" s="46" t="n"/>
      <c r="DR22" s="46" t="n"/>
      <c r="DS22" s="46" t="n"/>
      <c r="DT22" s="46" t="n"/>
      <c r="DV22" s="46" t="n"/>
      <c r="DW22" s="46" t="n"/>
      <c r="DX22" s="46" t="n"/>
      <c r="DZ22" s="46" t="n"/>
      <c r="EA22" s="46" t="n"/>
      <c r="EB22" s="46" t="n"/>
      <c r="ED22" s="46" t="n"/>
      <c r="EE22" s="46" t="n"/>
      <c r="EF22" s="46" t="n"/>
      <c r="EH22" s="46" t="n"/>
      <c r="EI22" s="46" t="n"/>
      <c r="EJ22" s="46" t="n"/>
      <c r="EL22" s="46" t="n"/>
      <c r="EM22" s="46" t="n"/>
      <c r="EN22" s="46" t="n"/>
      <c r="EP22" s="46" t="n"/>
      <c r="EQ22" s="46" t="n"/>
      <c r="ER22" s="46" t="n"/>
      <c r="ET22" s="46" t="n"/>
      <c r="EU22" s="46" t="n"/>
      <c r="EV22" s="46" t="n"/>
      <c r="EX22" s="46" t="n"/>
      <c r="EY22" s="46" t="n"/>
      <c r="EZ22" s="46" t="n"/>
      <c r="FB22" s="46" t="n"/>
      <c r="FC22" s="46" t="n"/>
      <c r="FD22" s="46" t="n"/>
      <c r="FF22" s="46" t="n"/>
      <c r="FG22" s="46" t="n"/>
      <c r="FH22" s="46" t="n"/>
      <c r="FJ22" s="46" t="n"/>
      <c r="FK22" s="46" t="n"/>
      <c r="FL22" s="46" t="n"/>
      <c r="FN22" s="46" t="n"/>
      <c r="FO22" s="46" t="n"/>
      <c r="FP22" s="46" t="n"/>
      <c r="FR22" s="46" t="n"/>
      <c r="FS22" s="46" t="n"/>
      <c r="FT22" s="46" t="n"/>
      <c r="FV22" s="46" t="n"/>
      <c r="FW22" s="46" t="n"/>
      <c r="FX22" s="46" t="n"/>
      <c r="FZ22" s="46" t="n"/>
      <c r="GA22" s="46" t="n"/>
      <c r="GB22" s="46" t="n"/>
      <c r="GD22" s="46" t="n"/>
      <c r="GE22" s="46" t="n"/>
      <c r="GF22" s="46" t="n"/>
      <c r="GH22" s="46" t="n"/>
      <c r="GI22" s="46" t="n"/>
      <c r="GJ22" s="46" t="n"/>
      <c r="GL22" s="46" t="n"/>
      <c r="GM22" s="46" t="n"/>
      <c r="GN22" s="46" t="n"/>
      <c r="GP22" s="46" t="n"/>
      <c r="GQ22" s="46" t="n"/>
      <c r="GR22" s="46" t="n"/>
      <c r="GT22" s="46" t="n"/>
      <c r="GU22" s="46" t="n"/>
      <c r="GV22" s="46" t="n"/>
      <c r="GX22" s="46" t="n"/>
      <c r="GY22" s="46" t="n"/>
      <c r="GZ22" s="46" t="n"/>
      <c r="HB22" s="46" t="n"/>
      <c r="HC22" s="46" t="n"/>
      <c r="HD22" s="46" t="n"/>
      <c r="HF22" s="46" t="n"/>
      <c r="HG22" s="46" t="n"/>
      <c r="HH22" s="46" t="n"/>
      <c r="HJ22" s="46" t="n"/>
      <c r="HK22" s="46" t="n"/>
      <c r="HL22" s="46" t="n"/>
      <c r="HN22" s="46" t="n"/>
      <c r="HO22" s="46" t="n"/>
      <c r="HP22" s="46" t="n"/>
      <c r="HR22" s="46" t="n"/>
      <c r="HS22" s="46" t="n"/>
      <c r="HT22" s="46" t="n"/>
      <c r="HV22" s="46" t="n"/>
      <c r="HW22" s="46" t="n"/>
      <c r="HX22" s="46" t="n"/>
      <c r="HZ22" s="46" t="n"/>
      <c r="IA22" s="46" t="n"/>
      <c r="IB22" s="46" t="n"/>
      <c r="ID22" s="46" t="n"/>
      <c r="IE22" s="46" t="n"/>
      <c r="IF22" s="46" t="n"/>
      <c r="IH22" s="46" t="n"/>
      <c r="II22" s="46" t="n"/>
      <c r="IJ22" s="46" t="n"/>
      <c r="IL22" s="46" t="n"/>
      <c r="IM22" s="46" t="n"/>
      <c r="IN22" s="46" t="n"/>
      <c r="IP22" s="46" t="n"/>
      <c r="IQ22" s="46" t="n"/>
      <c r="IR22" s="46" t="n"/>
      <c r="IT22" s="46" t="n"/>
      <c r="IU22" s="46" t="n"/>
      <c r="IV22" s="46" t="n"/>
      <c r="IX22" s="46" t="n"/>
      <c r="IY22" s="46" t="n"/>
      <c r="IZ22" s="46" t="n"/>
      <c r="JB22" s="46" t="n"/>
      <c r="JC22" s="46" t="n"/>
      <c r="JD22" s="46" t="n"/>
      <c r="JF22" s="46" t="n"/>
      <c r="JG22" s="46" t="n"/>
      <c r="JH22" s="46" t="n"/>
      <c r="JJ22" s="46" t="n"/>
      <c r="JK22" s="46" t="n"/>
      <c r="JL22" s="46" t="n"/>
      <c r="JN22" s="46" t="n"/>
      <c r="JO22" s="46" t="n"/>
      <c r="JP22" s="46" t="n"/>
      <c r="JR22" s="46" t="n"/>
      <c r="JS22" s="46" t="n"/>
      <c r="JT22" s="46" t="n"/>
      <c r="JV22" s="46" t="n"/>
      <c r="JW22" s="46" t="n"/>
      <c r="JX22" s="46" t="n"/>
      <c r="JZ22" s="46" t="n"/>
      <c r="KA22" s="46" t="n"/>
      <c r="KB22" s="46" t="n"/>
      <c r="KD22" s="46" t="n"/>
      <c r="KE22" s="46" t="n"/>
      <c r="KF22" s="46" t="n"/>
      <c r="KH22" s="46" t="n"/>
      <c r="KI22" s="46" t="n"/>
      <c r="KJ22" s="46" t="n"/>
      <c r="KL22" s="46" t="n"/>
      <c r="KM22" s="46" t="n"/>
      <c r="KN22" s="46" t="n"/>
      <c r="KP22" s="46" t="n"/>
      <c r="KQ22" s="46" t="n"/>
      <c r="KR22" s="46" t="n"/>
      <c r="KT22" s="46" t="n"/>
      <c r="KU22" s="46" t="n"/>
      <c r="KV22" s="46" t="n"/>
      <c r="KX22" s="46" t="n"/>
      <c r="KY22" s="46" t="n"/>
      <c r="KZ22" s="46" t="n"/>
      <c r="LB22" s="46" t="n"/>
      <c r="LC22" s="46" t="n"/>
      <c r="LD22" s="46" t="n"/>
      <c r="LF22" s="46" t="n"/>
      <c r="LG22" s="46" t="n"/>
      <c r="LH22" s="46" t="n"/>
      <c r="LJ22" s="46" t="n"/>
      <c r="LK22" s="46" t="n"/>
      <c r="LL22" s="46" t="n"/>
      <c r="LN22" s="46" t="n"/>
      <c r="LO22" s="46" t="n"/>
      <c r="LP22" s="46" t="n"/>
      <c r="LR22" s="46" t="n"/>
      <c r="LS22" s="46" t="n"/>
      <c r="LT22" s="46" t="n"/>
      <c r="LV22" s="46" t="n"/>
      <c r="LW22" s="46" t="n"/>
      <c r="LX22" s="46" t="n"/>
      <c r="LZ22" s="46" t="n"/>
      <c r="MA22" s="46" t="n"/>
      <c r="MB22" s="46" t="n"/>
      <c r="MD22" s="46" t="n"/>
      <c r="ME22" s="46" t="n"/>
      <c r="MF22" s="46" t="n"/>
      <c r="MH22" s="46" t="n"/>
      <c r="MI22" s="46" t="n"/>
      <c r="MJ22" s="46" t="n"/>
      <c r="ML22" s="46" t="n"/>
      <c r="MM22" s="46" t="n"/>
      <c r="MN22" s="46" t="n"/>
      <c r="MP22" s="46" t="n"/>
      <c r="MQ22" s="46" t="n"/>
      <c r="MR22" s="46" t="n"/>
      <c r="MT22" s="46" t="n"/>
      <c r="MU22" s="46" t="n"/>
      <c r="MV22" s="46" t="n"/>
      <c r="MX22" s="46" t="n"/>
      <c r="MY22" s="46" t="n"/>
      <c r="MZ22" s="46" t="n"/>
      <c r="NB22" s="46" t="n"/>
      <c r="NC22" s="46" t="n"/>
      <c r="ND22" s="46" t="n"/>
      <c r="NF22" s="46" t="n"/>
      <c r="NG22" s="46" t="n"/>
      <c r="NH22" s="46" t="n"/>
      <c r="NJ22" s="46" t="n"/>
      <c r="NK22" s="46" t="n"/>
      <c r="NL22" s="46" t="n"/>
      <c r="NN22" s="46" t="n"/>
      <c r="NO22" s="46" t="n"/>
      <c r="NP22" s="46" t="n"/>
      <c r="NR22" s="46" t="n"/>
      <c r="NS22" s="46" t="n"/>
      <c r="NT22" s="46" t="n"/>
      <c r="NV22" s="46" t="n"/>
      <c r="NW22" s="46" t="n"/>
      <c r="NX22" s="46" t="n"/>
      <c r="NZ22" s="46" t="n"/>
      <c r="OA22" s="46" t="n"/>
      <c r="OB22" s="46" t="n"/>
      <c r="OD22" s="46" t="n"/>
      <c r="OE22" s="46" t="n"/>
      <c r="OF22" s="46" t="n"/>
      <c r="OH22" s="46" t="n"/>
      <c r="OI22" s="46" t="n"/>
      <c r="OJ22" s="46" t="n"/>
      <c r="OL22" s="46" t="n"/>
      <c r="OM22" s="46" t="n"/>
      <c r="ON22" s="46" t="n"/>
      <c r="OP22" s="46" t="n"/>
      <c r="OQ22" s="46" t="n"/>
      <c r="OR22" s="46" t="n"/>
      <c r="OT22" s="46" t="n"/>
      <c r="OU22" s="46" t="n"/>
      <c r="OV22" s="46" t="n"/>
      <c r="OX22" s="46" t="n"/>
      <c r="OY22" s="46" t="n"/>
      <c r="OZ22" s="46" t="n"/>
      <c r="PB22" s="46" t="n"/>
      <c r="PC22" s="46" t="n"/>
      <c r="PD22" s="46" t="n"/>
      <c r="PF22" s="46" t="n"/>
      <c r="PG22" s="46" t="n"/>
      <c r="PH22" s="46" t="n"/>
      <c r="PJ22" s="46" t="n"/>
      <c r="PK22" s="46" t="n"/>
      <c r="PL22" s="46" t="n"/>
      <c r="PN22" s="46" t="n"/>
      <c r="PO22" s="46" t="n"/>
      <c r="PP22" s="46" t="n"/>
      <c r="PR22" s="46" t="n"/>
      <c r="PS22" s="46" t="n"/>
      <c r="PT22" s="46" t="n"/>
      <c r="PV22" s="46" t="n"/>
      <c r="PW22" s="46" t="n"/>
      <c r="PX22" s="46" t="n"/>
      <c r="PZ22" s="46" t="n"/>
      <c r="QA22" s="46" t="n"/>
      <c r="QB22" s="46" t="n"/>
      <c r="QD22" s="46" t="n"/>
      <c r="QE22" s="46" t="n"/>
      <c r="QF22" s="46" t="n"/>
      <c r="QH22" s="46" t="n"/>
      <c r="QI22" s="46" t="n"/>
      <c r="QJ22" s="46" t="n"/>
      <c r="QL22" s="46" t="n"/>
      <c r="QM22" s="46" t="n"/>
      <c r="QN22" s="46" t="n"/>
      <c r="QP22" s="46" t="n"/>
      <c r="QQ22" s="46" t="n"/>
      <c r="QR22" s="46" t="n"/>
      <c r="QT22" s="46" t="n"/>
      <c r="QU22" s="46" t="n"/>
      <c r="QV22" s="46" t="n"/>
      <c r="QX22" s="46" t="n"/>
      <c r="QY22" s="46" t="n"/>
      <c r="QZ22" s="46" t="n"/>
      <c r="RB22" s="46" t="n"/>
      <c r="RC22" s="46" t="n"/>
      <c r="RD22" s="46" t="n"/>
      <c r="RF22" s="46" t="n"/>
      <c r="RG22" s="46" t="n"/>
      <c r="RH22" s="46" t="n"/>
      <c r="RJ22" s="46" t="n"/>
      <c r="RK22" s="46" t="n"/>
      <c r="RL22" s="46" t="n"/>
      <c r="RN22" s="46" t="n"/>
      <c r="RO22" s="46" t="n"/>
      <c r="RP22" s="46" t="n"/>
      <c r="RR22" s="46" t="n"/>
      <c r="RS22" s="46" t="n"/>
      <c r="RT22" s="46" t="n"/>
      <c r="RV22" s="46" t="n"/>
      <c r="RW22" s="46" t="n"/>
      <c r="RX22" s="46" t="n"/>
      <c r="RZ22" s="46" t="n"/>
      <c r="SA22" s="46" t="n"/>
      <c r="SB22" s="46" t="n"/>
      <c r="SD22" s="46" t="n"/>
      <c r="SE22" s="46" t="n"/>
      <c r="SF22" s="46" t="n"/>
    </row>
    <row r="23">
      <c r="A23" s="48" t="inlineStr">
        <is>
          <t>Good Rod</t>
        </is>
      </c>
      <c r="B23" s="49" t="inlineStr">
        <is>
          <t>Encounter rate 30</t>
        </is>
      </c>
      <c r="F23" s="49" t="n"/>
      <c r="J23" s="49" t="n"/>
      <c r="N23" s="49" t="n"/>
      <c r="R23" s="49" t="inlineStr">
        <is>
          <t>Encounter rate 30</t>
        </is>
      </c>
      <c r="V23" s="49" t="inlineStr">
        <is>
          <t>Encounter rate 30</t>
        </is>
      </c>
      <c r="Z23" s="49" t="inlineStr">
        <is>
          <t>Encounter rate 10</t>
        </is>
      </c>
      <c r="AD23" s="49" t="inlineStr">
        <is>
          <t>Encounter rate 30</t>
        </is>
      </c>
      <c r="AH23" s="49" t="n"/>
      <c r="AL23" s="49" t="inlineStr">
        <is>
          <t>Encounter rate 30</t>
        </is>
      </c>
      <c r="AP23" s="49" t="n"/>
      <c r="AT23" s="49" t="n"/>
      <c r="AX23" s="49" t="n"/>
      <c r="BB23" s="49" t="n"/>
      <c r="BF23" s="49" t="n"/>
      <c r="BJ23" s="49" t="inlineStr">
        <is>
          <t>Encounter rate 30</t>
        </is>
      </c>
      <c r="BN23" s="49" t="n"/>
      <c r="BR23" s="49" t="n"/>
      <c r="BV23" s="49" t="n"/>
      <c r="BZ23" s="49" t="inlineStr">
        <is>
          <t>Encounter rate 30</t>
        </is>
      </c>
      <c r="CD23" s="49" t="inlineStr">
        <is>
          <t>Encounter rate 30</t>
        </is>
      </c>
      <c r="CH23" s="49" t="n"/>
      <c r="CL23" s="49" t="inlineStr">
        <is>
          <t>Encounter rate 10</t>
        </is>
      </c>
      <c r="CP23" s="49" t="n"/>
      <c r="CT23" s="49" t="n"/>
      <c r="CX23" s="49" t="inlineStr">
        <is>
          <t>Encounter rate 30</t>
        </is>
      </c>
      <c r="DB23" s="49" t="inlineStr">
        <is>
          <t>Encounter rate 30</t>
        </is>
      </c>
      <c r="DF23" s="49" t="inlineStr">
        <is>
          <t>Encounter rate 20</t>
        </is>
      </c>
      <c r="DJ23" s="49" t="inlineStr">
        <is>
          <t>Encounter rate 30</t>
        </is>
      </c>
      <c r="DN23" s="49" t="inlineStr">
        <is>
          <t>Encounter rate 30</t>
        </is>
      </c>
      <c r="DR23" s="49" t="n"/>
      <c r="DV23" s="49" t="inlineStr">
        <is>
          <t>Encounter rate 20</t>
        </is>
      </c>
      <c r="DZ23" s="49" t="n"/>
      <c r="ED23" s="49" t="inlineStr">
        <is>
          <t>Encounter rate 10</t>
        </is>
      </c>
      <c r="EH23" s="49" t="inlineStr">
        <is>
          <t>Encounter rate 30</t>
        </is>
      </c>
      <c r="EL23" s="49" t="n"/>
      <c r="EP23" s="49" t="n"/>
      <c r="ET23" s="49" t="inlineStr">
        <is>
          <t>Encounter rate 30</t>
        </is>
      </c>
      <c r="EX23" s="49" t="n"/>
      <c r="FB23" s="49" t="n"/>
      <c r="FF23" s="49" t="n"/>
      <c r="FJ23" s="49" t="n"/>
      <c r="FN23" s="49" t="n"/>
      <c r="FR23" s="49" t="n"/>
      <c r="FV23" s="49" t="n"/>
      <c r="FZ23" s="49" t="n"/>
      <c r="GD23" s="49" t="n"/>
      <c r="GH23" s="49" t="n"/>
      <c r="GL23" s="49" t="n"/>
      <c r="GP23" s="49" t="n"/>
      <c r="GT23" s="49" t="n"/>
      <c r="GX23" s="49" t="n"/>
      <c r="HB23" s="49" t="inlineStr">
        <is>
          <t>Encounter rate 30</t>
        </is>
      </c>
      <c r="HF23" s="49" t="inlineStr">
        <is>
          <t>Encounter rate 30</t>
        </is>
      </c>
      <c r="HJ23" s="49" t="inlineStr">
        <is>
          <t>Encounter rate 30</t>
        </is>
      </c>
      <c r="HN23" s="49" t="n"/>
      <c r="HR23" s="49" t="inlineStr">
        <is>
          <t>Encounter rate 30</t>
        </is>
      </c>
      <c r="HV23" s="49" t="inlineStr">
        <is>
          <t>Encounter rate 30</t>
        </is>
      </c>
      <c r="HZ23" s="49" t="inlineStr">
        <is>
          <t>Encounter rate 30</t>
        </is>
      </c>
      <c r="ID23" s="49" t="inlineStr">
        <is>
          <t>Encounter rate 30</t>
        </is>
      </c>
      <c r="IH23" s="49" t="n"/>
      <c r="IL23" s="49" t="n"/>
      <c r="IP23" s="49" t="n"/>
      <c r="IT23" s="49" t="n"/>
      <c r="IX23" s="49" t="n"/>
      <c r="JB23" s="49" t="n"/>
      <c r="JF23" s="49" t="n"/>
      <c r="JJ23" s="49" t="n"/>
      <c r="JN23" s="49" t="n"/>
      <c r="JR23" s="49" t="inlineStr">
        <is>
          <t>Encounter rate 10</t>
        </is>
      </c>
      <c r="JV23" s="49" t="inlineStr">
        <is>
          <t>Encounter rate 10</t>
        </is>
      </c>
      <c r="JZ23" s="49" t="inlineStr">
        <is>
          <t>Encounter rate 10</t>
        </is>
      </c>
      <c r="KD23" s="49" t="inlineStr">
        <is>
          <t>Encounter rate 10</t>
        </is>
      </c>
      <c r="KH23" s="49" t="n"/>
      <c r="KL23" s="49" t="inlineStr">
        <is>
          <t>Encounter rate 30</t>
        </is>
      </c>
      <c r="KP23" s="49" t="inlineStr">
        <is>
          <t>Encounter rate 30</t>
        </is>
      </c>
      <c r="KT23" s="49" t="inlineStr">
        <is>
          <t>Encounter rate 30</t>
        </is>
      </c>
      <c r="KX23" s="49" t="inlineStr">
        <is>
          <t>Encounter rate 30</t>
        </is>
      </c>
      <c r="LB23" s="49" t="n"/>
      <c r="LF23" s="49" t="n"/>
      <c r="LJ23" s="49" t="n"/>
      <c r="LN23" s="49" t="n"/>
      <c r="LR23" s="49" t="n"/>
      <c r="LV23" s="49" t="inlineStr">
        <is>
          <t>Encounter rate 10</t>
        </is>
      </c>
      <c r="LZ23" s="49" t="inlineStr">
        <is>
          <t>Encounter rate 10</t>
        </is>
      </c>
      <c r="MD23" s="49" t="n"/>
      <c r="MH23" s="49" t="inlineStr">
        <is>
          <t>Encounter rate 10</t>
        </is>
      </c>
      <c r="ML23" s="49" t="inlineStr">
        <is>
          <t>Encounter rate 10</t>
        </is>
      </c>
      <c r="MP23" s="49" t="n"/>
      <c r="MT23" s="49" t="n"/>
      <c r="MX23" s="49" t="n"/>
      <c r="NB23" s="49" t="inlineStr">
        <is>
          <t>Encounter rate 30</t>
        </is>
      </c>
      <c r="NF23" s="49" t="inlineStr">
        <is>
          <t>Encounter rate 30</t>
        </is>
      </c>
      <c r="NJ23" s="49" t="inlineStr">
        <is>
          <t>Encounter rate 30</t>
        </is>
      </c>
      <c r="NN23" s="49" t="inlineStr">
        <is>
          <t>Encounter rate 30</t>
        </is>
      </c>
      <c r="NR23" s="49" t="inlineStr">
        <is>
          <t>Encounter rate 30</t>
        </is>
      </c>
      <c r="NV23" s="49" t="inlineStr">
        <is>
          <t>Encounter rate 30</t>
        </is>
      </c>
      <c r="NZ23" s="49" t="inlineStr">
        <is>
          <t>Encounter rate 30</t>
        </is>
      </c>
      <c r="OD23" s="49" t="inlineStr">
        <is>
          <t>Encounter rate 30</t>
        </is>
      </c>
      <c r="OH23" s="49" t="n"/>
      <c r="OL23" s="49" t="n"/>
      <c r="OP23" s="49" t="n"/>
      <c r="OT23" s="49" t="n"/>
      <c r="OX23" s="49" t="n"/>
      <c r="PB23" s="49" t="inlineStr">
        <is>
          <t>Encounter rate 35</t>
        </is>
      </c>
      <c r="PF23" s="49" t="n"/>
      <c r="PJ23" s="49" t="inlineStr">
        <is>
          <t>Encounter rate 35</t>
        </is>
      </c>
      <c r="PN23" s="49" t="n"/>
      <c r="PR23" s="49" t="inlineStr">
        <is>
          <t>Encounter rate 30</t>
        </is>
      </c>
      <c r="PV23" s="49" t="inlineStr">
        <is>
          <t>Encounter rate 30</t>
        </is>
      </c>
      <c r="PZ23" s="49" t="inlineStr">
        <is>
          <t>Encounter rate 30</t>
        </is>
      </c>
      <c r="QD23" s="49" t="inlineStr">
        <is>
          <t>Encounter rate 30</t>
        </is>
      </c>
      <c r="QH23" s="49" t="inlineStr">
        <is>
          <t>Encounter rate 10</t>
        </is>
      </c>
      <c r="QL23" s="49" t="inlineStr">
        <is>
          <t>Encounter rate 10</t>
        </is>
      </c>
      <c r="QP23" s="49" t="n"/>
      <c r="QT23" s="49" t="n"/>
      <c r="QX23" s="49" t="n"/>
      <c r="RB23" s="49" t="n"/>
      <c r="RF23" s="49" t="inlineStr">
        <is>
          <t>Encounter rate 35</t>
        </is>
      </c>
      <c r="RJ23" s="49" t="n"/>
      <c r="RN23" s="49" t="n"/>
      <c r="RR23" s="49" t="n"/>
      <c r="RV23" s="49" t="n"/>
      <c r="RZ23" s="49" t="n"/>
      <c r="SD23" s="49" t="n"/>
    </row>
    <row r="24">
      <c r="B24" s="50" t="inlineStr">
        <is>
          <t>60%</t>
        </is>
      </c>
      <c r="C24" s="51" t="inlineStr">
        <is>
          <t>Omanyte</t>
        </is>
      </c>
      <c r="D24" s="50" t="n">
        <v>3</v>
      </c>
      <c r="F24" s="50" t="n"/>
      <c r="G24" s="50" t="n"/>
      <c r="H24" s="50" t="n"/>
      <c r="J24" s="50" t="n"/>
      <c r="K24" s="50" t="n"/>
      <c r="L24" s="50" t="n"/>
      <c r="N24" s="50" t="n"/>
      <c r="O24" s="50" t="n"/>
      <c r="P24" s="50" t="n"/>
      <c r="R24" s="50" t="inlineStr">
        <is>
          <t>80%</t>
        </is>
      </c>
      <c r="S24" s="51" t="inlineStr">
        <is>
          <t>Goldeen</t>
        </is>
      </c>
      <c r="T24" s="50" t="n">
        <v>4</v>
      </c>
      <c r="V24" s="50" t="inlineStr">
        <is>
          <t>60%</t>
        </is>
      </c>
      <c r="W24" s="51" t="inlineStr">
        <is>
          <t>Wingull</t>
        </is>
      </c>
      <c r="X24" s="50" t="n">
        <v>3</v>
      </c>
      <c r="Z24" s="50" t="inlineStr">
        <is>
          <t>100%</t>
        </is>
      </c>
      <c r="AA24" s="51" t="inlineStr">
        <is>
          <t>Marill</t>
        </is>
      </c>
      <c r="AB24" s="50" t="n">
        <v>5</v>
      </c>
      <c r="AD24" s="50" t="inlineStr">
        <is>
          <t>60%</t>
        </is>
      </c>
      <c r="AE24" s="51" t="inlineStr">
        <is>
          <t>Shellder</t>
        </is>
      </c>
      <c r="AF24" s="50" t="n">
        <v>10</v>
      </c>
      <c r="AH24" s="50" t="n"/>
      <c r="AI24" s="50" t="n"/>
      <c r="AJ24" s="50" t="n"/>
      <c r="AL24" s="50" t="inlineStr">
        <is>
          <t>60%</t>
        </is>
      </c>
      <c r="AM24" s="51" t="inlineStr">
        <is>
          <t>Wingull</t>
        </is>
      </c>
      <c r="AN24" s="50" t="n">
        <v>6</v>
      </c>
      <c r="AP24" s="50" t="n"/>
      <c r="AQ24" s="50" t="n"/>
      <c r="AR24" s="50" t="n"/>
      <c r="AT24" s="50" t="n"/>
      <c r="AU24" s="50" t="n"/>
      <c r="AV24" s="50" t="n"/>
      <c r="AX24" s="50" t="n"/>
      <c r="AY24" s="50" t="n"/>
      <c r="AZ24" s="50" t="n"/>
      <c r="BB24" s="50" t="n"/>
      <c r="BC24" s="50" t="n"/>
      <c r="BD24" s="50" t="n"/>
      <c r="BF24" s="50" t="n"/>
      <c r="BG24" s="50" t="n"/>
      <c r="BH24" s="50" t="n"/>
      <c r="BJ24" s="50" t="inlineStr">
        <is>
          <t>60%</t>
        </is>
      </c>
      <c r="BK24" s="51" t="inlineStr">
        <is>
          <t>Wailmer</t>
        </is>
      </c>
      <c r="BL24" s="50" t="inlineStr">
        <is>
          <t>31-33</t>
        </is>
      </c>
      <c r="BN24" s="50" t="n"/>
      <c r="BO24" s="50" t="n"/>
      <c r="BP24" s="50" t="n"/>
      <c r="BR24" s="50" t="n"/>
      <c r="BS24" s="50" t="n"/>
      <c r="BT24" s="50" t="n"/>
      <c r="BV24" s="50" t="n"/>
      <c r="BW24" s="50" t="n"/>
      <c r="BX24" s="50" t="n"/>
      <c r="BZ24" s="50" t="inlineStr">
        <is>
          <t>60%</t>
        </is>
      </c>
      <c r="CA24" s="51" t="inlineStr">
        <is>
          <t>Seel</t>
        </is>
      </c>
      <c r="CB24" s="50" t="inlineStr">
        <is>
          <t>23-25</t>
        </is>
      </c>
      <c r="CD24" s="50" t="inlineStr">
        <is>
          <t>60%</t>
        </is>
      </c>
      <c r="CE24" s="51" t="inlineStr">
        <is>
          <t>Magikarp</t>
        </is>
      </c>
      <c r="CF24" s="50" t="inlineStr">
        <is>
          <t>10-30</t>
        </is>
      </c>
      <c r="CH24" s="50" t="n"/>
      <c r="CI24" s="50" t="n"/>
      <c r="CJ24" s="50" t="n"/>
      <c r="CL24" s="50" t="inlineStr">
        <is>
          <t>60%</t>
        </is>
      </c>
      <c r="CM24" s="51" t="inlineStr">
        <is>
          <t>Tentacool</t>
        </is>
      </c>
      <c r="CN24" s="50" t="inlineStr">
        <is>
          <t>22-24</t>
        </is>
      </c>
      <c r="CP24" s="50" t="n"/>
      <c r="CQ24" s="50" t="n"/>
      <c r="CR24" s="50" t="n"/>
      <c r="CT24" s="50" t="n"/>
      <c r="CU24" s="50" t="n"/>
      <c r="CV24" s="50" t="n"/>
      <c r="CX24" s="50" t="inlineStr">
        <is>
          <t>60%</t>
        </is>
      </c>
      <c r="CY24" s="51" t="inlineStr">
        <is>
          <t>Magikarp</t>
        </is>
      </c>
      <c r="CZ24" s="50" t="inlineStr">
        <is>
          <t>10-30</t>
        </is>
      </c>
      <c r="DB24" s="50" t="inlineStr">
        <is>
          <t>60%</t>
        </is>
      </c>
      <c r="DC24" s="51" t="inlineStr">
        <is>
          <t>Poliwag</t>
        </is>
      </c>
      <c r="DD24" s="50" t="inlineStr">
        <is>
          <t>30-32</t>
        </is>
      </c>
      <c r="DF24" s="50" t="inlineStr">
        <is>
          <t>60%</t>
        </is>
      </c>
      <c r="DG24" s="51" t="inlineStr">
        <is>
          <t>Magikarp</t>
        </is>
      </c>
      <c r="DH24" s="50" t="inlineStr">
        <is>
          <t>10-30</t>
        </is>
      </c>
      <c r="DJ24" s="50" t="inlineStr">
        <is>
          <t>60%</t>
        </is>
      </c>
      <c r="DK24" s="51" t="inlineStr">
        <is>
          <t>Magikarp</t>
        </is>
      </c>
      <c r="DL24" s="50" t="inlineStr">
        <is>
          <t>10-30</t>
        </is>
      </c>
      <c r="DN24" s="50" t="inlineStr">
        <is>
          <t>60%</t>
        </is>
      </c>
      <c r="DO24" s="51" t="inlineStr">
        <is>
          <t>Magikarp</t>
        </is>
      </c>
      <c r="DP24" s="50" t="inlineStr">
        <is>
          <t>10-30</t>
        </is>
      </c>
      <c r="DR24" s="50" t="n"/>
      <c r="DS24" s="50" t="n"/>
      <c r="DT24" s="50" t="n"/>
      <c r="DV24" s="50" t="inlineStr">
        <is>
          <t>60%</t>
        </is>
      </c>
      <c r="DW24" s="51" t="inlineStr">
        <is>
          <t>Magikarp</t>
        </is>
      </c>
      <c r="DX24" s="50" t="inlineStr">
        <is>
          <t>10-30</t>
        </is>
      </c>
      <c r="DZ24" s="50" t="n"/>
      <c r="EA24" s="50" t="n"/>
      <c r="EB24" s="50" t="n"/>
      <c r="ED24" s="50" t="inlineStr">
        <is>
          <t>60%</t>
        </is>
      </c>
      <c r="EE24" s="51" t="inlineStr">
        <is>
          <t>Magikarp</t>
        </is>
      </c>
      <c r="EF24" s="50" t="inlineStr">
        <is>
          <t>10-30</t>
        </is>
      </c>
      <c r="EH24" s="50" t="inlineStr">
        <is>
          <t>60%</t>
        </is>
      </c>
      <c r="EI24" s="51" t="inlineStr">
        <is>
          <t>Magikarp</t>
        </is>
      </c>
      <c r="EJ24" s="50" t="inlineStr">
        <is>
          <t>10-30</t>
        </is>
      </c>
      <c r="EL24" s="50" t="n"/>
      <c r="EM24" s="50" t="n"/>
      <c r="EN24" s="50" t="n"/>
      <c r="EP24" s="50" t="n"/>
      <c r="EQ24" s="50" t="n"/>
      <c r="ER24" s="50" t="n"/>
      <c r="ET24" s="50" t="inlineStr">
        <is>
          <t>60%</t>
        </is>
      </c>
      <c r="EU24" s="51" t="inlineStr">
        <is>
          <t>Magikarp</t>
        </is>
      </c>
      <c r="EV24" s="50" t="inlineStr">
        <is>
          <t>10-30</t>
        </is>
      </c>
      <c r="EX24" s="50" t="n"/>
      <c r="EY24" s="50" t="n"/>
      <c r="EZ24" s="50" t="n"/>
      <c r="FB24" s="50" t="n"/>
      <c r="FC24" s="50" t="n"/>
      <c r="FD24" s="50" t="n"/>
      <c r="FF24" s="50" t="n"/>
      <c r="FG24" s="50" t="n"/>
      <c r="FH24" s="50" t="n"/>
      <c r="FJ24" s="50" t="n"/>
      <c r="FK24" s="50" t="n"/>
      <c r="FL24" s="50" t="n"/>
      <c r="FN24" s="50" t="n"/>
      <c r="FO24" s="50" t="n"/>
      <c r="FP24" s="50" t="n"/>
      <c r="FR24" s="50" t="n"/>
      <c r="FS24" s="50" t="n"/>
      <c r="FT24" s="50" t="n"/>
      <c r="FV24" s="50" t="n"/>
      <c r="FW24" s="50" t="n"/>
      <c r="FX24" s="50" t="n"/>
      <c r="FZ24" s="50" t="n"/>
      <c r="GA24" s="50" t="n"/>
      <c r="GB24" s="50" t="n"/>
      <c r="GD24" s="50" t="n"/>
      <c r="GE24" s="50" t="n"/>
      <c r="GF24" s="50" t="n"/>
      <c r="GH24" s="50" t="n"/>
      <c r="GI24" s="50" t="n"/>
      <c r="GJ24" s="50" t="n"/>
      <c r="GL24" s="50" t="n"/>
      <c r="GM24" s="50" t="n"/>
      <c r="GN24" s="50" t="n"/>
      <c r="GP24" s="50" t="n"/>
      <c r="GQ24" s="50" t="n"/>
      <c r="GR24" s="50" t="n"/>
      <c r="GT24" s="50" t="n"/>
      <c r="GU24" s="50" t="n"/>
      <c r="GV24" s="50" t="n"/>
      <c r="GX24" s="50" t="n"/>
      <c r="GY24" s="50" t="n"/>
      <c r="GZ24" s="50" t="n"/>
      <c r="HB24" s="50" t="inlineStr">
        <is>
          <t>60%</t>
        </is>
      </c>
      <c r="HC24" s="51" t="inlineStr">
        <is>
          <t>Magikarp</t>
        </is>
      </c>
      <c r="HD24" s="50" t="inlineStr">
        <is>
          <t>10-30</t>
        </is>
      </c>
      <c r="HF24" s="50" t="inlineStr">
        <is>
          <t>60%</t>
        </is>
      </c>
      <c r="HG24" s="51" t="inlineStr">
        <is>
          <t>Magikarp</t>
        </is>
      </c>
      <c r="HH24" s="50" t="inlineStr">
        <is>
          <t>10-30</t>
        </is>
      </c>
      <c r="HJ24" s="50" t="inlineStr">
        <is>
          <t>60%</t>
        </is>
      </c>
      <c r="HK24" s="51" t="inlineStr">
        <is>
          <t>Magikarp</t>
        </is>
      </c>
      <c r="HL24" s="50" t="inlineStr">
        <is>
          <t>10-30</t>
        </is>
      </c>
      <c r="HN24" s="50" t="n"/>
      <c r="HO24" s="50" t="n"/>
      <c r="HP24" s="50" t="n"/>
      <c r="HR24" s="50" t="inlineStr">
        <is>
          <t>60%</t>
        </is>
      </c>
      <c r="HS24" s="51" t="inlineStr">
        <is>
          <t>Magikarp</t>
        </is>
      </c>
      <c r="HT24" s="50" t="inlineStr">
        <is>
          <t>10-30</t>
        </is>
      </c>
      <c r="HV24" s="50" t="inlineStr">
        <is>
          <t>60%</t>
        </is>
      </c>
      <c r="HW24" s="51" t="inlineStr">
        <is>
          <t>Magikarp</t>
        </is>
      </c>
      <c r="HX24" s="50" t="inlineStr">
        <is>
          <t>10-30</t>
        </is>
      </c>
      <c r="HZ24" s="50" t="inlineStr">
        <is>
          <t>60%</t>
        </is>
      </c>
      <c r="IA24" s="51" t="inlineStr">
        <is>
          <t>Magikarp</t>
        </is>
      </c>
      <c r="IB24" s="50" t="inlineStr">
        <is>
          <t>10-30</t>
        </is>
      </c>
      <c r="ID24" s="50" t="inlineStr">
        <is>
          <t>60%</t>
        </is>
      </c>
      <c r="IE24" s="51" t="inlineStr">
        <is>
          <t>Magikarp</t>
        </is>
      </c>
      <c r="IF24" s="50" t="inlineStr">
        <is>
          <t>10-30</t>
        </is>
      </c>
      <c r="IH24" s="50" t="n"/>
      <c r="II24" s="50" t="n"/>
      <c r="IJ24" s="50" t="n"/>
      <c r="IL24" s="50" t="n"/>
      <c r="IM24" s="50" t="n"/>
      <c r="IN24" s="50" t="n"/>
      <c r="IP24" s="50" t="n"/>
      <c r="IQ24" s="50" t="n"/>
      <c r="IR24" s="50" t="n"/>
      <c r="IT24" s="50" t="n"/>
      <c r="IU24" s="50" t="n"/>
      <c r="IV24" s="50" t="n"/>
      <c r="IX24" s="50" t="n"/>
      <c r="IY24" s="50" t="n"/>
      <c r="IZ24" s="50" t="n"/>
      <c r="JB24" s="50" t="n"/>
      <c r="JC24" s="50" t="n"/>
      <c r="JD24" s="50" t="n"/>
      <c r="JF24" s="50" t="n"/>
      <c r="JG24" s="50" t="n"/>
      <c r="JH24" s="50" t="n"/>
      <c r="JJ24" s="50" t="n"/>
      <c r="JK24" s="50" t="n"/>
      <c r="JL24" s="50" t="n"/>
      <c r="JN24" s="50" t="n"/>
      <c r="JO24" s="50" t="n"/>
      <c r="JP24" s="50" t="n"/>
      <c r="JR24" s="50" t="inlineStr">
        <is>
          <t>60%</t>
        </is>
      </c>
      <c r="JS24" s="51" t="inlineStr">
        <is>
          <t>Magikarp</t>
        </is>
      </c>
      <c r="JT24" s="50" t="inlineStr">
        <is>
          <t>10-30</t>
        </is>
      </c>
      <c r="JV24" s="50" t="inlineStr">
        <is>
          <t>60%</t>
        </is>
      </c>
      <c r="JW24" s="51" t="inlineStr">
        <is>
          <t>Magikarp</t>
        </is>
      </c>
      <c r="JX24" s="50" t="inlineStr">
        <is>
          <t>10-30</t>
        </is>
      </c>
      <c r="JZ24" s="50" t="inlineStr">
        <is>
          <t>60%</t>
        </is>
      </c>
      <c r="KA24" s="51" t="inlineStr">
        <is>
          <t>Magikarp</t>
        </is>
      </c>
      <c r="KB24" s="50" t="inlineStr">
        <is>
          <t>10-30</t>
        </is>
      </c>
      <c r="KD24" s="50" t="inlineStr">
        <is>
          <t>60%</t>
        </is>
      </c>
      <c r="KE24" s="51" t="inlineStr">
        <is>
          <t>Magikarp</t>
        </is>
      </c>
      <c r="KF24" s="50" t="inlineStr">
        <is>
          <t>10-30</t>
        </is>
      </c>
      <c r="KH24" s="50" t="n"/>
      <c r="KI24" s="50" t="n"/>
      <c r="KJ24" s="50" t="n"/>
      <c r="KL24" s="50" t="inlineStr">
        <is>
          <t>60%</t>
        </is>
      </c>
      <c r="KM24" s="51" t="inlineStr">
        <is>
          <t>Magikarp</t>
        </is>
      </c>
      <c r="KN24" s="50" t="inlineStr">
        <is>
          <t>10-30</t>
        </is>
      </c>
      <c r="KP24" s="50" t="inlineStr">
        <is>
          <t>60%</t>
        </is>
      </c>
      <c r="KQ24" s="51" t="inlineStr">
        <is>
          <t>Magikarp</t>
        </is>
      </c>
      <c r="KR24" s="50" t="inlineStr">
        <is>
          <t>10-30</t>
        </is>
      </c>
      <c r="KT24" s="50" t="inlineStr">
        <is>
          <t>60%</t>
        </is>
      </c>
      <c r="KU24" s="51" t="inlineStr">
        <is>
          <t>Magikarp</t>
        </is>
      </c>
      <c r="KV24" s="50" t="inlineStr">
        <is>
          <t>10-30</t>
        </is>
      </c>
      <c r="KX24" s="50" t="inlineStr">
        <is>
          <t>60%</t>
        </is>
      </c>
      <c r="KY24" s="51" t="inlineStr">
        <is>
          <t>Magikarp</t>
        </is>
      </c>
      <c r="KZ24" s="50" t="inlineStr">
        <is>
          <t>10-30</t>
        </is>
      </c>
      <c r="LB24" s="50" t="n"/>
      <c r="LC24" s="50" t="n"/>
      <c r="LD24" s="50" t="n"/>
      <c r="LF24" s="50" t="n"/>
      <c r="LG24" s="50" t="n"/>
      <c r="LH24" s="50" t="n"/>
      <c r="LJ24" s="50" t="n"/>
      <c r="LK24" s="50" t="n"/>
      <c r="LL24" s="50" t="n"/>
      <c r="LN24" s="50" t="n"/>
      <c r="LO24" s="50" t="n"/>
      <c r="LP24" s="50" t="n"/>
      <c r="LR24" s="50" t="n"/>
      <c r="LS24" s="50" t="n"/>
      <c r="LT24" s="50" t="n"/>
      <c r="LV24" s="50" t="inlineStr">
        <is>
          <t>60%</t>
        </is>
      </c>
      <c r="LW24" s="51" t="inlineStr">
        <is>
          <t>Magikarp</t>
        </is>
      </c>
      <c r="LX24" s="50" t="inlineStr">
        <is>
          <t>10-30</t>
        </is>
      </c>
      <c r="LZ24" s="50" t="inlineStr">
        <is>
          <t>60%</t>
        </is>
      </c>
      <c r="MA24" s="51" t="inlineStr">
        <is>
          <t>Magikarp</t>
        </is>
      </c>
      <c r="MB24" s="50" t="inlineStr">
        <is>
          <t>10-30</t>
        </is>
      </c>
      <c r="MD24" s="50" t="n"/>
      <c r="ME24" s="50" t="n"/>
      <c r="MF24" s="50" t="n"/>
      <c r="MH24" s="50" t="inlineStr">
        <is>
          <t>60%</t>
        </is>
      </c>
      <c r="MI24" s="51" t="inlineStr">
        <is>
          <t>Magikarp</t>
        </is>
      </c>
      <c r="MJ24" s="50" t="inlineStr">
        <is>
          <t>10-30</t>
        </is>
      </c>
      <c r="ML24" s="50" t="inlineStr">
        <is>
          <t>100%</t>
        </is>
      </c>
      <c r="MM24" s="51" t="inlineStr">
        <is>
          <t>Magikarp</t>
        </is>
      </c>
      <c r="MN24" s="50" t="inlineStr">
        <is>
          <t>10-30</t>
        </is>
      </c>
      <c r="MP24" s="50" t="n"/>
      <c r="MQ24" s="50" t="n"/>
      <c r="MR24" s="50" t="n"/>
      <c r="MT24" s="50" t="n"/>
      <c r="MU24" s="50" t="n"/>
      <c r="MV24" s="50" t="n"/>
      <c r="MX24" s="50" t="n"/>
      <c r="MY24" s="50" t="n"/>
      <c r="MZ24" s="50" t="n"/>
      <c r="NB24" s="50" t="inlineStr">
        <is>
          <t>60%</t>
        </is>
      </c>
      <c r="NC24" s="51" t="inlineStr">
        <is>
          <t>Magikarp</t>
        </is>
      </c>
      <c r="ND24" s="50" t="inlineStr">
        <is>
          <t>10-30</t>
        </is>
      </c>
      <c r="NF24" s="50" t="inlineStr">
        <is>
          <t>60%</t>
        </is>
      </c>
      <c r="NG24" s="51" t="inlineStr">
        <is>
          <t>Squirtle</t>
        </is>
      </c>
      <c r="NH24" s="50" t="n">
        <v>14</v>
      </c>
      <c r="NJ24" s="50" t="inlineStr">
        <is>
          <t>60%</t>
        </is>
      </c>
      <c r="NK24" s="51" t="inlineStr">
        <is>
          <t>Magikarp</t>
        </is>
      </c>
      <c r="NL24" s="50" t="inlineStr">
        <is>
          <t>10-30</t>
        </is>
      </c>
      <c r="NN24" s="50" t="inlineStr">
        <is>
          <t>60%</t>
        </is>
      </c>
      <c r="NO24" s="51" t="inlineStr">
        <is>
          <t>Magikarp</t>
        </is>
      </c>
      <c r="NP24" s="50" t="inlineStr">
        <is>
          <t>10-30</t>
        </is>
      </c>
      <c r="NR24" s="50" t="inlineStr">
        <is>
          <t>60%</t>
        </is>
      </c>
      <c r="NS24" s="51" t="inlineStr">
        <is>
          <t>Magikarp</t>
        </is>
      </c>
      <c r="NT24" s="50" t="inlineStr">
        <is>
          <t>10-30</t>
        </is>
      </c>
      <c r="NV24" s="50" t="inlineStr">
        <is>
          <t>60%</t>
        </is>
      </c>
      <c r="NW24" s="51" t="inlineStr">
        <is>
          <t>Magikarp</t>
        </is>
      </c>
      <c r="NX24" s="50" t="inlineStr">
        <is>
          <t>10-30</t>
        </is>
      </c>
      <c r="NZ24" s="50" t="inlineStr">
        <is>
          <t>60%</t>
        </is>
      </c>
      <c r="OA24" s="51" t="inlineStr">
        <is>
          <t>Magikarp</t>
        </is>
      </c>
      <c r="OB24" s="50" t="inlineStr">
        <is>
          <t>10-30</t>
        </is>
      </c>
      <c r="OD24" s="50" t="inlineStr">
        <is>
          <t>60%</t>
        </is>
      </c>
      <c r="OE24" s="51" t="inlineStr">
        <is>
          <t>Magikarp</t>
        </is>
      </c>
      <c r="OF24" s="50" t="inlineStr">
        <is>
          <t>10-30</t>
        </is>
      </c>
      <c r="OH24" s="50" t="n"/>
      <c r="OI24" s="50" t="n"/>
      <c r="OJ24" s="50" t="n"/>
      <c r="OL24" s="50" t="n"/>
      <c r="OM24" s="50" t="n"/>
      <c r="ON24" s="50" t="n"/>
      <c r="OP24" s="50" t="n"/>
      <c r="OQ24" s="50" t="n"/>
      <c r="OR24" s="50" t="n"/>
      <c r="OT24" s="50" t="n"/>
      <c r="OU24" s="50" t="n"/>
      <c r="OV24" s="50" t="n"/>
      <c r="OX24" s="50" t="n"/>
      <c r="OY24" s="50" t="n"/>
      <c r="OZ24" s="50" t="n"/>
      <c r="PB24" s="50" t="inlineStr">
        <is>
          <t>60%</t>
        </is>
      </c>
      <c r="PC24" s="51" t="inlineStr">
        <is>
          <t>Magikarp</t>
        </is>
      </c>
      <c r="PD24" s="50" t="inlineStr">
        <is>
          <t>10-30</t>
        </is>
      </c>
      <c r="PF24" s="50" t="n"/>
      <c r="PG24" s="50" t="n"/>
      <c r="PH24" s="50" t="n"/>
      <c r="PJ24" s="50" t="inlineStr">
        <is>
          <t>60%</t>
        </is>
      </c>
      <c r="PK24" s="51" t="inlineStr">
        <is>
          <t>Magikarp</t>
        </is>
      </c>
      <c r="PL24" s="50" t="inlineStr">
        <is>
          <t>10-30</t>
        </is>
      </c>
      <c r="PN24" s="50" t="n"/>
      <c r="PO24" s="50" t="n"/>
      <c r="PP24" s="50" t="n"/>
      <c r="PR24" s="50" t="inlineStr">
        <is>
          <t>60%</t>
        </is>
      </c>
      <c r="PS24" s="51" t="inlineStr">
        <is>
          <t>Magikarp</t>
        </is>
      </c>
      <c r="PT24" s="50" t="inlineStr">
        <is>
          <t>10-30</t>
        </is>
      </c>
      <c r="PV24" s="50" t="inlineStr">
        <is>
          <t>60%</t>
        </is>
      </c>
      <c r="PW24" s="51" t="inlineStr">
        <is>
          <t>Magikarp</t>
        </is>
      </c>
      <c r="PX24" s="50" t="inlineStr">
        <is>
          <t>10-30</t>
        </is>
      </c>
      <c r="PZ24" s="50" t="inlineStr">
        <is>
          <t>60%</t>
        </is>
      </c>
      <c r="QA24" s="51" t="inlineStr">
        <is>
          <t>Magikarp</t>
        </is>
      </c>
      <c r="QB24" s="50" t="inlineStr">
        <is>
          <t>10-30</t>
        </is>
      </c>
      <c r="QD24" s="50" t="inlineStr">
        <is>
          <t>60%</t>
        </is>
      </c>
      <c r="QE24" s="51" t="inlineStr">
        <is>
          <t>Magikarp</t>
        </is>
      </c>
      <c r="QF24" s="50" t="inlineStr">
        <is>
          <t>10-30</t>
        </is>
      </c>
      <c r="QH24" s="50" t="inlineStr">
        <is>
          <t>60%</t>
        </is>
      </c>
      <c r="QI24" s="51" t="inlineStr">
        <is>
          <t>Magikarp</t>
        </is>
      </c>
      <c r="QJ24" s="50" t="inlineStr">
        <is>
          <t>10-30</t>
        </is>
      </c>
      <c r="QL24" s="50" t="inlineStr">
        <is>
          <t>60%</t>
        </is>
      </c>
      <c r="QM24" s="51" t="inlineStr">
        <is>
          <t>Magikarp</t>
        </is>
      </c>
      <c r="QN24" s="50" t="inlineStr">
        <is>
          <t>10-30</t>
        </is>
      </c>
      <c r="QP24" s="50" t="n"/>
      <c r="QQ24" s="50" t="n"/>
      <c r="QR24" s="50" t="n"/>
      <c r="QT24" s="50" t="n"/>
      <c r="QU24" s="50" t="n"/>
      <c r="QV24" s="50" t="n"/>
      <c r="QX24" s="50" t="n"/>
      <c r="QY24" s="50" t="n"/>
      <c r="QZ24" s="50" t="n"/>
      <c r="RB24" s="50" t="n"/>
      <c r="RC24" s="50" t="n"/>
      <c r="RD24" s="50" t="n"/>
      <c r="RF24" s="50" t="inlineStr">
        <is>
          <t>60%</t>
        </is>
      </c>
      <c r="RG24" s="51" t="inlineStr">
        <is>
          <t>Magikarp</t>
        </is>
      </c>
      <c r="RH24" s="50" t="inlineStr">
        <is>
          <t>25-30</t>
        </is>
      </c>
      <c r="RJ24" s="50" t="n"/>
      <c r="RK24" s="50" t="n"/>
      <c r="RL24" s="50" t="n"/>
      <c r="RN24" s="50" t="n"/>
      <c r="RO24" s="50" t="n"/>
      <c r="RP24" s="50" t="n"/>
      <c r="RR24" s="50" t="n"/>
      <c r="RS24" s="50" t="n"/>
      <c r="RT24" s="50" t="n"/>
      <c r="RV24" s="50" t="n"/>
      <c r="RW24" s="50" t="n"/>
      <c r="RX24" s="50" t="n"/>
      <c r="RZ24" s="50" t="n"/>
      <c r="SA24" s="50" t="n"/>
      <c r="SB24" s="50" t="n"/>
      <c r="SD24" s="50" t="n"/>
      <c r="SE24" s="50" t="n"/>
      <c r="SF24" s="50" t="n"/>
    </row>
    <row r="25">
      <c r="B25" s="50" t="inlineStr">
        <is>
          <t>20%</t>
        </is>
      </c>
      <c r="C25" s="51" t="inlineStr">
        <is>
          <t>Kabuto</t>
        </is>
      </c>
      <c r="D25" s="50" t="n">
        <v>3</v>
      </c>
      <c r="F25" s="50" t="n"/>
      <c r="G25" s="50" t="n"/>
      <c r="H25" s="50" t="n"/>
      <c r="J25" s="50" t="n"/>
      <c r="K25" s="50" t="n"/>
      <c r="L25" s="50" t="n"/>
      <c r="N25" s="50" t="n"/>
      <c r="O25" s="50" t="n"/>
      <c r="P25" s="50" t="n"/>
      <c r="R25" s="50" t="inlineStr">
        <is>
          <t>20%</t>
        </is>
      </c>
      <c r="S25" s="51" t="inlineStr">
        <is>
          <t>Carvanha</t>
        </is>
      </c>
      <c r="T25" s="50" t="n">
        <v>4</v>
      </c>
      <c r="V25" s="50" t="inlineStr">
        <is>
          <t>20%</t>
        </is>
      </c>
      <c r="W25" s="51" t="inlineStr">
        <is>
          <t>Krabby</t>
        </is>
      </c>
      <c r="X25" s="50" t="n">
        <v>3</v>
      </c>
      <c r="Z25" s="50" t="n"/>
      <c r="AA25" s="50" t="n"/>
      <c r="AB25" s="50" t="n"/>
      <c r="AD25" s="50" t="inlineStr">
        <is>
          <t>20%</t>
        </is>
      </c>
      <c r="AE25" s="51" t="inlineStr">
        <is>
          <t>Skrelp</t>
        </is>
      </c>
      <c r="AF25" s="50" t="n">
        <v>10</v>
      </c>
      <c r="AH25" s="50" t="n"/>
      <c r="AI25" s="50" t="n"/>
      <c r="AJ25" s="50" t="n"/>
      <c r="AL25" s="50" t="inlineStr">
        <is>
          <t>20%</t>
        </is>
      </c>
      <c r="AM25" s="51" t="inlineStr">
        <is>
          <t>Krabby</t>
        </is>
      </c>
      <c r="AN25" s="50" t="n">
        <v>6</v>
      </c>
      <c r="AP25" s="50" t="n"/>
      <c r="AQ25" s="50" t="n"/>
      <c r="AR25" s="50" t="n"/>
      <c r="AT25" s="50" t="n"/>
      <c r="AU25" s="50" t="n"/>
      <c r="AV25" s="50" t="n"/>
      <c r="AX25" s="50" t="n"/>
      <c r="AY25" s="50" t="n"/>
      <c r="AZ25" s="50" t="n"/>
      <c r="BB25" s="50" t="n"/>
      <c r="BC25" s="50" t="n"/>
      <c r="BD25" s="50" t="n"/>
      <c r="BF25" s="50" t="n"/>
      <c r="BG25" s="50" t="n"/>
      <c r="BH25" s="50" t="n"/>
      <c r="BJ25" s="50" t="inlineStr">
        <is>
          <t>20%</t>
        </is>
      </c>
      <c r="BK25" s="51" t="inlineStr">
        <is>
          <t>Tentacool</t>
        </is>
      </c>
      <c r="BL25" s="50" t="inlineStr">
        <is>
          <t>31-33</t>
        </is>
      </c>
      <c r="BN25" s="50" t="n"/>
      <c r="BO25" s="50" t="n"/>
      <c r="BP25" s="50" t="n"/>
      <c r="BR25" s="50" t="n"/>
      <c r="BS25" s="50" t="n"/>
      <c r="BT25" s="50" t="n"/>
      <c r="BV25" s="50" t="n"/>
      <c r="BW25" s="50" t="n"/>
      <c r="BX25" s="50" t="n"/>
      <c r="BZ25" s="50" t="inlineStr">
        <is>
          <t>40%</t>
        </is>
      </c>
      <c r="CA25" s="51" t="inlineStr">
        <is>
          <t>Spheal</t>
        </is>
      </c>
      <c r="CB25" s="50" t="inlineStr">
        <is>
          <t>23-25</t>
        </is>
      </c>
      <c r="CD25" s="50" t="inlineStr">
        <is>
          <t>20%</t>
        </is>
      </c>
      <c r="CE25" s="51" t="inlineStr">
        <is>
          <t>Tentacool</t>
        </is>
      </c>
      <c r="CF25" s="50" t="inlineStr">
        <is>
          <t>10-30</t>
        </is>
      </c>
      <c r="CH25" s="50" t="n"/>
      <c r="CI25" s="50" t="n"/>
      <c r="CJ25" s="50" t="n"/>
      <c r="CL25" s="50" t="inlineStr">
        <is>
          <t>20%</t>
        </is>
      </c>
      <c r="CM25" s="51" t="inlineStr">
        <is>
          <t>Chinchou</t>
        </is>
      </c>
      <c r="CN25" s="50" t="inlineStr">
        <is>
          <t>22-24</t>
        </is>
      </c>
      <c r="CP25" s="50" t="n"/>
      <c r="CQ25" s="50" t="n"/>
      <c r="CR25" s="50" t="n"/>
      <c r="CT25" s="50" t="n"/>
      <c r="CU25" s="50" t="n"/>
      <c r="CV25" s="50" t="n"/>
      <c r="CX25" s="50" t="inlineStr">
        <is>
          <t>20%</t>
        </is>
      </c>
      <c r="CY25" s="51" t="inlineStr">
        <is>
          <t>Tentacool</t>
        </is>
      </c>
      <c r="CZ25" s="50" t="inlineStr">
        <is>
          <t>10-30</t>
        </is>
      </c>
      <c r="DB25" s="50" t="inlineStr">
        <is>
          <t>20%</t>
        </is>
      </c>
      <c r="DC25" s="51" t="inlineStr">
        <is>
          <t>Corphish</t>
        </is>
      </c>
      <c r="DD25" s="50" t="inlineStr">
        <is>
          <t>30-32</t>
        </is>
      </c>
      <c r="DF25" s="50" t="inlineStr">
        <is>
          <t>40%</t>
        </is>
      </c>
      <c r="DG25" s="51" t="inlineStr">
        <is>
          <t>Tentacool</t>
        </is>
      </c>
      <c r="DH25" s="50" t="inlineStr">
        <is>
          <t>10-30</t>
        </is>
      </c>
      <c r="DJ25" s="50" t="inlineStr">
        <is>
          <t>20%</t>
        </is>
      </c>
      <c r="DK25" s="51" t="inlineStr">
        <is>
          <t>Tentacool</t>
        </is>
      </c>
      <c r="DL25" s="50" t="inlineStr">
        <is>
          <t>10-30</t>
        </is>
      </c>
      <c r="DN25" s="50" t="inlineStr">
        <is>
          <t>20%</t>
        </is>
      </c>
      <c r="DO25" s="51" t="inlineStr">
        <is>
          <t>Tentacool</t>
        </is>
      </c>
      <c r="DP25" s="50" t="inlineStr">
        <is>
          <t>10-30</t>
        </is>
      </c>
      <c r="DR25" s="50" t="n"/>
      <c r="DS25" s="50" t="n"/>
      <c r="DT25" s="50" t="n"/>
      <c r="DV25" s="50" t="inlineStr">
        <is>
          <t>40%</t>
        </is>
      </c>
      <c r="DW25" s="51" t="inlineStr">
        <is>
          <t>Tentacool</t>
        </is>
      </c>
      <c r="DX25" s="50" t="inlineStr">
        <is>
          <t>10-30</t>
        </is>
      </c>
      <c r="DZ25" s="50" t="n"/>
      <c r="EA25" s="50" t="n"/>
      <c r="EB25" s="50" t="n"/>
      <c r="ED25" s="50" t="inlineStr">
        <is>
          <t>20%</t>
        </is>
      </c>
      <c r="EE25" s="51" t="inlineStr">
        <is>
          <t>Tentacool</t>
        </is>
      </c>
      <c r="EF25" s="50" t="inlineStr">
        <is>
          <t>10-30</t>
        </is>
      </c>
      <c r="EH25" s="50" t="inlineStr">
        <is>
          <t>20%</t>
        </is>
      </c>
      <c r="EI25" s="51" t="inlineStr">
        <is>
          <t>Goldeen</t>
        </is>
      </c>
      <c r="EJ25" s="50" t="inlineStr">
        <is>
          <t>10-30</t>
        </is>
      </c>
      <c r="EL25" s="50" t="n"/>
      <c r="EM25" s="50" t="n"/>
      <c r="EN25" s="50" t="n"/>
      <c r="EP25" s="50" t="n"/>
      <c r="EQ25" s="50" t="n"/>
      <c r="ER25" s="50" t="n"/>
      <c r="ET25" s="50" t="inlineStr">
        <is>
          <t>20%</t>
        </is>
      </c>
      <c r="EU25" s="51" t="inlineStr">
        <is>
          <t>Goldeen</t>
        </is>
      </c>
      <c r="EV25" s="50" t="inlineStr">
        <is>
          <t>10-30</t>
        </is>
      </c>
      <c r="EX25" s="50" t="n"/>
      <c r="EY25" s="50" t="n"/>
      <c r="EZ25" s="50" t="n"/>
      <c r="FB25" s="50" t="n"/>
      <c r="FC25" s="50" t="n"/>
      <c r="FD25" s="50" t="n"/>
      <c r="FF25" s="50" t="n"/>
      <c r="FG25" s="50" t="n"/>
      <c r="FH25" s="50" t="n"/>
      <c r="FJ25" s="50" t="n"/>
      <c r="FK25" s="50" t="n"/>
      <c r="FL25" s="50" t="n"/>
      <c r="FN25" s="50" t="n"/>
      <c r="FO25" s="50" t="n"/>
      <c r="FP25" s="50" t="n"/>
      <c r="FR25" s="50" t="n"/>
      <c r="FS25" s="50" t="n"/>
      <c r="FT25" s="50" t="n"/>
      <c r="FV25" s="50" t="n"/>
      <c r="FW25" s="50" t="n"/>
      <c r="FX25" s="50" t="n"/>
      <c r="FZ25" s="50" t="n"/>
      <c r="GA25" s="50" t="n"/>
      <c r="GB25" s="50" t="n"/>
      <c r="GD25" s="50" t="n"/>
      <c r="GE25" s="50" t="n"/>
      <c r="GF25" s="50" t="n"/>
      <c r="GH25" s="50" t="n"/>
      <c r="GI25" s="50" t="n"/>
      <c r="GJ25" s="50" t="n"/>
      <c r="GL25" s="50" t="n"/>
      <c r="GM25" s="50" t="n"/>
      <c r="GN25" s="50" t="n"/>
      <c r="GP25" s="50" t="n"/>
      <c r="GQ25" s="50" t="n"/>
      <c r="GR25" s="50" t="n"/>
      <c r="GT25" s="50" t="n"/>
      <c r="GU25" s="50" t="n"/>
      <c r="GV25" s="50" t="n"/>
      <c r="GX25" s="50" t="n"/>
      <c r="GY25" s="50" t="n"/>
      <c r="GZ25" s="50" t="n"/>
      <c r="HB25" s="50" t="inlineStr">
        <is>
          <t>20%</t>
        </is>
      </c>
      <c r="HC25" s="51" t="inlineStr">
        <is>
          <t>Tentacool</t>
        </is>
      </c>
      <c r="HD25" s="50" t="inlineStr">
        <is>
          <t>10-30</t>
        </is>
      </c>
      <c r="HF25" s="50" t="inlineStr">
        <is>
          <t>20%</t>
        </is>
      </c>
      <c r="HG25" s="51" t="inlineStr">
        <is>
          <t>Tentacool</t>
        </is>
      </c>
      <c r="HH25" s="50" t="inlineStr">
        <is>
          <t>10-30</t>
        </is>
      </c>
      <c r="HJ25" s="50" t="inlineStr">
        <is>
          <t>20%</t>
        </is>
      </c>
      <c r="HK25" s="51" t="inlineStr">
        <is>
          <t>Tentacool</t>
        </is>
      </c>
      <c r="HL25" s="50" t="inlineStr">
        <is>
          <t>10-30</t>
        </is>
      </c>
      <c r="HN25" s="50" t="n"/>
      <c r="HO25" s="50" t="n"/>
      <c r="HP25" s="50" t="n"/>
      <c r="HR25" s="50" t="inlineStr">
        <is>
          <t>20%</t>
        </is>
      </c>
      <c r="HS25" s="51" t="inlineStr">
        <is>
          <t>Goldeen</t>
        </is>
      </c>
      <c r="HT25" s="50" t="inlineStr">
        <is>
          <t>10-30</t>
        </is>
      </c>
      <c r="HV25" s="50" t="inlineStr">
        <is>
          <t>20%</t>
        </is>
      </c>
      <c r="HW25" s="51" t="inlineStr">
        <is>
          <t>Tentacool</t>
        </is>
      </c>
      <c r="HX25" s="50" t="inlineStr">
        <is>
          <t>10-30</t>
        </is>
      </c>
      <c r="HZ25" s="50" t="inlineStr">
        <is>
          <t>20%</t>
        </is>
      </c>
      <c r="IA25" s="51" t="inlineStr">
        <is>
          <t>Tentacool</t>
        </is>
      </c>
      <c r="IB25" s="50" t="inlineStr">
        <is>
          <t>10-30</t>
        </is>
      </c>
      <c r="ID25" s="50" t="inlineStr">
        <is>
          <t>20%</t>
        </is>
      </c>
      <c r="IE25" s="51" t="inlineStr">
        <is>
          <t>Tentacool</t>
        </is>
      </c>
      <c r="IF25" s="50" t="inlineStr">
        <is>
          <t>10-30</t>
        </is>
      </c>
      <c r="IH25" s="50" t="n"/>
      <c r="II25" s="50" t="n"/>
      <c r="IJ25" s="50" t="n"/>
      <c r="IL25" s="50" t="n"/>
      <c r="IM25" s="50" t="n"/>
      <c r="IN25" s="50" t="n"/>
      <c r="IP25" s="50" t="n"/>
      <c r="IQ25" s="50" t="n"/>
      <c r="IR25" s="50" t="n"/>
      <c r="IT25" s="50" t="n"/>
      <c r="IU25" s="50" t="n"/>
      <c r="IV25" s="50" t="n"/>
      <c r="IX25" s="50" t="n"/>
      <c r="IY25" s="50" t="n"/>
      <c r="IZ25" s="50" t="n"/>
      <c r="JB25" s="50" t="n"/>
      <c r="JC25" s="50" t="n"/>
      <c r="JD25" s="50" t="n"/>
      <c r="JF25" s="50" t="n"/>
      <c r="JG25" s="50" t="n"/>
      <c r="JH25" s="50" t="n"/>
      <c r="JJ25" s="50" t="n"/>
      <c r="JK25" s="50" t="n"/>
      <c r="JL25" s="50" t="n"/>
      <c r="JN25" s="50" t="n"/>
      <c r="JO25" s="50" t="n"/>
      <c r="JP25" s="50" t="n"/>
      <c r="JR25" s="50" t="inlineStr">
        <is>
          <t>20%</t>
        </is>
      </c>
      <c r="JS25" s="51" t="inlineStr">
        <is>
          <t>Tentacool</t>
        </is>
      </c>
      <c r="JT25" s="50" t="inlineStr">
        <is>
          <t>10-30</t>
        </is>
      </c>
      <c r="JV25" s="50" t="inlineStr">
        <is>
          <t>20%</t>
        </is>
      </c>
      <c r="JW25" s="51" t="inlineStr">
        <is>
          <t>Tentacool</t>
        </is>
      </c>
      <c r="JX25" s="50" t="inlineStr">
        <is>
          <t>10-30</t>
        </is>
      </c>
      <c r="JZ25" s="50" t="inlineStr">
        <is>
          <t>20%</t>
        </is>
      </c>
      <c r="KA25" s="51" t="inlineStr">
        <is>
          <t>Tentacool</t>
        </is>
      </c>
      <c r="KB25" s="50" t="inlineStr">
        <is>
          <t>10-30</t>
        </is>
      </c>
      <c r="KD25" s="50" t="inlineStr">
        <is>
          <t>20%</t>
        </is>
      </c>
      <c r="KE25" s="51" t="inlineStr">
        <is>
          <t>Tentacool</t>
        </is>
      </c>
      <c r="KF25" s="50" t="inlineStr">
        <is>
          <t>10-30</t>
        </is>
      </c>
      <c r="KH25" s="50" t="n"/>
      <c r="KI25" s="50" t="n"/>
      <c r="KJ25" s="50" t="n"/>
      <c r="KL25" s="50" t="inlineStr">
        <is>
          <t>20%</t>
        </is>
      </c>
      <c r="KM25" s="51" t="inlineStr">
        <is>
          <t>Tentacool</t>
        </is>
      </c>
      <c r="KN25" s="50" t="inlineStr">
        <is>
          <t>10-30</t>
        </is>
      </c>
      <c r="KP25" s="50" t="inlineStr">
        <is>
          <t>20%</t>
        </is>
      </c>
      <c r="KQ25" s="51" t="inlineStr">
        <is>
          <t>Tentacool</t>
        </is>
      </c>
      <c r="KR25" s="50" t="inlineStr">
        <is>
          <t>10-30</t>
        </is>
      </c>
      <c r="KT25" s="50" t="inlineStr">
        <is>
          <t>20%</t>
        </is>
      </c>
      <c r="KU25" s="51" t="inlineStr">
        <is>
          <t>Tentacool</t>
        </is>
      </c>
      <c r="KV25" s="50" t="inlineStr">
        <is>
          <t>10-30</t>
        </is>
      </c>
      <c r="KX25" s="50" t="inlineStr">
        <is>
          <t>20%</t>
        </is>
      </c>
      <c r="KY25" s="51" t="inlineStr">
        <is>
          <t>Luvdisc</t>
        </is>
      </c>
      <c r="KZ25" s="50" t="inlineStr">
        <is>
          <t>10-30</t>
        </is>
      </c>
      <c r="LB25" s="50" t="n"/>
      <c r="LC25" s="50" t="n"/>
      <c r="LD25" s="50" t="n"/>
      <c r="LF25" s="50" t="n"/>
      <c r="LG25" s="50" t="n"/>
      <c r="LH25" s="50" t="n"/>
      <c r="LJ25" s="50" t="n"/>
      <c r="LK25" s="50" t="n"/>
      <c r="LL25" s="50" t="n"/>
      <c r="LN25" s="50" t="n"/>
      <c r="LO25" s="50" t="n"/>
      <c r="LP25" s="50" t="n"/>
      <c r="LR25" s="50" t="n"/>
      <c r="LS25" s="50" t="n"/>
      <c r="LT25" s="50" t="n"/>
      <c r="LV25" s="50" t="inlineStr">
        <is>
          <t>20%</t>
        </is>
      </c>
      <c r="LW25" s="51" t="inlineStr">
        <is>
          <t>Tentacool</t>
        </is>
      </c>
      <c r="LX25" s="50" t="inlineStr">
        <is>
          <t>10-30</t>
        </is>
      </c>
      <c r="LZ25" s="50" t="inlineStr">
        <is>
          <t>20%</t>
        </is>
      </c>
      <c r="MA25" s="51" t="inlineStr">
        <is>
          <t>Tentacool</t>
        </is>
      </c>
      <c r="MB25" s="50" t="inlineStr">
        <is>
          <t>10-30</t>
        </is>
      </c>
      <c r="MD25" s="50" t="n"/>
      <c r="ME25" s="50" t="n"/>
      <c r="MF25" s="50" t="n"/>
      <c r="MH25" s="50" t="inlineStr">
        <is>
          <t>20%</t>
        </is>
      </c>
      <c r="MI25" s="51" t="inlineStr">
        <is>
          <t>Tentacool</t>
        </is>
      </c>
      <c r="MJ25" s="50" t="inlineStr">
        <is>
          <t>10-30</t>
        </is>
      </c>
      <c r="ML25" s="50" t="n"/>
      <c r="MM25" s="50" t="n"/>
      <c r="MN25" s="50" t="n"/>
      <c r="MP25" s="50" t="n"/>
      <c r="MQ25" s="50" t="n"/>
      <c r="MR25" s="50" t="n"/>
      <c r="MT25" s="50" t="n"/>
      <c r="MU25" s="50" t="n"/>
      <c r="MV25" s="50" t="n"/>
      <c r="MX25" s="50" t="n"/>
      <c r="MY25" s="50" t="n"/>
      <c r="MZ25" s="50" t="n"/>
      <c r="NB25" s="50" t="inlineStr">
        <is>
          <t>20%</t>
        </is>
      </c>
      <c r="NC25" s="51" t="inlineStr">
        <is>
          <t>Goldeen</t>
        </is>
      </c>
      <c r="ND25" s="50" t="inlineStr">
        <is>
          <t>10-30</t>
        </is>
      </c>
      <c r="NF25" s="50" t="inlineStr">
        <is>
          <t>20%</t>
        </is>
      </c>
      <c r="NG25" s="51" t="inlineStr">
        <is>
          <t>Horsea</t>
        </is>
      </c>
      <c r="NH25" s="50" t="n">
        <v>15</v>
      </c>
      <c r="NJ25" s="50" t="inlineStr">
        <is>
          <t>20%</t>
        </is>
      </c>
      <c r="NK25" s="51" t="inlineStr">
        <is>
          <t>Tentacool</t>
        </is>
      </c>
      <c r="NL25" s="50" t="inlineStr">
        <is>
          <t>10-30</t>
        </is>
      </c>
      <c r="NN25" s="50" t="inlineStr">
        <is>
          <t>20%</t>
        </is>
      </c>
      <c r="NO25" s="51" t="inlineStr">
        <is>
          <t>Tentacool</t>
        </is>
      </c>
      <c r="NP25" s="50" t="inlineStr">
        <is>
          <t>10-30</t>
        </is>
      </c>
      <c r="NR25" s="50" t="inlineStr">
        <is>
          <t>20%</t>
        </is>
      </c>
      <c r="NS25" s="51" t="inlineStr">
        <is>
          <t>Tentacool</t>
        </is>
      </c>
      <c r="NT25" s="50" t="inlineStr">
        <is>
          <t>10-30</t>
        </is>
      </c>
      <c r="NV25" s="50" t="inlineStr">
        <is>
          <t>20%</t>
        </is>
      </c>
      <c r="NW25" s="51" t="inlineStr">
        <is>
          <t>Tentacool</t>
        </is>
      </c>
      <c r="NX25" s="50" t="inlineStr">
        <is>
          <t>10-30</t>
        </is>
      </c>
      <c r="NZ25" s="50" t="inlineStr">
        <is>
          <t>20%</t>
        </is>
      </c>
      <c r="OA25" s="51" t="inlineStr">
        <is>
          <t>Tentacool</t>
        </is>
      </c>
      <c r="OB25" s="50" t="inlineStr">
        <is>
          <t>10-30</t>
        </is>
      </c>
      <c r="OD25" s="50" t="inlineStr">
        <is>
          <t>20%</t>
        </is>
      </c>
      <c r="OE25" s="51" t="inlineStr">
        <is>
          <t>Tentacool</t>
        </is>
      </c>
      <c r="OF25" s="50" t="inlineStr">
        <is>
          <t>10-30</t>
        </is>
      </c>
      <c r="OH25" s="50" t="n"/>
      <c r="OI25" s="50" t="n"/>
      <c r="OJ25" s="50" t="n"/>
      <c r="OL25" s="50" t="n"/>
      <c r="OM25" s="50" t="n"/>
      <c r="ON25" s="50" t="n"/>
      <c r="OP25" s="50" t="n"/>
      <c r="OQ25" s="50" t="n"/>
      <c r="OR25" s="50" t="n"/>
      <c r="OT25" s="50" t="n"/>
      <c r="OU25" s="50" t="n"/>
      <c r="OV25" s="50" t="n"/>
      <c r="OX25" s="50" t="n"/>
      <c r="OY25" s="50" t="n"/>
      <c r="OZ25" s="50" t="n"/>
      <c r="PB25" s="50" t="inlineStr">
        <is>
          <t>40%</t>
        </is>
      </c>
      <c r="PC25" s="51" t="inlineStr">
        <is>
          <t>Goldeen</t>
        </is>
      </c>
      <c r="PD25" s="50" t="inlineStr">
        <is>
          <t>10-30</t>
        </is>
      </c>
      <c r="PF25" s="50" t="n"/>
      <c r="PG25" s="50" t="n"/>
      <c r="PH25" s="50" t="n"/>
      <c r="PJ25" s="50" t="inlineStr">
        <is>
          <t>40%</t>
        </is>
      </c>
      <c r="PK25" s="51" t="inlineStr">
        <is>
          <t>Goldeen</t>
        </is>
      </c>
      <c r="PL25" s="50" t="inlineStr">
        <is>
          <t>10-30</t>
        </is>
      </c>
      <c r="PN25" s="50" t="n"/>
      <c r="PO25" s="50" t="n"/>
      <c r="PP25" s="50" t="n"/>
      <c r="PR25" s="50" t="inlineStr">
        <is>
          <t>20%</t>
        </is>
      </c>
      <c r="PS25" s="51" t="inlineStr">
        <is>
          <t>Goldeen</t>
        </is>
      </c>
      <c r="PT25" s="50" t="inlineStr">
        <is>
          <t>10-30</t>
        </is>
      </c>
      <c r="PV25" s="50" t="inlineStr">
        <is>
          <t>20%</t>
        </is>
      </c>
      <c r="PW25" s="51" t="inlineStr">
        <is>
          <t>Goldeen</t>
        </is>
      </c>
      <c r="PX25" s="50" t="inlineStr">
        <is>
          <t>10-30</t>
        </is>
      </c>
      <c r="PZ25" s="50" t="inlineStr">
        <is>
          <t>20%</t>
        </is>
      </c>
      <c r="QA25" s="51" t="inlineStr">
        <is>
          <t>Goldeen</t>
        </is>
      </c>
      <c r="QB25" s="50" t="inlineStr">
        <is>
          <t>10-30</t>
        </is>
      </c>
      <c r="QD25" s="50" t="inlineStr">
        <is>
          <t>20%</t>
        </is>
      </c>
      <c r="QE25" s="51" t="inlineStr">
        <is>
          <t>Goldeen</t>
        </is>
      </c>
      <c r="QF25" s="50" t="inlineStr">
        <is>
          <t>10-30</t>
        </is>
      </c>
      <c r="QH25" s="50" t="inlineStr">
        <is>
          <t>20%</t>
        </is>
      </c>
      <c r="QI25" s="51" t="inlineStr">
        <is>
          <t>Tentacool</t>
        </is>
      </c>
      <c r="QJ25" s="50" t="inlineStr">
        <is>
          <t>10-30</t>
        </is>
      </c>
      <c r="QL25" s="50" t="inlineStr">
        <is>
          <t>20%</t>
        </is>
      </c>
      <c r="QM25" s="51" t="inlineStr">
        <is>
          <t>Luvdisc</t>
        </is>
      </c>
      <c r="QN25" s="50" t="inlineStr">
        <is>
          <t>10-30</t>
        </is>
      </c>
      <c r="QP25" s="50" t="n"/>
      <c r="QQ25" s="50" t="n"/>
      <c r="QR25" s="50" t="n"/>
      <c r="QT25" s="50" t="n"/>
      <c r="QU25" s="50" t="n"/>
      <c r="QV25" s="50" t="n"/>
      <c r="QX25" s="50" t="n"/>
      <c r="QY25" s="50" t="n"/>
      <c r="QZ25" s="50" t="n"/>
      <c r="RB25" s="50" t="n"/>
      <c r="RC25" s="50" t="n"/>
      <c r="RD25" s="50" t="n"/>
      <c r="RF25" s="50" t="inlineStr">
        <is>
          <t>20%</t>
        </is>
      </c>
      <c r="RG25" s="51" t="inlineStr">
        <is>
          <t>Goldeen</t>
        </is>
      </c>
      <c r="RH25" s="50" t="inlineStr">
        <is>
          <t>25-30</t>
        </is>
      </c>
      <c r="RJ25" s="50" t="n"/>
      <c r="RK25" s="50" t="n"/>
      <c r="RL25" s="50" t="n"/>
      <c r="RN25" s="50" t="n"/>
      <c r="RO25" s="50" t="n"/>
      <c r="RP25" s="50" t="n"/>
      <c r="RR25" s="50" t="n"/>
      <c r="RS25" s="50" t="n"/>
      <c r="RT25" s="50" t="n"/>
      <c r="RV25" s="50" t="n"/>
      <c r="RW25" s="50" t="n"/>
      <c r="RX25" s="50" t="n"/>
      <c r="RZ25" s="50" t="n"/>
      <c r="SA25" s="50" t="n"/>
      <c r="SB25" s="50" t="n"/>
      <c r="SD25" s="50" t="n"/>
      <c r="SE25" s="50" t="n"/>
      <c r="SF25" s="50" t="n"/>
    </row>
    <row r="26">
      <c r="B26" s="50" t="inlineStr">
        <is>
          <t>20%</t>
        </is>
      </c>
      <c r="C26" s="51" t="inlineStr">
        <is>
          <t>Tirtouga</t>
        </is>
      </c>
      <c r="D26" s="50" t="n">
        <v>3</v>
      </c>
      <c r="F26" s="50" t="n"/>
      <c r="G26" s="50" t="n"/>
      <c r="H26" s="50" t="n"/>
      <c r="J26" s="50" t="n"/>
      <c r="K26" s="50" t="n"/>
      <c r="L26" s="50" t="n"/>
      <c r="N26" s="50" t="n"/>
      <c r="O26" s="50" t="n"/>
      <c r="P26" s="50" t="n"/>
      <c r="R26" s="50" t="n"/>
      <c r="S26" s="50" t="n"/>
      <c r="T26" s="50" t="n"/>
      <c r="V26" s="50" t="inlineStr">
        <is>
          <t>20%</t>
        </is>
      </c>
      <c r="W26" s="51" t="inlineStr">
        <is>
          <t>Chinchou</t>
        </is>
      </c>
      <c r="X26" s="50" t="n">
        <v>3</v>
      </c>
      <c r="Z26" s="50" t="n"/>
      <c r="AA26" s="50" t="n"/>
      <c r="AB26" s="50" t="n"/>
      <c r="AD26" s="50" t="inlineStr">
        <is>
          <t>20%</t>
        </is>
      </c>
      <c r="AE26" s="51" t="inlineStr">
        <is>
          <t>Clauncher</t>
        </is>
      </c>
      <c r="AF26" s="50" t="n">
        <v>10</v>
      </c>
      <c r="AH26" s="50" t="n"/>
      <c r="AI26" s="50" t="n"/>
      <c r="AJ26" s="50" t="n"/>
      <c r="AL26" s="50" t="inlineStr">
        <is>
          <t>20%</t>
        </is>
      </c>
      <c r="AM26" s="51" t="inlineStr">
        <is>
          <t>Chinchou</t>
        </is>
      </c>
      <c r="AN26" s="50" t="n">
        <v>6</v>
      </c>
      <c r="AP26" s="50" t="n"/>
      <c r="AQ26" s="50" t="n"/>
      <c r="AR26" s="50" t="n"/>
      <c r="AT26" s="50" t="n"/>
      <c r="AU26" s="50" t="n"/>
      <c r="AV26" s="50" t="n"/>
      <c r="AX26" s="50" t="n"/>
      <c r="AY26" s="50" t="n"/>
      <c r="AZ26" s="50" t="n"/>
      <c r="BB26" s="50" t="n"/>
      <c r="BC26" s="50" t="n"/>
      <c r="BD26" s="50" t="n"/>
      <c r="BF26" s="50" t="n"/>
      <c r="BG26" s="50" t="n"/>
      <c r="BH26" s="50" t="n"/>
      <c r="BJ26" s="50" t="inlineStr">
        <is>
          <t>20%</t>
        </is>
      </c>
      <c r="BK26" s="51" t="inlineStr">
        <is>
          <t>Chinchou</t>
        </is>
      </c>
      <c r="BL26" s="50" t="inlineStr">
        <is>
          <t>31-33</t>
        </is>
      </c>
      <c r="BN26" s="50" t="n"/>
      <c r="BO26" s="50" t="n"/>
      <c r="BP26" s="50" t="n"/>
      <c r="BR26" s="50" t="n"/>
      <c r="BS26" s="50" t="n"/>
      <c r="BT26" s="50" t="n"/>
      <c r="BV26" s="50" t="n"/>
      <c r="BW26" s="50" t="n"/>
      <c r="BX26" s="50" t="n"/>
      <c r="BZ26" s="50" t="n"/>
      <c r="CA26" s="50" t="n"/>
      <c r="CB26" s="50" t="n"/>
      <c r="CD26" s="50" t="inlineStr">
        <is>
          <t>20%</t>
        </is>
      </c>
      <c r="CE26" s="51" t="inlineStr">
        <is>
          <t>Wailmer</t>
        </is>
      </c>
      <c r="CF26" s="50" t="inlineStr">
        <is>
          <t>10-30</t>
        </is>
      </c>
      <c r="CH26" s="50" t="n"/>
      <c r="CI26" s="50" t="n"/>
      <c r="CJ26" s="50" t="n"/>
      <c r="CL26" s="50" t="inlineStr">
        <is>
          <t>20%</t>
        </is>
      </c>
      <c r="CM26" s="51" t="inlineStr">
        <is>
          <t>Remoraid</t>
        </is>
      </c>
      <c r="CN26" s="50" t="inlineStr">
        <is>
          <t>22-24</t>
        </is>
      </c>
      <c r="CP26" s="50" t="n"/>
      <c r="CQ26" s="50" t="n"/>
      <c r="CR26" s="50" t="n"/>
      <c r="CT26" s="50" t="n"/>
      <c r="CU26" s="50" t="n"/>
      <c r="CV26" s="50" t="n"/>
      <c r="CX26" s="50" t="inlineStr">
        <is>
          <t>20%</t>
        </is>
      </c>
      <c r="CY26" s="51" t="inlineStr">
        <is>
          <t>Wailmer</t>
        </is>
      </c>
      <c r="CZ26" s="50" t="inlineStr">
        <is>
          <t>10-30</t>
        </is>
      </c>
      <c r="DB26" s="50" t="inlineStr">
        <is>
          <t>20%</t>
        </is>
      </c>
      <c r="DC26" s="51" t="inlineStr">
        <is>
          <t>Barboach</t>
        </is>
      </c>
      <c r="DD26" s="50" t="inlineStr">
        <is>
          <t>30-32</t>
        </is>
      </c>
      <c r="DF26" s="50" t="n"/>
      <c r="DG26" s="50" t="n"/>
      <c r="DH26" s="50" t="n"/>
      <c r="DJ26" s="50" t="inlineStr">
        <is>
          <t>20%</t>
        </is>
      </c>
      <c r="DK26" s="51" t="inlineStr">
        <is>
          <t>Wailmer</t>
        </is>
      </c>
      <c r="DL26" s="50" t="inlineStr">
        <is>
          <t>10-30</t>
        </is>
      </c>
      <c r="DN26" s="50" t="inlineStr">
        <is>
          <t>20%</t>
        </is>
      </c>
      <c r="DO26" s="51" t="inlineStr">
        <is>
          <t>Wailmer</t>
        </is>
      </c>
      <c r="DP26" s="50" t="inlineStr">
        <is>
          <t>10-30</t>
        </is>
      </c>
      <c r="DR26" s="50" t="n"/>
      <c r="DS26" s="50" t="n"/>
      <c r="DT26" s="50" t="n"/>
      <c r="DV26" s="50" t="n"/>
      <c r="DW26" s="50" t="n"/>
      <c r="DX26" s="50" t="n"/>
      <c r="DZ26" s="50" t="n"/>
      <c r="EA26" s="50" t="n"/>
      <c r="EB26" s="50" t="n"/>
      <c r="ED26" s="50" t="inlineStr">
        <is>
          <t>20%</t>
        </is>
      </c>
      <c r="EE26" s="51" t="inlineStr">
        <is>
          <t>Wailmer</t>
        </is>
      </c>
      <c r="EF26" s="50" t="inlineStr">
        <is>
          <t>10-30</t>
        </is>
      </c>
      <c r="EH26" s="50" t="inlineStr">
        <is>
          <t>20%</t>
        </is>
      </c>
      <c r="EI26" s="51" t="inlineStr">
        <is>
          <t>Barboach</t>
        </is>
      </c>
      <c r="EJ26" s="50" t="inlineStr">
        <is>
          <t>10-30</t>
        </is>
      </c>
      <c r="EL26" s="50" t="n"/>
      <c r="EM26" s="50" t="n"/>
      <c r="EN26" s="50" t="n"/>
      <c r="EP26" s="50" t="n"/>
      <c r="EQ26" s="50" t="n"/>
      <c r="ER26" s="50" t="n"/>
      <c r="ET26" s="50" t="inlineStr">
        <is>
          <t>20%</t>
        </is>
      </c>
      <c r="EU26" s="51" t="inlineStr">
        <is>
          <t>Barboach</t>
        </is>
      </c>
      <c r="EV26" s="50" t="inlineStr">
        <is>
          <t>10-30</t>
        </is>
      </c>
      <c r="EX26" s="50" t="n"/>
      <c r="EY26" s="50" t="n"/>
      <c r="EZ26" s="50" t="n"/>
      <c r="FB26" s="50" t="n"/>
      <c r="FC26" s="50" t="n"/>
      <c r="FD26" s="50" t="n"/>
      <c r="FF26" s="50" t="n"/>
      <c r="FG26" s="50" t="n"/>
      <c r="FH26" s="50" t="n"/>
      <c r="FJ26" s="50" t="n"/>
      <c r="FK26" s="50" t="n"/>
      <c r="FL26" s="50" t="n"/>
      <c r="FN26" s="50" t="n"/>
      <c r="FO26" s="50" t="n"/>
      <c r="FP26" s="50" t="n"/>
      <c r="FR26" s="50" t="n"/>
      <c r="FS26" s="50" t="n"/>
      <c r="FT26" s="50" t="n"/>
      <c r="FV26" s="50" t="n"/>
      <c r="FW26" s="50" t="n"/>
      <c r="FX26" s="50" t="n"/>
      <c r="FZ26" s="50" t="n"/>
      <c r="GA26" s="50" t="n"/>
      <c r="GB26" s="50" t="n"/>
      <c r="GD26" s="50" t="n"/>
      <c r="GE26" s="50" t="n"/>
      <c r="GF26" s="50" t="n"/>
      <c r="GH26" s="50" t="n"/>
      <c r="GI26" s="50" t="n"/>
      <c r="GJ26" s="50" t="n"/>
      <c r="GL26" s="50" t="n"/>
      <c r="GM26" s="50" t="n"/>
      <c r="GN26" s="50" t="n"/>
      <c r="GP26" s="50" t="n"/>
      <c r="GQ26" s="50" t="n"/>
      <c r="GR26" s="50" t="n"/>
      <c r="GT26" s="50" t="n"/>
      <c r="GU26" s="50" t="n"/>
      <c r="GV26" s="50" t="n"/>
      <c r="GX26" s="50" t="n"/>
      <c r="GY26" s="50" t="n"/>
      <c r="GZ26" s="50" t="n"/>
      <c r="HB26" s="50" t="inlineStr">
        <is>
          <t>20%</t>
        </is>
      </c>
      <c r="HC26" s="51" t="inlineStr">
        <is>
          <t>Carvanha</t>
        </is>
      </c>
      <c r="HD26" s="50" t="inlineStr">
        <is>
          <t>10-30</t>
        </is>
      </c>
      <c r="HF26" s="50" t="inlineStr">
        <is>
          <t>20%</t>
        </is>
      </c>
      <c r="HG26" s="51" t="inlineStr">
        <is>
          <t>Carvanha</t>
        </is>
      </c>
      <c r="HH26" s="50" t="inlineStr">
        <is>
          <t>10-30</t>
        </is>
      </c>
      <c r="HJ26" s="50" t="inlineStr">
        <is>
          <t>20%</t>
        </is>
      </c>
      <c r="HK26" s="51" t="inlineStr">
        <is>
          <t>Wailmer</t>
        </is>
      </c>
      <c r="HL26" s="50" t="inlineStr">
        <is>
          <t>10-30</t>
        </is>
      </c>
      <c r="HN26" s="50" t="n"/>
      <c r="HO26" s="50" t="n"/>
      <c r="HP26" s="50" t="n"/>
      <c r="HR26" s="50" t="inlineStr">
        <is>
          <t>20%</t>
        </is>
      </c>
      <c r="HS26" s="51" t="inlineStr">
        <is>
          <t>Barboach</t>
        </is>
      </c>
      <c r="HT26" s="50" t="inlineStr">
        <is>
          <t>10-30</t>
        </is>
      </c>
      <c r="HV26" s="50" t="inlineStr">
        <is>
          <t>20%</t>
        </is>
      </c>
      <c r="HW26" s="51" t="inlineStr">
        <is>
          <t>Wailmer</t>
        </is>
      </c>
      <c r="HX26" s="50" t="inlineStr">
        <is>
          <t>10-30</t>
        </is>
      </c>
      <c r="HZ26" s="50" t="inlineStr">
        <is>
          <t>20%</t>
        </is>
      </c>
      <c r="IA26" s="51" t="inlineStr">
        <is>
          <t>Wailmer</t>
        </is>
      </c>
      <c r="IB26" s="50" t="inlineStr">
        <is>
          <t>10-30</t>
        </is>
      </c>
      <c r="ID26" s="50" t="inlineStr">
        <is>
          <t>20%</t>
        </is>
      </c>
      <c r="IE26" s="51" t="inlineStr">
        <is>
          <t>Wailmer</t>
        </is>
      </c>
      <c r="IF26" s="50" t="inlineStr">
        <is>
          <t>10-30</t>
        </is>
      </c>
      <c r="IH26" s="50" t="n"/>
      <c r="II26" s="50" t="n"/>
      <c r="IJ26" s="50" t="n"/>
      <c r="IL26" s="50" t="n"/>
      <c r="IM26" s="50" t="n"/>
      <c r="IN26" s="50" t="n"/>
      <c r="IP26" s="50" t="n"/>
      <c r="IQ26" s="50" t="n"/>
      <c r="IR26" s="50" t="n"/>
      <c r="IT26" s="50" t="n"/>
      <c r="IU26" s="50" t="n"/>
      <c r="IV26" s="50" t="n"/>
      <c r="IX26" s="50" t="n"/>
      <c r="IY26" s="50" t="n"/>
      <c r="IZ26" s="50" t="n"/>
      <c r="JB26" s="50" t="n"/>
      <c r="JC26" s="50" t="n"/>
      <c r="JD26" s="50" t="n"/>
      <c r="JF26" s="50" t="n"/>
      <c r="JG26" s="50" t="n"/>
      <c r="JH26" s="50" t="n"/>
      <c r="JJ26" s="50" t="n"/>
      <c r="JK26" s="50" t="n"/>
      <c r="JL26" s="50" t="n"/>
      <c r="JN26" s="50" t="n"/>
      <c r="JO26" s="50" t="n"/>
      <c r="JP26" s="50" t="n"/>
      <c r="JR26" s="50" t="inlineStr">
        <is>
          <t>20%</t>
        </is>
      </c>
      <c r="JS26" s="51" t="inlineStr">
        <is>
          <t>Wailmer</t>
        </is>
      </c>
      <c r="JT26" s="50" t="inlineStr">
        <is>
          <t>10-30</t>
        </is>
      </c>
      <c r="JV26" s="50" t="inlineStr">
        <is>
          <t>20%</t>
        </is>
      </c>
      <c r="JW26" s="51" t="inlineStr">
        <is>
          <t>Wailmer</t>
        </is>
      </c>
      <c r="JX26" s="50" t="inlineStr">
        <is>
          <t>10-30</t>
        </is>
      </c>
      <c r="JZ26" s="50" t="inlineStr">
        <is>
          <t>20%</t>
        </is>
      </c>
      <c r="KA26" s="51" t="inlineStr">
        <is>
          <t>Wailmer</t>
        </is>
      </c>
      <c r="KB26" s="50" t="inlineStr">
        <is>
          <t>10-30</t>
        </is>
      </c>
      <c r="KD26" s="50" t="inlineStr">
        <is>
          <t>20%</t>
        </is>
      </c>
      <c r="KE26" s="51" t="inlineStr">
        <is>
          <t>Wailmer</t>
        </is>
      </c>
      <c r="KF26" s="50" t="inlineStr">
        <is>
          <t>10-30</t>
        </is>
      </c>
      <c r="KH26" s="50" t="n"/>
      <c r="KI26" s="50" t="n"/>
      <c r="KJ26" s="50" t="n"/>
      <c r="KL26" s="50" t="inlineStr">
        <is>
          <t>20%</t>
        </is>
      </c>
      <c r="KM26" s="51" t="inlineStr">
        <is>
          <t>Wailmer</t>
        </is>
      </c>
      <c r="KN26" s="50" t="inlineStr">
        <is>
          <t>10-30</t>
        </is>
      </c>
      <c r="KP26" s="50" t="inlineStr">
        <is>
          <t>20%</t>
        </is>
      </c>
      <c r="KQ26" s="51" t="inlineStr">
        <is>
          <t>Wailmer</t>
        </is>
      </c>
      <c r="KR26" s="50" t="inlineStr">
        <is>
          <t>10-30</t>
        </is>
      </c>
      <c r="KT26" s="50" t="inlineStr">
        <is>
          <t>20%</t>
        </is>
      </c>
      <c r="KU26" s="51" t="inlineStr">
        <is>
          <t>Wailmer</t>
        </is>
      </c>
      <c r="KV26" s="50" t="inlineStr">
        <is>
          <t>10-30</t>
        </is>
      </c>
      <c r="KX26" s="50" t="inlineStr">
        <is>
          <t>20%</t>
        </is>
      </c>
      <c r="KY26" s="51" t="inlineStr">
        <is>
          <t>Wailmer</t>
        </is>
      </c>
      <c r="KZ26" s="50" t="inlineStr">
        <is>
          <t>10-30</t>
        </is>
      </c>
      <c r="LB26" s="50" t="n"/>
      <c r="LC26" s="50" t="n"/>
      <c r="LD26" s="50" t="n"/>
      <c r="LF26" s="50" t="n"/>
      <c r="LG26" s="50" t="n"/>
      <c r="LH26" s="50" t="n"/>
      <c r="LJ26" s="50" t="n"/>
      <c r="LK26" s="50" t="n"/>
      <c r="LL26" s="50" t="n"/>
      <c r="LN26" s="50" t="n"/>
      <c r="LO26" s="50" t="n"/>
      <c r="LP26" s="50" t="n"/>
      <c r="LR26" s="50" t="n"/>
      <c r="LS26" s="50" t="n"/>
      <c r="LT26" s="50" t="n"/>
      <c r="LV26" s="50" t="inlineStr">
        <is>
          <t>20%</t>
        </is>
      </c>
      <c r="LW26" s="51" t="inlineStr">
        <is>
          <t>Wailmer</t>
        </is>
      </c>
      <c r="LX26" s="50" t="inlineStr">
        <is>
          <t>10-30</t>
        </is>
      </c>
      <c r="LZ26" s="50" t="inlineStr">
        <is>
          <t>20%</t>
        </is>
      </c>
      <c r="MA26" s="51" t="inlineStr">
        <is>
          <t>Wailmer</t>
        </is>
      </c>
      <c r="MB26" s="50" t="inlineStr">
        <is>
          <t>10-30</t>
        </is>
      </c>
      <c r="MD26" s="50" t="n"/>
      <c r="ME26" s="50" t="n"/>
      <c r="MF26" s="50" t="n"/>
      <c r="MH26" s="50" t="inlineStr">
        <is>
          <t>20%</t>
        </is>
      </c>
      <c r="MI26" s="51" t="inlineStr">
        <is>
          <t>Wailmer</t>
        </is>
      </c>
      <c r="MJ26" s="50" t="inlineStr">
        <is>
          <t>10-30</t>
        </is>
      </c>
      <c r="ML26" s="50" t="n"/>
      <c r="MM26" s="50" t="n"/>
      <c r="MN26" s="50" t="n"/>
      <c r="MP26" s="50" t="n"/>
      <c r="MQ26" s="50" t="n"/>
      <c r="MR26" s="50" t="n"/>
      <c r="MT26" s="50" t="n"/>
      <c r="MU26" s="50" t="n"/>
      <c r="MV26" s="50" t="n"/>
      <c r="MX26" s="50" t="n"/>
      <c r="MY26" s="50" t="n"/>
      <c r="MZ26" s="50" t="n"/>
      <c r="NB26" s="50" t="inlineStr">
        <is>
          <t>20%</t>
        </is>
      </c>
      <c r="NC26" s="51" t="inlineStr">
        <is>
          <t>Barboach</t>
        </is>
      </c>
      <c r="ND26" s="50" t="inlineStr">
        <is>
          <t>10-30</t>
        </is>
      </c>
      <c r="NF26" s="50" t="inlineStr">
        <is>
          <t>20%</t>
        </is>
      </c>
      <c r="NG26" s="51" t="inlineStr">
        <is>
          <t>Skrelp</t>
        </is>
      </c>
      <c r="NH26" s="50" t="n">
        <v>15</v>
      </c>
      <c r="NJ26" s="50" t="inlineStr">
        <is>
          <t>20%</t>
        </is>
      </c>
      <c r="NK26" s="51" t="inlineStr">
        <is>
          <t>Wailmer</t>
        </is>
      </c>
      <c r="NL26" s="50" t="inlineStr">
        <is>
          <t>10-30</t>
        </is>
      </c>
      <c r="NN26" s="50" t="inlineStr">
        <is>
          <t>20%</t>
        </is>
      </c>
      <c r="NO26" s="51" t="inlineStr">
        <is>
          <t>Wailmer</t>
        </is>
      </c>
      <c r="NP26" s="50" t="inlineStr">
        <is>
          <t>10-30</t>
        </is>
      </c>
      <c r="NR26" s="50" t="inlineStr">
        <is>
          <t>20%</t>
        </is>
      </c>
      <c r="NS26" s="51" t="inlineStr">
        <is>
          <t>Wailmer</t>
        </is>
      </c>
      <c r="NT26" s="50" t="inlineStr">
        <is>
          <t>10-30</t>
        </is>
      </c>
      <c r="NV26" s="50" t="inlineStr">
        <is>
          <t>20%</t>
        </is>
      </c>
      <c r="NW26" s="51" t="inlineStr">
        <is>
          <t>Wailmer</t>
        </is>
      </c>
      <c r="NX26" s="50" t="inlineStr">
        <is>
          <t>10-30</t>
        </is>
      </c>
      <c r="NZ26" s="50" t="inlineStr">
        <is>
          <t>20%</t>
        </is>
      </c>
      <c r="OA26" s="51" t="inlineStr">
        <is>
          <t>Wailmer</t>
        </is>
      </c>
      <c r="OB26" s="50" t="inlineStr">
        <is>
          <t>10-30</t>
        </is>
      </c>
      <c r="OD26" s="50" t="inlineStr">
        <is>
          <t>20%</t>
        </is>
      </c>
      <c r="OE26" s="51" t="inlineStr">
        <is>
          <t>Wailmer</t>
        </is>
      </c>
      <c r="OF26" s="50" t="inlineStr">
        <is>
          <t>10-30</t>
        </is>
      </c>
      <c r="OH26" s="50" t="n"/>
      <c r="OI26" s="50" t="n"/>
      <c r="OJ26" s="50" t="n"/>
      <c r="OL26" s="50" t="n"/>
      <c r="OM26" s="50" t="n"/>
      <c r="ON26" s="50" t="n"/>
      <c r="OP26" s="50" t="n"/>
      <c r="OQ26" s="50" t="n"/>
      <c r="OR26" s="50" t="n"/>
      <c r="OT26" s="50" t="n"/>
      <c r="OU26" s="50" t="n"/>
      <c r="OV26" s="50" t="n"/>
      <c r="OX26" s="50" t="n"/>
      <c r="OY26" s="50" t="n"/>
      <c r="OZ26" s="50" t="n"/>
      <c r="PB26" s="50" t="n"/>
      <c r="PC26" s="50" t="n"/>
      <c r="PD26" s="50" t="n"/>
      <c r="PF26" s="50" t="n"/>
      <c r="PG26" s="50" t="n"/>
      <c r="PH26" s="50" t="n"/>
      <c r="PJ26" s="50" t="n"/>
      <c r="PK26" s="50" t="n"/>
      <c r="PL26" s="50" t="n"/>
      <c r="PN26" s="50" t="n"/>
      <c r="PO26" s="50" t="n"/>
      <c r="PP26" s="50" t="n"/>
      <c r="PR26" s="50" t="inlineStr">
        <is>
          <t>20%</t>
        </is>
      </c>
      <c r="PS26" s="51" t="inlineStr">
        <is>
          <t>Barboach</t>
        </is>
      </c>
      <c r="PT26" s="50" t="inlineStr">
        <is>
          <t>10-30</t>
        </is>
      </c>
      <c r="PV26" s="50" t="inlineStr">
        <is>
          <t>20%</t>
        </is>
      </c>
      <c r="PW26" s="51" t="inlineStr">
        <is>
          <t>Barboach</t>
        </is>
      </c>
      <c r="PX26" s="50" t="inlineStr">
        <is>
          <t>10-30</t>
        </is>
      </c>
      <c r="PZ26" s="50" t="inlineStr">
        <is>
          <t>20%</t>
        </is>
      </c>
      <c r="QA26" s="51" t="inlineStr">
        <is>
          <t>Barboach</t>
        </is>
      </c>
      <c r="QB26" s="50" t="inlineStr">
        <is>
          <t>10-30</t>
        </is>
      </c>
      <c r="QD26" s="50" t="inlineStr">
        <is>
          <t>20%</t>
        </is>
      </c>
      <c r="QE26" s="51" t="inlineStr">
        <is>
          <t>Barboach</t>
        </is>
      </c>
      <c r="QF26" s="50" t="inlineStr">
        <is>
          <t>10-30</t>
        </is>
      </c>
      <c r="QH26" s="50" t="inlineStr">
        <is>
          <t>20%</t>
        </is>
      </c>
      <c r="QI26" s="51" t="inlineStr">
        <is>
          <t>Wailmer</t>
        </is>
      </c>
      <c r="QJ26" s="50" t="inlineStr">
        <is>
          <t>10-30</t>
        </is>
      </c>
      <c r="QL26" s="50" t="inlineStr">
        <is>
          <t>20%</t>
        </is>
      </c>
      <c r="QM26" s="51" t="inlineStr">
        <is>
          <t>Wailmer</t>
        </is>
      </c>
      <c r="QN26" s="50" t="inlineStr">
        <is>
          <t>10-30</t>
        </is>
      </c>
      <c r="QP26" s="50" t="n"/>
      <c r="QQ26" s="50" t="n"/>
      <c r="QR26" s="50" t="n"/>
      <c r="QT26" s="50" t="n"/>
      <c r="QU26" s="50" t="n"/>
      <c r="QV26" s="50" t="n"/>
      <c r="QX26" s="50" t="n"/>
      <c r="QY26" s="50" t="n"/>
      <c r="QZ26" s="50" t="n"/>
      <c r="RB26" s="50" t="n"/>
      <c r="RC26" s="50" t="n"/>
      <c r="RD26" s="50" t="n"/>
      <c r="RF26" s="50" t="inlineStr">
        <is>
          <t>20%</t>
        </is>
      </c>
      <c r="RG26" s="51" t="inlineStr">
        <is>
          <t>Remoraid</t>
        </is>
      </c>
      <c r="RH26" s="50" t="inlineStr">
        <is>
          <t>30-35</t>
        </is>
      </c>
      <c r="RJ26" s="50" t="n"/>
      <c r="RK26" s="50" t="n"/>
      <c r="RL26" s="50" t="n"/>
      <c r="RN26" s="50" t="n"/>
      <c r="RO26" s="50" t="n"/>
      <c r="RP26" s="50" t="n"/>
      <c r="RR26" s="50" t="n"/>
      <c r="RS26" s="50" t="n"/>
      <c r="RT26" s="50" t="n"/>
      <c r="RV26" s="50" t="n"/>
      <c r="RW26" s="50" t="n"/>
      <c r="RX26" s="50" t="n"/>
      <c r="RZ26" s="50" t="n"/>
      <c r="SA26" s="50" t="n"/>
      <c r="SB26" s="50" t="n"/>
      <c r="SD26" s="50" t="n"/>
      <c r="SE26" s="50" t="n"/>
      <c r="SF26" s="50" t="n"/>
    </row>
    <row r="27">
      <c r="A27" s="52" t="inlineStr">
        <is>
          <t>Super Rod</t>
        </is>
      </c>
      <c r="B27" s="53" t="inlineStr">
        <is>
          <t>Encounter rate 30</t>
        </is>
      </c>
      <c r="F27" s="53" t="n"/>
      <c r="J27" s="53" t="n"/>
      <c r="N27" s="53" t="n"/>
      <c r="R27" s="53" t="inlineStr">
        <is>
          <t>Encounter rate 30</t>
        </is>
      </c>
      <c r="V27" s="53" t="inlineStr">
        <is>
          <t>Encounter rate 30</t>
        </is>
      </c>
      <c r="Z27" s="53" t="inlineStr">
        <is>
          <t>Encounter rate 10</t>
        </is>
      </c>
      <c r="AD27" s="53" t="inlineStr">
        <is>
          <t>Encounter rate 30</t>
        </is>
      </c>
      <c r="AH27" s="53" t="n"/>
      <c r="AL27" s="53" t="inlineStr">
        <is>
          <t>Encounter rate 30</t>
        </is>
      </c>
      <c r="AP27" s="53" t="n"/>
      <c r="AT27" s="53" t="n"/>
      <c r="AX27" s="53" t="n"/>
      <c r="BB27" s="53" t="n"/>
      <c r="BF27" s="53" t="n"/>
      <c r="BJ27" s="53" t="inlineStr">
        <is>
          <t>Encounter rate 30</t>
        </is>
      </c>
      <c r="BN27" s="53" t="n"/>
      <c r="BR27" s="53" t="n"/>
      <c r="BV27" s="53" t="n"/>
      <c r="BZ27" s="53" t="inlineStr">
        <is>
          <t>Encounter rate 30</t>
        </is>
      </c>
      <c r="CD27" s="53" t="inlineStr">
        <is>
          <t>Encounter rate 30</t>
        </is>
      </c>
      <c r="CH27" s="53" t="n"/>
      <c r="CL27" s="53" t="inlineStr">
        <is>
          <t>Encounter rate 10</t>
        </is>
      </c>
      <c r="CP27" s="53" t="n"/>
      <c r="CT27" s="53" t="n"/>
      <c r="CX27" s="53" t="inlineStr">
        <is>
          <t>Encounter rate 30</t>
        </is>
      </c>
      <c r="DB27" s="53" t="inlineStr">
        <is>
          <t>Encounter rate 30</t>
        </is>
      </c>
      <c r="DF27" s="53" t="inlineStr">
        <is>
          <t>Encounter rate 20</t>
        </is>
      </c>
      <c r="DJ27" s="53" t="inlineStr">
        <is>
          <t>Encounter rate 30</t>
        </is>
      </c>
      <c r="DN27" s="53" t="inlineStr">
        <is>
          <t>Encounter rate 30</t>
        </is>
      </c>
      <c r="DR27" s="53" t="n"/>
      <c r="DV27" s="53" t="inlineStr">
        <is>
          <t>Encounter rate 20</t>
        </is>
      </c>
      <c r="DZ27" s="53" t="n"/>
      <c r="ED27" s="53" t="inlineStr">
        <is>
          <t>Encounter rate 10</t>
        </is>
      </c>
      <c r="EH27" s="53" t="inlineStr">
        <is>
          <t>Encounter rate 30</t>
        </is>
      </c>
      <c r="EL27" s="53" t="n"/>
      <c r="EP27" s="53" t="n"/>
      <c r="ET27" s="53" t="inlineStr">
        <is>
          <t>Encounter rate 30</t>
        </is>
      </c>
      <c r="EX27" s="53" t="n"/>
      <c r="FB27" s="53" t="n"/>
      <c r="FF27" s="53" t="n"/>
      <c r="FJ27" s="53" t="n"/>
      <c r="FN27" s="53" t="n"/>
      <c r="FR27" s="53" t="n"/>
      <c r="FV27" s="53" t="n"/>
      <c r="FZ27" s="53" t="n"/>
      <c r="GD27" s="53" t="n"/>
      <c r="GH27" s="53" t="n"/>
      <c r="GL27" s="53" t="n"/>
      <c r="GP27" s="53" t="n"/>
      <c r="GT27" s="53" t="n"/>
      <c r="GX27" s="53" t="n"/>
      <c r="HB27" s="53" t="inlineStr">
        <is>
          <t>Encounter rate 30</t>
        </is>
      </c>
      <c r="HF27" s="53" t="inlineStr">
        <is>
          <t>Encounter rate 30</t>
        </is>
      </c>
      <c r="HJ27" s="53" t="inlineStr">
        <is>
          <t>Encounter rate 30</t>
        </is>
      </c>
      <c r="HN27" s="53" t="n"/>
      <c r="HR27" s="53" t="inlineStr">
        <is>
          <t>Encounter rate 30</t>
        </is>
      </c>
      <c r="HV27" s="53" t="inlineStr">
        <is>
          <t>Encounter rate 30</t>
        </is>
      </c>
      <c r="HZ27" s="53" t="inlineStr">
        <is>
          <t>Encounter rate 30</t>
        </is>
      </c>
      <c r="ID27" s="53" t="inlineStr">
        <is>
          <t>Encounter rate 30</t>
        </is>
      </c>
      <c r="IH27" s="53" t="n"/>
      <c r="IL27" s="53" t="n"/>
      <c r="IP27" s="53" t="n"/>
      <c r="IT27" s="53" t="n"/>
      <c r="IX27" s="53" t="n"/>
      <c r="JB27" s="53" t="n"/>
      <c r="JF27" s="53" t="n"/>
      <c r="JJ27" s="53" t="n"/>
      <c r="JN27" s="53" t="n"/>
      <c r="JR27" s="53" t="inlineStr">
        <is>
          <t>Encounter rate 10</t>
        </is>
      </c>
      <c r="JV27" s="53" t="inlineStr">
        <is>
          <t>Encounter rate 10</t>
        </is>
      </c>
      <c r="JZ27" s="53" t="inlineStr">
        <is>
          <t>Encounter rate 10</t>
        </is>
      </c>
      <c r="KD27" s="53" t="inlineStr">
        <is>
          <t>Encounter rate 10</t>
        </is>
      </c>
      <c r="KH27" s="53" t="n"/>
      <c r="KL27" s="53" t="inlineStr">
        <is>
          <t>Encounter rate 30</t>
        </is>
      </c>
      <c r="KP27" s="53" t="inlineStr">
        <is>
          <t>Encounter rate 30</t>
        </is>
      </c>
      <c r="KT27" s="53" t="inlineStr">
        <is>
          <t>Encounter rate 30</t>
        </is>
      </c>
      <c r="KX27" s="53" t="inlineStr">
        <is>
          <t>Encounter rate 30</t>
        </is>
      </c>
      <c r="LB27" s="53" t="n"/>
      <c r="LF27" s="53" t="n"/>
      <c r="LJ27" s="53" t="n"/>
      <c r="LN27" s="53" t="n"/>
      <c r="LR27" s="53" t="n"/>
      <c r="LV27" s="53" t="inlineStr">
        <is>
          <t>Encounter rate 10</t>
        </is>
      </c>
      <c r="LZ27" s="53" t="inlineStr">
        <is>
          <t>Encounter rate 10</t>
        </is>
      </c>
      <c r="MD27" s="53" t="n"/>
      <c r="MH27" s="53" t="inlineStr">
        <is>
          <t>Encounter rate 10</t>
        </is>
      </c>
      <c r="ML27" s="53" t="inlineStr">
        <is>
          <t>Encounter rate 10</t>
        </is>
      </c>
      <c r="MP27" s="53" t="n"/>
      <c r="MT27" s="53" t="n"/>
      <c r="MX27" s="53" t="n"/>
      <c r="NB27" s="53" t="inlineStr">
        <is>
          <t>Encounter rate 30</t>
        </is>
      </c>
      <c r="NF27" s="53" t="inlineStr">
        <is>
          <t>Encounter rate 30</t>
        </is>
      </c>
      <c r="NJ27" s="53" t="inlineStr">
        <is>
          <t>Encounter rate 30</t>
        </is>
      </c>
      <c r="NN27" s="53" t="inlineStr">
        <is>
          <t>Encounter rate 30</t>
        </is>
      </c>
      <c r="NR27" s="53" t="inlineStr">
        <is>
          <t>Encounter rate 30</t>
        </is>
      </c>
      <c r="NV27" s="53" t="inlineStr">
        <is>
          <t>Encounter rate 30</t>
        </is>
      </c>
      <c r="NZ27" s="53" t="inlineStr">
        <is>
          <t>Encounter rate 30</t>
        </is>
      </c>
      <c r="OD27" s="53" t="inlineStr">
        <is>
          <t>Encounter rate 30</t>
        </is>
      </c>
      <c r="OH27" s="53" t="n"/>
      <c r="OL27" s="53" t="n"/>
      <c r="OP27" s="53" t="n"/>
      <c r="OT27" s="53" t="n"/>
      <c r="OX27" s="53" t="n"/>
      <c r="PB27" s="53" t="inlineStr">
        <is>
          <t>Encounter rate 35</t>
        </is>
      </c>
      <c r="PF27" s="53" t="n"/>
      <c r="PJ27" s="53" t="inlineStr">
        <is>
          <t>Encounter rate 35</t>
        </is>
      </c>
      <c r="PN27" s="53" t="n"/>
      <c r="PR27" s="53" t="inlineStr">
        <is>
          <t>Encounter rate 30</t>
        </is>
      </c>
      <c r="PV27" s="53" t="inlineStr">
        <is>
          <t>Encounter rate 30</t>
        </is>
      </c>
      <c r="PZ27" s="53" t="inlineStr">
        <is>
          <t>Encounter rate 30</t>
        </is>
      </c>
      <c r="QD27" s="53" t="inlineStr">
        <is>
          <t>Encounter rate 30</t>
        </is>
      </c>
      <c r="QH27" s="53" t="inlineStr">
        <is>
          <t>Encounter rate 10</t>
        </is>
      </c>
      <c r="QL27" s="53" t="inlineStr">
        <is>
          <t>Encounter rate 10</t>
        </is>
      </c>
      <c r="QP27" s="53" t="n"/>
      <c r="QT27" s="53" t="n"/>
      <c r="QX27" s="53" t="n"/>
      <c r="RB27" s="53" t="n"/>
      <c r="RF27" s="53" t="inlineStr">
        <is>
          <t>Encounter rate 35</t>
        </is>
      </c>
      <c r="RJ27" s="53" t="n"/>
      <c r="RN27" s="53" t="n"/>
      <c r="RR27" s="53" t="n"/>
      <c r="RV27" s="53" t="n"/>
      <c r="RZ27" s="53" t="n"/>
      <c r="SD27" s="53" t="n"/>
    </row>
    <row r="28">
      <c r="B28" s="54" t="inlineStr">
        <is>
          <t>100%</t>
        </is>
      </c>
      <c r="C28" s="55" t="inlineStr">
        <is>
          <t>Magikarp</t>
        </is>
      </c>
      <c r="D28" s="54" t="inlineStr">
        <is>
          <t>20-45</t>
        </is>
      </c>
      <c r="F28" s="54" t="n"/>
      <c r="G28" s="54" t="n"/>
      <c r="H28" s="54" t="n"/>
      <c r="J28" s="54" t="n"/>
      <c r="K28" s="54" t="n"/>
      <c r="L28" s="54" t="n"/>
      <c r="N28" s="54" t="n"/>
      <c r="O28" s="54" t="n"/>
      <c r="P28" s="54" t="n"/>
      <c r="R28" s="54" t="inlineStr">
        <is>
          <t>100%</t>
        </is>
      </c>
      <c r="S28" s="55" t="inlineStr">
        <is>
          <t>Corphish</t>
        </is>
      </c>
      <c r="T28" s="54" t="inlineStr">
        <is>
          <t>20-45</t>
        </is>
      </c>
      <c r="V28" s="54" t="inlineStr">
        <is>
          <t>60%</t>
        </is>
      </c>
      <c r="W28" s="55" t="inlineStr">
        <is>
          <t>Wailmer</t>
        </is>
      </c>
      <c r="X28" s="54" t="inlineStr">
        <is>
          <t>25-45</t>
        </is>
      </c>
      <c r="Z28" s="54" t="inlineStr">
        <is>
          <t>100%</t>
        </is>
      </c>
      <c r="AA28" s="55" t="inlineStr">
        <is>
          <t>Corphish</t>
        </is>
      </c>
      <c r="AB28" s="54" t="inlineStr">
        <is>
          <t>20-45</t>
        </is>
      </c>
      <c r="AD28" s="54" t="inlineStr">
        <is>
          <t>40%</t>
        </is>
      </c>
      <c r="AE28" s="55" t="inlineStr">
        <is>
          <t>Cloyster</t>
        </is>
      </c>
      <c r="AF28" s="54" t="inlineStr">
        <is>
          <t>42-48</t>
        </is>
      </c>
      <c r="AH28" s="54" t="n"/>
      <c r="AI28" s="54" t="n"/>
      <c r="AJ28" s="54" t="n"/>
      <c r="AL28" s="54" t="inlineStr">
        <is>
          <t>100%</t>
        </is>
      </c>
      <c r="AM28" s="55" t="inlineStr">
        <is>
          <t>Magikarp</t>
        </is>
      </c>
      <c r="AN28" s="54" t="inlineStr">
        <is>
          <t>20-45</t>
        </is>
      </c>
      <c r="AP28" s="54" t="n"/>
      <c r="AQ28" s="54" t="n"/>
      <c r="AR28" s="54" t="n"/>
      <c r="AT28" s="54" t="n"/>
      <c r="AU28" s="54" t="n"/>
      <c r="AV28" s="54" t="n"/>
      <c r="AX28" s="54" t="n"/>
      <c r="AY28" s="54" t="n"/>
      <c r="AZ28" s="54" t="n"/>
      <c r="BB28" s="54" t="n"/>
      <c r="BC28" s="54" t="n"/>
      <c r="BD28" s="54" t="n"/>
      <c r="BF28" s="54" t="n"/>
      <c r="BG28" s="54" t="n"/>
      <c r="BH28" s="54" t="n"/>
      <c r="BJ28" s="54" t="inlineStr">
        <is>
          <t>40%</t>
        </is>
      </c>
      <c r="BK28" s="55" t="inlineStr">
        <is>
          <t>Wailord</t>
        </is>
      </c>
      <c r="BL28" s="54" t="inlineStr">
        <is>
          <t>42-48</t>
        </is>
      </c>
      <c r="BN28" s="54" t="n"/>
      <c r="BO28" s="54" t="n"/>
      <c r="BP28" s="54" t="n"/>
      <c r="BR28" s="54" t="n"/>
      <c r="BS28" s="54" t="n"/>
      <c r="BT28" s="54" t="n"/>
      <c r="BV28" s="54" t="n"/>
      <c r="BW28" s="54" t="n"/>
      <c r="BX28" s="54" t="n"/>
      <c r="BZ28" s="54" t="inlineStr">
        <is>
          <t>40%</t>
        </is>
      </c>
      <c r="CA28" s="55" t="inlineStr">
        <is>
          <t>Seadra</t>
        </is>
      </c>
      <c r="CB28" s="54" t="inlineStr">
        <is>
          <t>42-48</t>
        </is>
      </c>
      <c r="CD28" s="54" t="inlineStr">
        <is>
          <t>100%</t>
        </is>
      </c>
      <c r="CE28" s="55" t="inlineStr">
        <is>
          <t>Wailmer</t>
        </is>
      </c>
      <c r="CF28" s="54" t="inlineStr">
        <is>
          <t>20-45</t>
        </is>
      </c>
      <c r="CH28" s="54" t="n"/>
      <c r="CI28" s="54" t="n"/>
      <c r="CJ28" s="54" t="n"/>
      <c r="CL28" s="54" t="inlineStr">
        <is>
          <t>40%</t>
        </is>
      </c>
      <c r="CM28" s="55" t="inlineStr">
        <is>
          <t>Lanturn</t>
        </is>
      </c>
      <c r="CN28" s="54" t="inlineStr">
        <is>
          <t>42-48</t>
        </is>
      </c>
      <c r="CP28" s="54" t="n"/>
      <c r="CQ28" s="54" t="n"/>
      <c r="CR28" s="54" t="n"/>
      <c r="CT28" s="54" t="n"/>
      <c r="CU28" s="54" t="n"/>
      <c r="CV28" s="54" t="n"/>
      <c r="CX28" s="54" t="inlineStr">
        <is>
          <t>100%</t>
        </is>
      </c>
      <c r="CY28" s="55" t="inlineStr">
        <is>
          <t>Wailmer</t>
        </is>
      </c>
      <c r="CZ28" s="54" t="inlineStr">
        <is>
          <t>20-45</t>
        </is>
      </c>
      <c r="DB28" s="54" t="inlineStr">
        <is>
          <t>40%</t>
        </is>
      </c>
      <c r="DC28" s="55" t="inlineStr">
        <is>
          <t>Poliwhirl</t>
        </is>
      </c>
      <c r="DD28" s="54" t="inlineStr">
        <is>
          <t>42-48</t>
        </is>
      </c>
      <c r="DF28" s="54" t="inlineStr">
        <is>
          <t>80%</t>
        </is>
      </c>
      <c r="DG28" s="55" t="inlineStr">
        <is>
          <t>Tentacool</t>
        </is>
      </c>
      <c r="DH28" s="54" t="inlineStr">
        <is>
          <t>25-35</t>
        </is>
      </c>
      <c r="DJ28" s="54" t="inlineStr">
        <is>
          <t>100%</t>
        </is>
      </c>
      <c r="DK28" s="55" t="inlineStr">
        <is>
          <t>Wailmer</t>
        </is>
      </c>
      <c r="DL28" s="54" t="inlineStr">
        <is>
          <t>20-45</t>
        </is>
      </c>
      <c r="DN28" s="54" t="inlineStr">
        <is>
          <t>100%</t>
        </is>
      </c>
      <c r="DO28" s="55" t="inlineStr">
        <is>
          <t>Wailmer</t>
        </is>
      </c>
      <c r="DP28" s="54" t="inlineStr">
        <is>
          <t>20-45</t>
        </is>
      </c>
      <c r="DR28" s="54" t="n"/>
      <c r="DS28" s="54" t="n"/>
      <c r="DT28" s="54" t="n"/>
      <c r="DV28" s="54" t="inlineStr">
        <is>
          <t>80%</t>
        </is>
      </c>
      <c r="DW28" s="55" t="inlineStr">
        <is>
          <t>Tentacool</t>
        </is>
      </c>
      <c r="DX28" s="54" t="inlineStr">
        <is>
          <t>25-35</t>
        </is>
      </c>
      <c r="DZ28" s="54" t="n"/>
      <c r="EA28" s="54" t="n"/>
      <c r="EB28" s="54" t="n"/>
      <c r="ED28" s="54" t="inlineStr">
        <is>
          <t>100%</t>
        </is>
      </c>
      <c r="EE28" s="55" t="inlineStr">
        <is>
          <t>Wailmer</t>
        </is>
      </c>
      <c r="EF28" s="54" t="inlineStr">
        <is>
          <t>20-45</t>
        </is>
      </c>
      <c r="EH28" s="54" t="inlineStr">
        <is>
          <t>100%</t>
        </is>
      </c>
      <c r="EI28" s="55" t="inlineStr">
        <is>
          <t>Barboach</t>
        </is>
      </c>
      <c r="EJ28" s="54" t="inlineStr">
        <is>
          <t>20-45</t>
        </is>
      </c>
      <c r="EL28" s="54" t="n"/>
      <c r="EM28" s="54" t="n"/>
      <c r="EN28" s="54" t="n"/>
      <c r="EP28" s="54" t="n"/>
      <c r="EQ28" s="54" t="n"/>
      <c r="ER28" s="54" t="n"/>
      <c r="ET28" s="54" t="inlineStr">
        <is>
          <t>100%</t>
        </is>
      </c>
      <c r="EU28" s="55" t="inlineStr">
        <is>
          <t>Barboach</t>
        </is>
      </c>
      <c r="EV28" s="54" t="inlineStr">
        <is>
          <t>20-45</t>
        </is>
      </c>
      <c r="EX28" s="54" t="n"/>
      <c r="EY28" s="54" t="n"/>
      <c r="EZ28" s="54" t="n"/>
      <c r="FB28" s="54" t="n"/>
      <c r="FC28" s="54" t="n"/>
      <c r="FD28" s="54" t="n"/>
      <c r="FF28" s="54" t="n"/>
      <c r="FG28" s="54" t="n"/>
      <c r="FH28" s="54" t="n"/>
      <c r="FJ28" s="54" t="n"/>
      <c r="FK28" s="54" t="n"/>
      <c r="FL28" s="54" t="n"/>
      <c r="FN28" s="54" t="n"/>
      <c r="FO28" s="54" t="n"/>
      <c r="FP28" s="54" t="n"/>
      <c r="FR28" s="54" t="n"/>
      <c r="FS28" s="54" t="n"/>
      <c r="FT28" s="54" t="n"/>
      <c r="FV28" s="54" t="n"/>
      <c r="FW28" s="54" t="n"/>
      <c r="FX28" s="54" t="n"/>
      <c r="FZ28" s="54" t="n"/>
      <c r="GA28" s="54" t="n"/>
      <c r="GB28" s="54" t="n"/>
      <c r="GD28" s="54" t="n"/>
      <c r="GE28" s="54" t="n"/>
      <c r="GF28" s="54" t="n"/>
      <c r="GH28" s="54" t="n"/>
      <c r="GI28" s="54" t="n"/>
      <c r="GJ28" s="54" t="n"/>
      <c r="GL28" s="54" t="n"/>
      <c r="GM28" s="54" t="n"/>
      <c r="GN28" s="54" t="n"/>
      <c r="GP28" s="54" t="n"/>
      <c r="GQ28" s="54" t="n"/>
      <c r="GR28" s="54" t="n"/>
      <c r="GT28" s="54" t="n"/>
      <c r="GU28" s="54" t="n"/>
      <c r="GV28" s="54" t="n"/>
      <c r="GX28" s="54" t="n"/>
      <c r="GY28" s="54" t="n"/>
      <c r="GZ28" s="54" t="n"/>
      <c r="HB28" s="54" t="inlineStr">
        <is>
          <t>60%</t>
        </is>
      </c>
      <c r="HC28" s="55" t="inlineStr">
        <is>
          <t>Carvanha</t>
        </is>
      </c>
      <c r="HD28" s="54" t="inlineStr">
        <is>
          <t>20-45</t>
        </is>
      </c>
      <c r="HF28" s="54" t="inlineStr">
        <is>
          <t>100%</t>
        </is>
      </c>
      <c r="HG28" s="55" t="inlineStr">
        <is>
          <t>Carvanha</t>
        </is>
      </c>
      <c r="HH28" s="54" t="inlineStr">
        <is>
          <t>20-45</t>
        </is>
      </c>
      <c r="HJ28" s="54" t="inlineStr">
        <is>
          <t>60%</t>
        </is>
      </c>
      <c r="HK28" s="55" t="inlineStr">
        <is>
          <t>Wailmer</t>
        </is>
      </c>
      <c r="HL28" s="54" t="inlineStr">
        <is>
          <t>25-45</t>
        </is>
      </c>
      <c r="HN28" s="54" t="n"/>
      <c r="HO28" s="54" t="n"/>
      <c r="HP28" s="54" t="n"/>
      <c r="HR28" s="54" t="inlineStr">
        <is>
          <t>100%</t>
        </is>
      </c>
      <c r="HS28" s="55" t="inlineStr">
        <is>
          <t>Barboach</t>
        </is>
      </c>
      <c r="HT28" s="54" t="inlineStr">
        <is>
          <t>20-45</t>
        </is>
      </c>
      <c r="HV28" s="54" t="inlineStr">
        <is>
          <t>100%</t>
        </is>
      </c>
      <c r="HW28" s="55" t="inlineStr">
        <is>
          <t>Wailmer</t>
        </is>
      </c>
      <c r="HX28" s="54" t="inlineStr">
        <is>
          <t>20-45</t>
        </is>
      </c>
      <c r="HZ28" s="54" t="inlineStr">
        <is>
          <t>60%</t>
        </is>
      </c>
      <c r="IA28" s="55" t="inlineStr">
        <is>
          <t>Wailmer</t>
        </is>
      </c>
      <c r="IB28" s="54" t="inlineStr">
        <is>
          <t>25-45</t>
        </is>
      </c>
      <c r="ID28" s="54" t="inlineStr">
        <is>
          <t>100%</t>
        </is>
      </c>
      <c r="IE28" s="55" t="inlineStr">
        <is>
          <t>Wailmer</t>
        </is>
      </c>
      <c r="IF28" s="54" t="inlineStr">
        <is>
          <t>20-45</t>
        </is>
      </c>
      <c r="IH28" s="54" t="n"/>
      <c r="II28" s="54" t="n"/>
      <c r="IJ28" s="54" t="n"/>
      <c r="IL28" s="54" t="n"/>
      <c r="IM28" s="54" t="n"/>
      <c r="IN28" s="54" t="n"/>
      <c r="IP28" s="54" t="n"/>
      <c r="IQ28" s="54" t="n"/>
      <c r="IR28" s="54" t="n"/>
      <c r="IT28" s="54" t="n"/>
      <c r="IU28" s="54" t="n"/>
      <c r="IV28" s="54" t="n"/>
      <c r="IX28" s="54" t="n"/>
      <c r="IY28" s="54" t="n"/>
      <c r="IZ28" s="54" t="n"/>
      <c r="JB28" s="54" t="n"/>
      <c r="JC28" s="54" t="n"/>
      <c r="JD28" s="54" t="n"/>
      <c r="JF28" s="54" t="n"/>
      <c r="JG28" s="54" t="n"/>
      <c r="JH28" s="54" t="n"/>
      <c r="JJ28" s="54" t="n"/>
      <c r="JK28" s="54" t="n"/>
      <c r="JL28" s="54" t="n"/>
      <c r="JN28" s="54" t="n"/>
      <c r="JO28" s="54" t="n"/>
      <c r="JP28" s="54" t="n"/>
      <c r="JR28" s="54" t="inlineStr">
        <is>
          <t>100%</t>
        </is>
      </c>
      <c r="JS28" s="55" t="inlineStr">
        <is>
          <t>Wailmer</t>
        </is>
      </c>
      <c r="JT28" s="54" t="inlineStr">
        <is>
          <t>20-45</t>
        </is>
      </c>
      <c r="JV28" s="54" t="inlineStr">
        <is>
          <t>100%</t>
        </is>
      </c>
      <c r="JW28" s="55" t="inlineStr">
        <is>
          <t>Wailmer</t>
        </is>
      </c>
      <c r="JX28" s="54" t="inlineStr">
        <is>
          <t>20-45</t>
        </is>
      </c>
      <c r="JZ28" s="54" t="inlineStr">
        <is>
          <t>85%</t>
        </is>
      </c>
      <c r="KA28" s="55" t="inlineStr">
        <is>
          <t>Wailmer</t>
        </is>
      </c>
      <c r="KB28" s="54" t="inlineStr">
        <is>
          <t>25-45</t>
        </is>
      </c>
      <c r="KD28" s="54" t="inlineStr">
        <is>
          <t>60%</t>
        </is>
      </c>
      <c r="KE28" s="55" t="inlineStr">
        <is>
          <t>Wailmer</t>
        </is>
      </c>
      <c r="KF28" s="54" t="inlineStr">
        <is>
          <t>25-45</t>
        </is>
      </c>
      <c r="KH28" s="54" t="n"/>
      <c r="KI28" s="54" t="n"/>
      <c r="KJ28" s="54" t="n"/>
      <c r="KL28" s="54" t="inlineStr">
        <is>
          <t>60%</t>
        </is>
      </c>
      <c r="KM28" s="55" t="inlineStr">
        <is>
          <t>Wailmer</t>
        </is>
      </c>
      <c r="KN28" s="54" t="inlineStr">
        <is>
          <t>25-45</t>
        </is>
      </c>
      <c r="KP28" s="54" t="inlineStr">
        <is>
          <t>60%</t>
        </is>
      </c>
      <c r="KQ28" s="55" t="inlineStr">
        <is>
          <t>Wailmer</t>
        </is>
      </c>
      <c r="KR28" s="54" t="inlineStr">
        <is>
          <t>25-45</t>
        </is>
      </c>
      <c r="KT28" s="54" t="inlineStr">
        <is>
          <t>60%</t>
        </is>
      </c>
      <c r="KU28" s="55" t="inlineStr">
        <is>
          <t>Wailmer</t>
        </is>
      </c>
      <c r="KV28" s="54" t="inlineStr">
        <is>
          <t>25-45</t>
        </is>
      </c>
      <c r="KX28" s="54" t="inlineStr">
        <is>
          <t>45%</t>
        </is>
      </c>
      <c r="KY28" s="55" t="inlineStr">
        <is>
          <t>Wailmer</t>
        </is>
      </c>
      <c r="KZ28" s="54" t="inlineStr">
        <is>
          <t>30-45</t>
        </is>
      </c>
      <c r="LB28" s="54" t="n"/>
      <c r="LC28" s="54" t="n"/>
      <c r="LD28" s="54" t="n"/>
      <c r="LF28" s="54" t="n"/>
      <c r="LG28" s="54" t="n"/>
      <c r="LH28" s="54" t="n"/>
      <c r="LJ28" s="54" t="n"/>
      <c r="LK28" s="54" t="n"/>
      <c r="LL28" s="54" t="n"/>
      <c r="LN28" s="54" t="n"/>
      <c r="LO28" s="54" t="n"/>
      <c r="LP28" s="54" t="n"/>
      <c r="LR28" s="54" t="n"/>
      <c r="LS28" s="54" t="n"/>
      <c r="LT28" s="54" t="n"/>
      <c r="LV28" s="54" t="inlineStr">
        <is>
          <t>100%</t>
        </is>
      </c>
      <c r="LW28" s="55" t="inlineStr">
        <is>
          <t>Wailmer</t>
        </is>
      </c>
      <c r="LX28" s="54" t="inlineStr">
        <is>
          <t>20-45</t>
        </is>
      </c>
      <c r="LZ28" s="54" t="inlineStr">
        <is>
          <t>100%</t>
        </is>
      </c>
      <c r="MA28" s="55" t="inlineStr">
        <is>
          <t>Wailmer</t>
        </is>
      </c>
      <c r="MB28" s="54" t="inlineStr">
        <is>
          <t>20-45</t>
        </is>
      </c>
      <c r="MD28" s="54" t="n"/>
      <c r="ME28" s="54" t="n"/>
      <c r="MF28" s="54" t="n"/>
      <c r="MH28" s="54" t="inlineStr">
        <is>
          <t>100%</t>
        </is>
      </c>
      <c r="MI28" s="55" t="inlineStr">
        <is>
          <t>Wailmer</t>
        </is>
      </c>
      <c r="MJ28" s="54" t="inlineStr">
        <is>
          <t>20-45</t>
        </is>
      </c>
      <c r="ML28" s="54" t="inlineStr">
        <is>
          <t>80%</t>
        </is>
      </c>
      <c r="MM28" s="55" t="inlineStr">
        <is>
          <t>Magikarp</t>
        </is>
      </c>
      <c r="MN28" s="54" t="inlineStr">
        <is>
          <t>30-35</t>
        </is>
      </c>
      <c r="MP28" s="54" t="n"/>
      <c r="MQ28" s="54" t="n"/>
      <c r="MR28" s="54" t="n"/>
      <c r="MT28" s="54" t="n"/>
      <c r="MU28" s="54" t="n"/>
      <c r="MV28" s="54" t="n"/>
      <c r="MX28" s="54" t="n"/>
      <c r="MY28" s="54" t="n"/>
      <c r="MZ28" s="54" t="n"/>
      <c r="NB28" s="54" t="inlineStr">
        <is>
          <t>80%</t>
        </is>
      </c>
      <c r="NC28" s="55" t="inlineStr">
        <is>
          <t>Barboach</t>
        </is>
      </c>
      <c r="ND28" s="54" t="inlineStr">
        <is>
          <t>25-35</t>
        </is>
      </c>
      <c r="NF28" s="54" t="inlineStr">
        <is>
          <t>100%</t>
        </is>
      </c>
      <c r="NG28" s="55" t="inlineStr">
        <is>
          <t>Wailmer</t>
        </is>
      </c>
      <c r="NH28" s="54" t="inlineStr">
        <is>
          <t>20-45</t>
        </is>
      </c>
      <c r="NJ28" s="54" t="inlineStr">
        <is>
          <t>60%</t>
        </is>
      </c>
      <c r="NK28" s="55" t="inlineStr">
        <is>
          <t>Wailmer</t>
        </is>
      </c>
      <c r="NL28" s="54" t="inlineStr">
        <is>
          <t>25-45</t>
        </is>
      </c>
      <c r="NN28" s="54" t="inlineStr">
        <is>
          <t>60%</t>
        </is>
      </c>
      <c r="NO28" s="55" t="inlineStr">
        <is>
          <t>Wailmer</t>
        </is>
      </c>
      <c r="NP28" s="54" t="inlineStr">
        <is>
          <t>25-45</t>
        </is>
      </c>
      <c r="NR28" s="54" t="inlineStr">
        <is>
          <t>60%</t>
        </is>
      </c>
      <c r="NS28" s="55" t="inlineStr">
        <is>
          <t>Wailmer</t>
        </is>
      </c>
      <c r="NT28" s="54" t="inlineStr">
        <is>
          <t>25-45</t>
        </is>
      </c>
      <c r="NV28" s="54" t="inlineStr">
        <is>
          <t>45%</t>
        </is>
      </c>
      <c r="NW28" s="55" t="inlineStr">
        <is>
          <t>Wailmer</t>
        </is>
      </c>
      <c r="NX28" s="54" t="inlineStr">
        <is>
          <t>30-45</t>
        </is>
      </c>
      <c r="NZ28" s="54" t="inlineStr">
        <is>
          <t>45%</t>
        </is>
      </c>
      <c r="OA28" s="55" t="inlineStr">
        <is>
          <t>Wailmer</t>
        </is>
      </c>
      <c r="OB28" s="54" t="inlineStr">
        <is>
          <t>30-45</t>
        </is>
      </c>
      <c r="OD28" s="54" t="inlineStr">
        <is>
          <t>45%</t>
        </is>
      </c>
      <c r="OE28" s="55" t="inlineStr">
        <is>
          <t>Wailmer</t>
        </is>
      </c>
      <c r="OF28" s="54" t="inlineStr">
        <is>
          <t>30-45</t>
        </is>
      </c>
      <c r="OH28" s="54" t="n"/>
      <c r="OI28" s="54" t="n"/>
      <c r="OJ28" s="54" t="n"/>
      <c r="OL28" s="54" t="n"/>
      <c r="OM28" s="54" t="n"/>
      <c r="ON28" s="54" t="n"/>
      <c r="OP28" s="54" t="n"/>
      <c r="OQ28" s="54" t="n"/>
      <c r="OR28" s="54" t="n"/>
      <c r="OT28" s="54" t="n"/>
      <c r="OU28" s="54" t="n"/>
      <c r="OV28" s="54" t="n"/>
      <c r="OX28" s="54" t="n"/>
      <c r="OY28" s="54" t="n"/>
      <c r="OZ28" s="54" t="n"/>
      <c r="PB28" s="54" t="inlineStr">
        <is>
          <t>80%</t>
        </is>
      </c>
      <c r="PC28" s="55" t="inlineStr">
        <is>
          <t>Goldeen</t>
        </is>
      </c>
      <c r="PD28" s="54" t="inlineStr">
        <is>
          <t>25-35</t>
        </is>
      </c>
      <c r="PF28" s="54" t="n"/>
      <c r="PG28" s="54" t="n"/>
      <c r="PH28" s="54" t="n"/>
      <c r="PJ28" s="54" t="inlineStr">
        <is>
          <t>80%</t>
        </is>
      </c>
      <c r="PK28" s="55" t="inlineStr">
        <is>
          <t>Goldeen</t>
        </is>
      </c>
      <c r="PL28" s="54" t="inlineStr">
        <is>
          <t>25-35</t>
        </is>
      </c>
      <c r="PN28" s="54" t="n"/>
      <c r="PO28" s="54" t="n"/>
      <c r="PP28" s="54" t="n"/>
      <c r="PR28" s="54" t="inlineStr">
        <is>
          <t>80%</t>
        </is>
      </c>
      <c r="PS28" s="55" t="inlineStr">
        <is>
          <t>Barboach</t>
        </is>
      </c>
      <c r="PT28" s="54" t="inlineStr">
        <is>
          <t>25-35</t>
        </is>
      </c>
      <c r="PV28" s="54" t="inlineStr">
        <is>
          <t>100%</t>
        </is>
      </c>
      <c r="PW28" s="55" t="inlineStr">
        <is>
          <t>Barboach</t>
        </is>
      </c>
      <c r="PX28" s="54" t="inlineStr">
        <is>
          <t>20-45</t>
        </is>
      </c>
      <c r="PZ28" s="54" t="inlineStr">
        <is>
          <t>80%</t>
        </is>
      </c>
      <c r="QA28" s="55" t="inlineStr">
        <is>
          <t>Barboach</t>
        </is>
      </c>
      <c r="QB28" s="54" t="inlineStr">
        <is>
          <t>25-35</t>
        </is>
      </c>
      <c r="QD28" s="54" t="inlineStr">
        <is>
          <t>80%</t>
        </is>
      </c>
      <c r="QE28" s="55" t="inlineStr">
        <is>
          <t>Barboach</t>
        </is>
      </c>
      <c r="QF28" s="54" t="inlineStr">
        <is>
          <t>25-35</t>
        </is>
      </c>
      <c r="QH28" s="54" t="inlineStr">
        <is>
          <t>60%</t>
        </is>
      </c>
      <c r="QI28" s="55" t="inlineStr">
        <is>
          <t>Wailmer</t>
        </is>
      </c>
      <c r="QJ28" s="54" t="inlineStr">
        <is>
          <t>25-45</t>
        </is>
      </c>
      <c r="QL28" s="54" t="inlineStr">
        <is>
          <t>45%</t>
        </is>
      </c>
      <c r="QM28" s="55" t="inlineStr">
        <is>
          <t>Wailmer</t>
        </is>
      </c>
      <c r="QN28" s="54" t="inlineStr">
        <is>
          <t>30-45</t>
        </is>
      </c>
      <c r="QP28" s="54" t="n"/>
      <c r="QQ28" s="54" t="n"/>
      <c r="QR28" s="54" t="n"/>
      <c r="QT28" s="54" t="n"/>
      <c r="QU28" s="54" t="n"/>
      <c r="QV28" s="54" t="n"/>
      <c r="QX28" s="54" t="n"/>
      <c r="QY28" s="54" t="n"/>
      <c r="QZ28" s="54" t="n"/>
      <c r="RB28" s="54" t="n"/>
      <c r="RC28" s="54" t="n"/>
      <c r="RD28" s="54" t="n"/>
      <c r="RF28" s="54" t="inlineStr">
        <is>
          <t>59%</t>
        </is>
      </c>
      <c r="RG28" s="55" t="inlineStr">
        <is>
          <t>Remoraid</t>
        </is>
      </c>
      <c r="RH28" s="54" t="inlineStr">
        <is>
          <t>25-35</t>
        </is>
      </c>
      <c r="RJ28" s="54" t="n"/>
      <c r="RK28" s="54" t="n"/>
      <c r="RL28" s="54" t="n"/>
      <c r="RN28" s="54" t="n"/>
      <c r="RO28" s="54" t="n"/>
      <c r="RP28" s="54" t="n"/>
      <c r="RR28" s="54" t="n"/>
      <c r="RS28" s="54" t="n"/>
      <c r="RT28" s="54" t="n"/>
      <c r="RV28" s="54" t="n"/>
      <c r="RW28" s="54" t="n"/>
      <c r="RX28" s="54" t="n"/>
      <c r="RZ28" s="54" t="n"/>
      <c r="SA28" s="54" t="n"/>
      <c r="SB28" s="54" t="n"/>
      <c r="SD28" s="54" t="n"/>
      <c r="SE28" s="54" t="n"/>
      <c r="SF28" s="54" t="n"/>
    </row>
    <row r="29">
      <c r="B29" s="54" t="n"/>
      <c r="C29" s="54" t="n"/>
      <c r="D29" s="54" t="n"/>
      <c r="F29" s="54" t="n"/>
      <c r="G29" s="54" t="n"/>
      <c r="H29" s="54" t="n"/>
      <c r="J29" s="54" t="n"/>
      <c r="K29" s="54" t="n"/>
      <c r="L29" s="54" t="n"/>
      <c r="N29" s="54" t="n"/>
      <c r="O29" s="54" t="n"/>
      <c r="P29" s="54" t="n"/>
      <c r="R29" s="54" t="n"/>
      <c r="S29" s="54" t="n"/>
      <c r="T29" s="54" t="n"/>
      <c r="V29" s="54" t="inlineStr">
        <is>
          <t>40%</t>
        </is>
      </c>
      <c r="W29" s="55" t="inlineStr">
        <is>
          <t>Sharpedo</t>
        </is>
      </c>
      <c r="X29" s="54" t="inlineStr">
        <is>
          <t>30-35</t>
        </is>
      </c>
      <c r="Z29" s="54" t="n"/>
      <c r="AA29" s="54" t="n"/>
      <c r="AB29" s="54" t="n"/>
      <c r="AD29" s="54" t="inlineStr">
        <is>
          <t>40%</t>
        </is>
      </c>
      <c r="AE29" s="55" t="inlineStr">
        <is>
          <t>Clawitzer</t>
        </is>
      </c>
      <c r="AF29" s="54" t="inlineStr">
        <is>
          <t>42-48</t>
        </is>
      </c>
      <c r="AH29" s="54" t="n"/>
      <c r="AI29" s="54" t="n"/>
      <c r="AJ29" s="54" t="n"/>
      <c r="AL29" s="54" t="n"/>
      <c r="AM29" s="54" t="n"/>
      <c r="AN29" s="54" t="n"/>
      <c r="AP29" s="54" t="n"/>
      <c r="AQ29" s="54" t="n"/>
      <c r="AR29" s="54" t="n"/>
      <c r="AT29" s="54" t="n"/>
      <c r="AU29" s="54" t="n"/>
      <c r="AV29" s="54" t="n"/>
      <c r="AX29" s="54" t="n"/>
      <c r="AY29" s="54" t="n"/>
      <c r="AZ29" s="54" t="n"/>
      <c r="BB29" s="54" t="n"/>
      <c r="BC29" s="54" t="n"/>
      <c r="BD29" s="54" t="n"/>
      <c r="BF29" s="54" t="n"/>
      <c r="BG29" s="54" t="n"/>
      <c r="BH29" s="54" t="n"/>
      <c r="BJ29" s="54" t="inlineStr">
        <is>
          <t>40%</t>
        </is>
      </c>
      <c r="BK29" s="55" t="inlineStr">
        <is>
          <t>Lanturn</t>
        </is>
      </c>
      <c r="BL29" s="54" t="inlineStr">
        <is>
          <t>42-48</t>
        </is>
      </c>
      <c r="BN29" s="54" t="n"/>
      <c r="BO29" s="54" t="n"/>
      <c r="BP29" s="54" t="n"/>
      <c r="BR29" s="54" t="n"/>
      <c r="BS29" s="54" t="n"/>
      <c r="BT29" s="54" t="n"/>
      <c r="BV29" s="54" t="n"/>
      <c r="BW29" s="54" t="n"/>
      <c r="BX29" s="54" t="n"/>
      <c r="BZ29" s="54" t="inlineStr">
        <is>
          <t>40%</t>
        </is>
      </c>
      <c r="CA29" s="55" t="inlineStr">
        <is>
          <t>Octillery</t>
        </is>
      </c>
      <c r="CB29" s="54" t="inlineStr">
        <is>
          <t>42-48</t>
        </is>
      </c>
      <c r="CD29" s="54" t="n"/>
      <c r="CE29" s="54" t="n"/>
      <c r="CF29" s="54" t="n"/>
      <c r="CH29" s="54" t="n"/>
      <c r="CI29" s="54" t="n"/>
      <c r="CJ29" s="54" t="n"/>
      <c r="CL29" s="54" t="inlineStr">
        <is>
          <t>40%</t>
        </is>
      </c>
      <c r="CM29" s="55" t="inlineStr">
        <is>
          <t>Mantine</t>
        </is>
      </c>
      <c r="CN29" s="54" t="inlineStr">
        <is>
          <t>42-48</t>
        </is>
      </c>
      <c r="CP29" s="54" t="n"/>
      <c r="CQ29" s="54" t="n"/>
      <c r="CR29" s="54" t="n"/>
      <c r="CT29" s="54" t="n"/>
      <c r="CU29" s="54" t="n"/>
      <c r="CV29" s="54" t="n"/>
      <c r="CX29" s="54" t="n"/>
      <c r="CY29" s="54" t="n"/>
      <c r="CZ29" s="54" t="n"/>
      <c r="DB29" s="54" t="inlineStr">
        <is>
          <t>40%</t>
        </is>
      </c>
      <c r="DC29" s="55" t="inlineStr">
        <is>
          <t>Crawdaunt</t>
        </is>
      </c>
      <c r="DD29" s="54" t="inlineStr">
        <is>
          <t>42-48</t>
        </is>
      </c>
      <c r="DF29" s="54" t="inlineStr">
        <is>
          <t>20%</t>
        </is>
      </c>
      <c r="DG29" s="55" t="inlineStr">
        <is>
          <t>Tentacruel</t>
        </is>
      </c>
      <c r="DH29" s="54" t="inlineStr">
        <is>
          <t>20-35</t>
        </is>
      </c>
      <c r="DJ29" s="54" t="n"/>
      <c r="DK29" s="54" t="n"/>
      <c r="DL29" s="54" t="n"/>
      <c r="DN29" s="54" t="n"/>
      <c r="DO29" s="54" t="n"/>
      <c r="DP29" s="54" t="n"/>
      <c r="DR29" s="54" t="n"/>
      <c r="DS29" s="54" t="n"/>
      <c r="DT29" s="54" t="n"/>
      <c r="DV29" s="54" t="inlineStr">
        <is>
          <t>20%</t>
        </is>
      </c>
      <c r="DW29" s="55" t="inlineStr">
        <is>
          <t>Tentacruel</t>
        </is>
      </c>
      <c r="DX29" s="54" t="inlineStr">
        <is>
          <t>20-35</t>
        </is>
      </c>
      <c r="DZ29" s="54" t="n"/>
      <c r="EA29" s="54" t="n"/>
      <c r="EB29" s="54" t="n"/>
      <c r="ED29" s="54" t="n"/>
      <c r="EE29" s="54" t="n"/>
      <c r="EF29" s="54" t="n"/>
      <c r="EH29" s="54" t="n"/>
      <c r="EI29" s="54" t="n"/>
      <c r="EJ29" s="54" t="n"/>
      <c r="EL29" s="54" t="n"/>
      <c r="EM29" s="54" t="n"/>
      <c r="EN29" s="54" t="n"/>
      <c r="EP29" s="54" t="n"/>
      <c r="EQ29" s="54" t="n"/>
      <c r="ER29" s="54" t="n"/>
      <c r="ET29" s="54" t="n"/>
      <c r="EU29" s="54" t="n"/>
      <c r="EV29" s="54" t="n"/>
      <c r="EX29" s="54" t="n"/>
      <c r="EY29" s="54" t="n"/>
      <c r="EZ29" s="54" t="n"/>
      <c r="FB29" s="54" t="n"/>
      <c r="FC29" s="54" t="n"/>
      <c r="FD29" s="54" t="n"/>
      <c r="FF29" s="54" t="n"/>
      <c r="FG29" s="54" t="n"/>
      <c r="FH29" s="54" t="n"/>
      <c r="FJ29" s="54" t="n"/>
      <c r="FK29" s="54" t="n"/>
      <c r="FL29" s="54" t="n"/>
      <c r="FN29" s="54" t="n"/>
      <c r="FO29" s="54" t="n"/>
      <c r="FP29" s="54" t="n"/>
      <c r="FR29" s="54" t="n"/>
      <c r="FS29" s="54" t="n"/>
      <c r="FT29" s="54" t="n"/>
      <c r="FV29" s="54" t="n"/>
      <c r="FW29" s="54" t="n"/>
      <c r="FX29" s="54" t="n"/>
      <c r="FZ29" s="54" t="n"/>
      <c r="GA29" s="54" t="n"/>
      <c r="GB29" s="54" t="n"/>
      <c r="GD29" s="54" t="n"/>
      <c r="GE29" s="54" t="n"/>
      <c r="GF29" s="54" t="n"/>
      <c r="GH29" s="54" t="n"/>
      <c r="GI29" s="54" t="n"/>
      <c r="GJ29" s="54" t="n"/>
      <c r="GL29" s="54" t="n"/>
      <c r="GM29" s="54" t="n"/>
      <c r="GN29" s="54" t="n"/>
      <c r="GP29" s="54" t="n"/>
      <c r="GQ29" s="54" t="n"/>
      <c r="GR29" s="54" t="n"/>
      <c r="GT29" s="54" t="n"/>
      <c r="GU29" s="54" t="n"/>
      <c r="GV29" s="54" t="n"/>
      <c r="GX29" s="54" t="n"/>
      <c r="GY29" s="54" t="n"/>
      <c r="GZ29" s="54" t="n"/>
      <c r="HB29" s="54" t="inlineStr">
        <is>
          <t>40%</t>
        </is>
      </c>
      <c r="HC29" s="55" t="inlineStr">
        <is>
          <t>Sharpedo</t>
        </is>
      </c>
      <c r="HD29" s="54" t="inlineStr">
        <is>
          <t>30-35</t>
        </is>
      </c>
      <c r="HF29" s="54" t="n"/>
      <c r="HG29" s="54" t="n"/>
      <c r="HH29" s="54" t="n"/>
      <c r="HJ29" s="54" t="inlineStr">
        <is>
          <t>40%</t>
        </is>
      </c>
      <c r="HK29" s="55" t="inlineStr">
        <is>
          <t>Sharpedo</t>
        </is>
      </c>
      <c r="HL29" s="54" t="inlineStr">
        <is>
          <t>30-35</t>
        </is>
      </c>
      <c r="HN29" s="54" t="n"/>
      <c r="HO29" s="54" t="n"/>
      <c r="HP29" s="54" t="n"/>
      <c r="HR29" s="54" t="n"/>
      <c r="HS29" s="54" t="n"/>
      <c r="HT29" s="54" t="n"/>
      <c r="HV29" s="54" t="n"/>
      <c r="HW29" s="54" t="n"/>
      <c r="HX29" s="54" t="n"/>
      <c r="HZ29" s="54" t="inlineStr">
        <is>
          <t>40%</t>
        </is>
      </c>
      <c r="IA29" s="55" t="inlineStr">
        <is>
          <t>Sharpedo</t>
        </is>
      </c>
      <c r="IB29" s="54" t="inlineStr">
        <is>
          <t>30-35</t>
        </is>
      </c>
      <c r="ID29" s="54" t="n"/>
      <c r="IE29" s="54" t="n"/>
      <c r="IF29" s="54" t="n"/>
      <c r="IH29" s="54" t="n"/>
      <c r="II29" s="54" t="n"/>
      <c r="IJ29" s="54" t="n"/>
      <c r="IL29" s="54" t="n"/>
      <c r="IM29" s="54" t="n"/>
      <c r="IN29" s="54" t="n"/>
      <c r="IP29" s="54" t="n"/>
      <c r="IQ29" s="54" t="n"/>
      <c r="IR29" s="54" t="n"/>
      <c r="IT29" s="54" t="n"/>
      <c r="IU29" s="54" t="n"/>
      <c r="IV29" s="54" t="n"/>
      <c r="IX29" s="54" t="n"/>
      <c r="IY29" s="54" t="n"/>
      <c r="IZ29" s="54" t="n"/>
      <c r="JB29" s="54" t="n"/>
      <c r="JC29" s="54" t="n"/>
      <c r="JD29" s="54" t="n"/>
      <c r="JF29" s="54" t="n"/>
      <c r="JG29" s="54" t="n"/>
      <c r="JH29" s="54" t="n"/>
      <c r="JJ29" s="54" t="n"/>
      <c r="JK29" s="54" t="n"/>
      <c r="JL29" s="54" t="n"/>
      <c r="JN29" s="54" t="n"/>
      <c r="JO29" s="54" t="n"/>
      <c r="JP29" s="54" t="n"/>
      <c r="JR29" s="54" t="n"/>
      <c r="JS29" s="54" t="n"/>
      <c r="JT29" s="54" t="n"/>
      <c r="JV29" s="54" t="n"/>
      <c r="JW29" s="54" t="n"/>
      <c r="JX29" s="54" t="n"/>
      <c r="JZ29" s="54" t="inlineStr">
        <is>
          <t>15%</t>
        </is>
      </c>
      <c r="KA29" s="55" t="inlineStr">
        <is>
          <t>Staryu</t>
        </is>
      </c>
      <c r="KB29" s="54" t="inlineStr">
        <is>
          <t>25-30</t>
        </is>
      </c>
      <c r="KD29" s="54" t="inlineStr">
        <is>
          <t>40%</t>
        </is>
      </c>
      <c r="KE29" s="55" t="inlineStr">
        <is>
          <t>Sharpedo</t>
        </is>
      </c>
      <c r="KF29" s="54" t="inlineStr">
        <is>
          <t>30-35</t>
        </is>
      </c>
      <c r="KH29" s="54" t="n"/>
      <c r="KI29" s="54" t="n"/>
      <c r="KJ29" s="54" t="n"/>
      <c r="KL29" s="54" t="inlineStr">
        <is>
          <t>40%</t>
        </is>
      </c>
      <c r="KM29" s="55" t="inlineStr">
        <is>
          <t>Sharpedo</t>
        </is>
      </c>
      <c r="KN29" s="54" t="inlineStr">
        <is>
          <t>30-35</t>
        </is>
      </c>
      <c r="KP29" s="54" t="inlineStr">
        <is>
          <t>40%</t>
        </is>
      </c>
      <c r="KQ29" s="55" t="inlineStr">
        <is>
          <t>Sharpedo</t>
        </is>
      </c>
      <c r="KR29" s="54" t="inlineStr">
        <is>
          <t>30-35</t>
        </is>
      </c>
      <c r="KT29" s="54" t="inlineStr">
        <is>
          <t>40%</t>
        </is>
      </c>
      <c r="KU29" s="55" t="inlineStr">
        <is>
          <t>Sharpedo</t>
        </is>
      </c>
      <c r="KV29" s="54" t="inlineStr">
        <is>
          <t>30-35</t>
        </is>
      </c>
      <c r="KX29" s="54" t="inlineStr">
        <is>
          <t>40%</t>
        </is>
      </c>
      <c r="KY29" s="55" t="inlineStr">
        <is>
          <t>Luvdisc</t>
        </is>
      </c>
      <c r="KZ29" s="54" t="inlineStr">
        <is>
          <t>30-35</t>
        </is>
      </c>
      <c r="LB29" s="54" t="n"/>
      <c r="LC29" s="54" t="n"/>
      <c r="LD29" s="54" t="n"/>
      <c r="LF29" s="54" t="n"/>
      <c r="LG29" s="54" t="n"/>
      <c r="LH29" s="54" t="n"/>
      <c r="LJ29" s="54" t="n"/>
      <c r="LK29" s="54" t="n"/>
      <c r="LL29" s="54" t="n"/>
      <c r="LN29" s="54" t="n"/>
      <c r="LO29" s="54" t="n"/>
      <c r="LP29" s="54" t="n"/>
      <c r="LR29" s="54" t="n"/>
      <c r="LS29" s="54" t="n"/>
      <c r="LT29" s="54" t="n"/>
      <c r="LV29" s="54" t="n"/>
      <c r="LW29" s="54" t="n"/>
      <c r="LX29" s="54" t="n"/>
      <c r="LZ29" s="54" t="n"/>
      <c r="MA29" s="54" t="n"/>
      <c r="MB29" s="54" t="n"/>
      <c r="MD29" s="54" t="n"/>
      <c r="ME29" s="54" t="n"/>
      <c r="MF29" s="54" t="n"/>
      <c r="MH29" s="54" t="n"/>
      <c r="MI29" s="54" t="n"/>
      <c r="MJ29" s="54" t="n"/>
      <c r="ML29" s="54" t="inlineStr">
        <is>
          <t>20%</t>
        </is>
      </c>
      <c r="MM29" s="55" t="inlineStr">
        <is>
          <t>Gyarados</t>
        </is>
      </c>
      <c r="MN29" s="54" t="inlineStr">
        <is>
          <t>5-45</t>
        </is>
      </c>
      <c r="MP29" s="54" t="n"/>
      <c r="MQ29" s="54" t="n"/>
      <c r="MR29" s="54" t="n"/>
      <c r="MT29" s="54" t="n"/>
      <c r="MU29" s="54" t="n"/>
      <c r="MV29" s="54" t="n"/>
      <c r="MX29" s="54" t="n"/>
      <c r="MY29" s="54" t="n"/>
      <c r="MZ29" s="54" t="n"/>
      <c r="NB29" s="54" t="inlineStr">
        <is>
          <t>20%</t>
        </is>
      </c>
      <c r="NC29" s="55" t="inlineStr">
        <is>
          <t>Whiscash</t>
        </is>
      </c>
      <c r="ND29" s="54" t="inlineStr">
        <is>
          <t>30-45</t>
        </is>
      </c>
      <c r="NF29" s="54" t="n"/>
      <c r="NG29" s="54" t="n"/>
      <c r="NH29" s="54" t="n"/>
      <c r="NJ29" s="54" t="inlineStr">
        <is>
          <t>40%</t>
        </is>
      </c>
      <c r="NK29" s="55" t="inlineStr">
        <is>
          <t>Sharpedo</t>
        </is>
      </c>
      <c r="NL29" s="54" t="inlineStr">
        <is>
          <t>30-35</t>
        </is>
      </c>
      <c r="NN29" s="54" t="inlineStr">
        <is>
          <t>40%</t>
        </is>
      </c>
      <c r="NO29" s="55" t="inlineStr">
        <is>
          <t>Sharpedo</t>
        </is>
      </c>
      <c r="NP29" s="54" t="inlineStr">
        <is>
          <t>30-35</t>
        </is>
      </c>
      <c r="NR29" s="54" t="inlineStr">
        <is>
          <t>40%</t>
        </is>
      </c>
      <c r="NS29" s="55" t="inlineStr">
        <is>
          <t>Sharpedo</t>
        </is>
      </c>
      <c r="NT29" s="54" t="inlineStr">
        <is>
          <t>30-35</t>
        </is>
      </c>
      <c r="NV29" s="54" t="inlineStr">
        <is>
          <t>40%</t>
        </is>
      </c>
      <c r="NW29" s="55" t="inlineStr">
        <is>
          <t>Sharpedo</t>
        </is>
      </c>
      <c r="NX29" s="54" t="inlineStr">
        <is>
          <t>30-35</t>
        </is>
      </c>
      <c r="NZ29" s="54" t="inlineStr">
        <is>
          <t>40%</t>
        </is>
      </c>
      <c r="OA29" s="55" t="inlineStr">
        <is>
          <t>Sharpedo</t>
        </is>
      </c>
      <c r="OB29" s="54" t="inlineStr">
        <is>
          <t>30-35</t>
        </is>
      </c>
      <c r="OD29" s="54" t="inlineStr">
        <is>
          <t>40%</t>
        </is>
      </c>
      <c r="OE29" s="55" t="inlineStr">
        <is>
          <t>Sharpedo</t>
        </is>
      </c>
      <c r="OF29" s="54" t="inlineStr">
        <is>
          <t>30-35</t>
        </is>
      </c>
      <c r="OH29" s="54" t="n"/>
      <c r="OI29" s="54" t="n"/>
      <c r="OJ29" s="54" t="n"/>
      <c r="OL29" s="54" t="n"/>
      <c r="OM29" s="54" t="n"/>
      <c r="ON29" s="54" t="n"/>
      <c r="OP29" s="54" t="n"/>
      <c r="OQ29" s="54" t="n"/>
      <c r="OR29" s="54" t="n"/>
      <c r="OT29" s="54" t="n"/>
      <c r="OU29" s="54" t="n"/>
      <c r="OV29" s="54" t="n"/>
      <c r="OX29" s="54" t="n"/>
      <c r="OY29" s="54" t="n"/>
      <c r="OZ29" s="54" t="n"/>
      <c r="PB29" s="54" t="inlineStr">
        <is>
          <t>20%</t>
        </is>
      </c>
      <c r="PC29" s="55" t="inlineStr">
        <is>
          <t>Seaking</t>
        </is>
      </c>
      <c r="PD29" s="54" t="inlineStr">
        <is>
          <t>25-40</t>
        </is>
      </c>
      <c r="PF29" s="54" t="n"/>
      <c r="PG29" s="54" t="n"/>
      <c r="PH29" s="54" t="n"/>
      <c r="PJ29" s="54" t="inlineStr">
        <is>
          <t>20%</t>
        </is>
      </c>
      <c r="PK29" s="55" t="inlineStr">
        <is>
          <t>Seaking</t>
        </is>
      </c>
      <c r="PL29" s="54" t="inlineStr">
        <is>
          <t>25-40</t>
        </is>
      </c>
      <c r="PN29" s="54" t="n"/>
      <c r="PO29" s="54" t="n"/>
      <c r="PP29" s="54" t="n"/>
      <c r="PR29" s="54" t="inlineStr">
        <is>
          <t>20%</t>
        </is>
      </c>
      <c r="PS29" s="55" t="inlineStr">
        <is>
          <t>Whiscash</t>
        </is>
      </c>
      <c r="PT29" s="54" t="inlineStr">
        <is>
          <t>30-45</t>
        </is>
      </c>
      <c r="PV29" s="54" t="n"/>
      <c r="PW29" s="54" t="n"/>
      <c r="PX29" s="54" t="n"/>
      <c r="PZ29" s="54" t="inlineStr">
        <is>
          <t>20%</t>
        </is>
      </c>
      <c r="QA29" s="55" t="inlineStr">
        <is>
          <t>Whiscash</t>
        </is>
      </c>
      <c r="QB29" s="54" t="inlineStr">
        <is>
          <t>30-45</t>
        </is>
      </c>
      <c r="QD29" s="54" t="inlineStr">
        <is>
          <t>20%</t>
        </is>
      </c>
      <c r="QE29" s="55" t="inlineStr">
        <is>
          <t>Whiscash</t>
        </is>
      </c>
      <c r="QF29" s="54" t="inlineStr">
        <is>
          <t>30-45</t>
        </is>
      </c>
      <c r="QH29" s="54" t="inlineStr">
        <is>
          <t>40%</t>
        </is>
      </c>
      <c r="QI29" s="55" t="inlineStr">
        <is>
          <t>Sharpedo</t>
        </is>
      </c>
      <c r="QJ29" s="54" t="inlineStr">
        <is>
          <t>30-35</t>
        </is>
      </c>
      <c r="QL29" s="54" t="inlineStr">
        <is>
          <t>40%</t>
        </is>
      </c>
      <c r="QM29" s="55" t="inlineStr">
        <is>
          <t>Luvdisc</t>
        </is>
      </c>
      <c r="QN29" s="54" t="inlineStr">
        <is>
          <t>30-35</t>
        </is>
      </c>
      <c r="QP29" s="54" t="n"/>
      <c r="QQ29" s="54" t="n"/>
      <c r="QR29" s="54" t="n"/>
      <c r="QT29" s="54" t="n"/>
      <c r="QU29" s="54" t="n"/>
      <c r="QV29" s="54" t="n"/>
      <c r="QX29" s="54" t="n"/>
      <c r="QY29" s="54" t="n"/>
      <c r="QZ29" s="54" t="n"/>
      <c r="RB29" s="54" t="n"/>
      <c r="RC29" s="54" t="n"/>
      <c r="RD29" s="54" t="n"/>
      <c r="RF29" s="54" t="inlineStr">
        <is>
          <t>40%</t>
        </is>
      </c>
      <c r="RG29" s="55" t="inlineStr">
        <is>
          <t>Goldeen</t>
        </is>
      </c>
      <c r="RH29" s="54" t="inlineStr">
        <is>
          <t>25-30</t>
        </is>
      </c>
      <c r="RJ29" s="54" t="n"/>
      <c r="RK29" s="54" t="n"/>
      <c r="RL29" s="54" t="n"/>
      <c r="RN29" s="54" t="n"/>
      <c r="RO29" s="54" t="n"/>
      <c r="RP29" s="54" t="n"/>
      <c r="RR29" s="54" t="n"/>
      <c r="RS29" s="54" t="n"/>
      <c r="RT29" s="54" t="n"/>
      <c r="RV29" s="54" t="n"/>
      <c r="RW29" s="54" t="n"/>
      <c r="RX29" s="54" t="n"/>
      <c r="RZ29" s="54" t="n"/>
      <c r="SA29" s="54" t="n"/>
      <c r="SB29" s="54" t="n"/>
      <c r="SD29" s="54" t="n"/>
      <c r="SE29" s="54" t="n"/>
      <c r="SF29" s="54" t="n"/>
    </row>
    <row r="30">
      <c r="B30" s="54" t="n"/>
      <c r="C30" s="54" t="n"/>
      <c r="D30" s="54" t="n"/>
      <c r="F30" s="54" t="n"/>
      <c r="G30" s="54" t="n"/>
      <c r="H30" s="54" t="n"/>
      <c r="J30" s="54" t="n"/>
      <c r="K30" s="54" t="n"/>
      <c r="L30" s="54" t="n"/>
      <c r="N30" s="54" t="n"/>
      <c r="O30" s="54" t="n"/>
      <c r="P30" s="54" t="n"/>
      <c r="R30" s="54" t="n"/>
      <c r="S30" s="54" t="n"/>
      <c r="T30" s="54" t="n"/>
      <c r="V30" s="54" t="n"/>
      <c r="W30" s="54" t="n"/>
      <c r="X30" s="54" t="n"/>
      <c r="Z30" s="54" t="n"/>
      <c r="AA30" s="54" t="n"/>
      <c r="AB30" s="54" t="n"/>
      <c r="AD30" s="54" t="inlineStr">
        <is>
          <t>15%</t>
        </is>
      </c>
      <c r="AE30" s="55" t="inlineStr">
        <is>
          <t>Dragalge</t>
        </is>
      </c>
      <c r="AF30" s="54" t="inlineStr">
        <is>
          <t>42-48</t>
        </is>
      </c>
      <c r="AH30" s="54" t="n"/>
      <c r="AI30" s="54" t="n"/>
      <c r="AJ30" s="54" t="n"/>
      <c r="AL30" s="54" t="n"/>
      <c r="AM30" s="54" t="n"/>
      <c r="AN30" s="54" t="n"/>
      <c r="AP30" s="54" t="n"/>
      <c r="AQ30" s="54" t="n"/>
      <c r="AR30" s="54" t="n"/>
      <c r="AT30" s="54" t="n"/>
      <c r="AU30" s="54" t="n"/>
      <c r="AV30" s="54" t="n"/>
      <c r="AX30" s="54" t="n"/>
      <c r="AY30" s="54" t="n"/>
      <c r="AZ30" s="54" t="n"/>
      <c r="BB30" s="54" t="n"/>
      <c r="BC30" s="54" t="n"/>
      <c r="BD30" s="54" t="n"/>
      <c r="BF30" s="54" t="n"/>
      <c r="BG30" s="54" t="n"/>
      <c r="BH30" s="54" t="n"/>
      <c r="BJ30" s="54" t="inlineStr">
        <is>
          <t>15%</t>
        </is>
      </c>
      <c r="BK30" s="55" t="inlineStr">
        <is>
          <t>Sealeo</t>
        </is>
      </c>
      <c r="BL30" s="54" t="inlineStr">
        <is>
          <t>42-48</t>
        </is>
      </c>
      <c r="BN30" s="54" t="n"/>
      <c r="BO30" s="54" t="n"/>
      <c r="BP30" s="54" t="n"/>
      <c r="BR30" s="54" t="n"/>
      <c r="BS30" s="54" t="n"/>
      <c r="BT30" s="54" t="n"/>
      <c r="BV30" s="54" t="n"/>
      <c r="BW30" s="54" t="n"/>
      <c r="BX30" s="54" t="n"/>
      <c r="BZ30" s="54" t="inlineStr">
        <is>
          <t>15%</t>
        </is>
      </c>
      <c r="CA30" s="55" t="inlineStr">
        <is>
          <t>Dragalge</t>
        </is>
      </c>
      <c r="CB30" s="54" t="inlineStr">
        <is>
          <t>42-48</t>
        </is>
      </c>
      <c r="CD30" s="54" t="n"/>
      <c r="CE30" s="54" t="n"/>
      <c r="CF30" s="54" t="n"/>
      <c r="CH30" s="54" t="n"/>
      <c r="CI30" s="54" t="n"/>
      <c r="CJ30" s="54" t="n"/>
      <c r="CL30" s="54" t="inlineStr">
        <is>
          <t>15%</t>
        </is>
      </c>
      <c r="CM30" s="55" t="inlineStr">
        <is>
          <t>Octillery</t>
        </is>
      </c>
      <c r="CN30" s="54" t="inlineStr">
        <is>
          <t>42-48</t>
        </is>
      </c>
      <c r="CP30" s="54" t="n"/>
      <c r="CQ30" s="54" t="n"/>
      <c r="CR30" s="54" t="n"/>
      <c r="CT30" s="54" t="n"/>
      <c r="CU30" s="54" t="n"/>
      <c r="CV30" s="54" t="n"/>
      <c r="CX30" s="54" t="n"/>
      <c r="CY30" s="54" t="n"/>
      <c r="CZ30" s="54" t="n"/>
      <c r="DB30" s="54" t="inlineStr">
        <is>
          <t>15%</t>
        </is>
      </c>
      <c r="DC30" s="55" t="inlineStr">
        <is>
          <t>Whiscash</t>
        </is>
      </c>
      <c r="DD30" s="54" t="inlineStr">
        <is>
          <t>42-48</t>
        </is>
      </c>
      <c r="DF30" s="54" t="n"/>
      <c r="DG30" s="54" t="n"/>
      <c r="DH30" s="54" t="n"/>
      <c r="DJ30" s="54" t="n"/>
      <c r="DK30" s="54" t="n"/>
      <c r="DL30" s="54" t="n"/>
      <c r="DN30" s="54" t="n"/>
      <c r="DO30" s="54" t="n"/>
      <c r="DP30" s="54" t="n"/>
      <c r="DR30" s="54" t="n"/>
      <c r="DS30" s="54" t="n"/>
      <c r="DT30" s="54" t="n"/>
      <c r="DV30" s="54" t="n"/>
      <c r="DW30" s="54" t="n"/>
      <c r="DX30" s="54" t="n"/>
      <c r="DZ30" s="54" t="n"/>
      <c r="EA30" s="54" t="n"/>
      <c r="EB30" s="54" t="n"/>
      <c r="ED30" s="54" t="n"/>
      <c r="EE30" s="54" t="n"/>
      <c r="EF30" s="54" t="n"/>
      <c r="EH30" s="54" t="n"/>
      <c r="EI30" s="54" t="n"/>
      <c r="EJ30" s="54" t="n"/>
      <c r="EL30" s="54" t="n"/>
      <c r="EM30" s="54" t="n"/>
      <c r="EN30" s="54" t="n"/>
      <c r="EP30" s="54" t="n"/>
      <c r="EQ30" s="54" t="n"/>
      <c r="ER30" s="54" t="n"/>
      <c r="ET30" s="54" t="n"/>
      <c r="EU30" s="54" t="n"/>
      <c r="EV30" s="54" t="n"/>
      <c r="EX30" s="54" t="n"/>
      <c r="EY30" s="54" t="n"/>
      <c r="EZ30" s="54" t="n"/>
      <c r="FB30" s="54" t="n"/>
      <c r="FC30" s="54" t="n"/>
      <c r="FD30" s="54" t="n"/>
      <c r="FF30" s="54" t="n"/>
      <c r="FG30" s="54" t="n"/>
      <c r="FH30" s="54" t="n"/>
      <c r="FJ30" s="54" t="n"/>
      <c r="FK30" s="54" t="n"/>
      <c r="FL30" s="54" t="n"/>
      <c r="FN30" s="54" t="n"/>
      <c r="FO30" s="54" t="n"/>
      <c r="FP30" s="54" t="n"/>
      <c r="FR30" s="54" t="n"/>
      <c r="FS30" s="54" t="n"/>
      <c r="FT30" s="54" t="n"/>
      <c r="FV30" s="54" t="n"/>
      <c r="FW30" s="54" t="n"/>
      <c r="FX30" s="54" t="n"/>
      <c r="FZ30" s="54" t="n"/>
      <c r="GA30" s="54" t="n"/>
      <c r="GB30" s="54" t="n"/>
      <c r="GD30" s="54" t="n"/>
      <c r="GE30" s="54" t="n"/>
      <c r="GF30" s="54" t="n"/>
      <c r="GH30" s="54" t="n"/>
      <c r="GI30" s="54" t="n"/>
      <c r="GJ30" s="54" t="n"/>
      <c r="GL30" s="54" t="n"/>
      <c r="GM30" s="54" t="n"/>
      <c r="GN30" s="54" t="n"/>
      <c r="GP30" s="54" t="n"/>
      <c r="GQ30" s="54" t="n"/>
      <c r="GR30" s="54" t="n"/>
      <c r="GT30" s="54" t="n"/>
      <c r="GU30" s="54" t="n"/>
      <c r="GV30" s="54" t="n"/>
      <c r="GX30" s="54" t="n"/>
      <c r="GY30" s="54" t="n"/>
      <c r="GZ30" s="54" t="n"/>
      <c r="HB30" s="54" t="n"/>
      <c r="HC30" s="54" t="n"/>
      <c r="HD30" s="54" t="n"/>
      <c r="HF30" s="54" t="n"/>
      <c r="HG30" s="54" t="n"/>
      <c r="HH30" s="54" t="n"/>
      <c r="HJ30" s="54" t="n"/>
      <c r="HK30" s="54" t="n"/>
      <c r="HL30" s="54" t="n"/>
      <c r="HN30" s="54" t="n"/>
      <c r="HO30" s="54" t="n"/>
      <c r="HP30" s="54" t="n"/>
      <c r="HR30" s="54" t="n"/>
      <c r="HS30" s="54" t="n"/>
      <c r="HT30" s="54" t="n"/>
      <c r="HV30" s="54" t="n"/>
      <c r="HW30" s="54" t="n"/>
      <c r="HX30" s="54" t="n"/>
      <c r="HZ30" s="54" t="n"/>
      <c r="IA30" s="54" t="n"/>
      <c r="IB30" s="54" t="n"/>
      <c r="ID30" s="54" t="n"/>
      <c r="IE30" s="54" t="n"/>
      <c r="IF30" s="54" t="n"/>
      <c r="IH30" s="54" t="n"/>
      <c r="II30" s="54" t="n"/>
      <c r="IJ30" s="54" t="n"/>
      <c r="IL30" s="54" t="n"/>
      <c r="IM30" s="54" t="n"/>
      <c r="IN30" s="54" t="n"/>
      <c r="IP30" s="54" t="n"/>
      <c r="IQ30" s="54" t="n"/>
      <c r="IR30" s="54" t="n"/>
      <c r="IT30" s="54" t="n"/>
      <c r="IU30" s="54" t="n"/>
      <c r="IV30" s="54" t="n"/>
      <c r="IX30" s="54" t="n"/>
      <c r="IY30" s="54" t="n"/>
      <c r="IZ30" s="54" t="n"/>
      <c r="JB30" s="54" t="n"/>
      <c r="JC30" s="54" t="n"/>
      <c r="JD30" s="54" t="n"/>
      <c r="JF30" s="54" t="n"/>
      <c r="JG30" s="54" t="n"/>
      <c r="JH30" s="54" t="n"/>
      <c r="JJ30" s="54" t="n"/>
      <c r="JK30" s="54" t="n"/>
      <c r="JL30" s="54" t="n"/>
      <c r="JN30" s="54" t="n"/>
      <c r="JO30" s="54" t="n"/>
      <c r="JP30" s="54" t="n"/>
      <c r="JR30" s="54" t="n"/>
      <c r="JS30" s="54" t="n"/>
      <c r="JT30" s="54" t="n"/>
      <c r="JV30" s="54" t="n"/>
      <c r="JW30" s="54" t="n"/>
      <c r="JX30" s="54" t="n"/>
      <c r="JZ30" s="54" t="n"/>
      <c r="KA30" s="54" t="n"/>
      <c r="KB30" s="54" t="n"/>
      <c r="KD30" s="54" t="n"/>
      <c r="KE30" s="54" t="n"/>
      <c r="KF30" s="54" t="n"/>
      <c r="KH30" s="54" t="n"/>
      <c r="KI30" s="54" t="n"/>
      <c r="KJ30" s="54" t="n"/>
      <c r="KL30" s="54" t="n"/>
      <c r="KM30" s="54" t="n"/>
      <c r="KN30" s="54" t="n"/>
      <c r="KP30" s="54" t="n"/>
      <c r="KQ30" s="54" t="n"/>
      <c r="KR30" s="54" t="n"/>
      <c r="KT30" s="54" t="n"/>
      <c r="KU30" s="54" t="n"/>
      <c r="KV30" s="54" t="n"/>
      <c r="KX30" s="54" t="inlineStr">
        <is>
          <t>15%</t>
        </is>
      </c>
      <c r="KY30" s="55" t="inlineStr">
        <is>
          <t>Corsola</t>
        </is>
      </c>
      <c r="KZ30" s="54" t="inlineStr">
        <is>
          <t>30-35</t>
        </is>
      </c>
      <c r="LB30" s="54" t="n"/>
      <c r="LC30" s="54" t="n"/>
      <c r="LD30" s="54" t="n"/>
      <c r="LF30" s="54" t="n"/>
      <c r="LG30" s="54" t="n"/>
      <c r="LH30" s="54" t="n"/>
      <c r="LJ30" s="54" t="n"/>
      <c r="LK30" s="54" t="n"/>
      <c r="LL30" s="54" t="n"/>
      <c r="LN30" s="54" t="n"/>
      <c r="LO30" s="54" t="n"/>
      <c r="LP30" s="54" t="n"/>
      <c r="LR30" s="54" t="n"/>
      <c r="LS30" s="54" t="n"/>
      <c r="LT30" s="54" t="n"/>
      <c r="LV30" s="54" t="n"/>
      <c r="LW30" s="54" t="n"/>
      <c r="LX30" s="54" t="n"/>
      <c r="LZ30" s="54" t="n"/>
      <c r="MA30" s="54" t="n"/>
      <c r="MB30" s="54" t="n"/>
      <c r="MD30" s="54" t="n"/>
      <c r="ME30" s="54" t="n"/>
      <c r="MF30" s="54" t="n"/>
      <c r="MH30" s="54" t="n"/>
      <c r="MI30" s="54" t="n"/>
      <c r="MJ30" s="54" t="n"/>
      <c r="ML30" s="54" t="n"/>
      <c r="MM30" s="54" t="n"/>
      <c r="MN30" s="54" t="n"/>
      <c r="MP30" s="54" t="n"/>
      <c r="MQ30" s="54" t="n"/>
      <c r="MR30" s="54" t="n"/>
      <c r="MT30" s="54" t="n"/>
      <c r="MU30" s="54" t="n"/>
      <c r="MV30" s="54" t="n"/>
      <c r="MX30" s="54" t="n"/>
      <c r="MY30" s="54" t="n"/>
      <c r="MZ30" s="54" t="n"/>
      <c r="NB30" s="54" t="n"/>
      <c r="NC30" s="54" t="n"/>
      <c r="ND30" s="54" t="n"/>
      <c r="NF30" s="54" t="n"/>
      <c r="NG30" s="54" t="n"/>
      <c r="NH30" s="54" t="n"/>
      <c r="NJ30" s="54" t="n"/>
      <c r="NK30" s="54" t="n"/>
      <c r="NL30" s="54" t="n"/>
      <c r="NN30" s="54" t="n"/>
      <c r="NO30" s="54" t="n"/>
      <c r="NP30" s="54" t="n"/>
      <c r="NR30" s="54" t="n"/>
      <c r="NS30" s="54" t="n"/>
      <c r="NT30" s="54" t="n"/>
      <c r="NV30" s="54" t="inlineStr">
        <is>
          <t>15%</t>
        </is>
      </c>
      <c r="NW30" s="55" t="inlineStr">
        <is>
          <t>Horsea</t>
        </is>
      </c>
      <c r="NX30" s="54" t="inlineStr">
        <is>
          <t>25-30</t>
        </is>
      </c>
      <c r="NZ30" s="54" t="inlineStr">
        <is>
          <t>15%</t>
        </is>
      </c>
      <c r="OA30" s="55" t="inlineStr">
        <is>
          <t>Horsea</t>
        </is>
      </c>
      <c r="OB30" s="54" t="inlineStr">
        <is>
          <t>25-30</t>
        </is>
      </c>
      <c r="OD30" s="54" t="inlineStr">
        <is>
          <t>15%</t>
        </is>
      </c>
      <c r="OE30" s="55" t="inlineStr">
        <is>
          <t>Horsea</t>
        </is>
      </c>
      <c r="OF30" s="54" t="inlineStr">
        <is>
          <t>25-30</t>
        </is>
      </c>
      <c r="OH30" s="54" t="n"/>
      <c r="OI30" s="54" t="n"/>
      <c r="OJ30" s="54" t="n"/>
      <c r="OL30" s="54" t="n"/>
      <c r="OM30" s="54" t="n"/>
      <c r="ON30" s="54" t="n"/>
      <c r="OP30" s="54" t="n"/>
      <c r="OQ30" s="54" t="n"/>
      <c r="OR30" s="54" t="n"/>
      <c r="OT30" s="54" t="n"/>
      <c r="OU30" s="54" t="n"/>
      <c r="OV30" s="54" t="n"/>
      <c r="OX30" s="54" t="n"/>
      <c r="OY30" s="54" t="n"/>
      <c r="OZ30" s="54" t="n"/>
      <c r="PB30" s="54" t="n"/>
      <c r="PC30" s="54" t="n"/>
      <c r="PD30" s="54" t="n"/>
      <c r="PF30" s="54" t="n"/>
      <c r="PG30" s="54" t="n"/>
      <c r="PH30" s="54" t="n"/>
      <c r="PJ30" s="54" t="n"/>
      <c r="PK30" s="54" t="n"/>
      <c r="PL30" s="54" t="n"/>
      <c r="PN30" s="54" t="n"/>
      <c r="PO30" s="54" t="n"/>
      <c r="PP30" s="54" t="n"/>
      <c r="PR30" s="54" t="n"/>
      <c r="PS30" s="54" t="n"/>
      <c r="PT30" s="54" t="n"/>
      <c r="PV30" s="54" t="n"/>
      <c r="PW30" s="54" t="n"/>
      <c r="PX30" s="54" t="n"/>
      <c r="PZ30" s="54" t="n"/>
      <c r="QA30" s="54" t="n"/>
      <c r="QB30" s="54" t="n"/>
      <c r="QD30" s="54" t="n"/>
      <c r="QE30" s="54" t="n"/>
      <c r="QF30" s="54" t="n"/>
      <c r="QH30" s="54" t="n"/>
      <c r="QI30" s="54" t="n"/>
      <c r="QJ30" s="54" t="n"/>
      <c r="QL30" s="54" t="inlineStr">
        <is>
          <t>15%</t>
        </is>
      </c>
      <c r="QM30" s="55" t="inlineStr">
        <is>
          <t>Corsola</t>
        </is>
      </c>
      <c r="QN30" s="54" t="inlineStr">
        <is>
          <t>30-35</t>
        </is>
      </c>
      <c r="QP30" s="54" t="n"/>
      <c r="QQ30" s="54" t="n"/>
      <c r="QR30" s="54" t="n"/>
      <c r="QT30" s="54" t="n"/>
      <c r="QU30" s="54" t="n"/>
      <c r="QV30" s="54" t="n"/>
      <c r="QX30" s="54" t="n"/>
      <c r="QY30" s="54" t="n"/>
      <c r="QZ30" s="54" t="n"/>
      <c r="RB30" s="54" t="n"/>
      <c r="RC30" s="54" t="n"/>
      <c r="RD30" s="54" t="n"/>
      <c r="RF30" s="54" t="inlineStr">
        <is>
          <t>1%</t>
        </is>
      </c>
      <c r="RG30" s="55" t="inlineStr">
        <is>
          <t>Octillery</t>
        </is>
      </c>
      <c r="RH30" s="54" t="inlineStr">
        <is>
          <t>35-40</t>
        </is>
      </c>
      <c r="RJ30" s="54" t="n"/>
      <c r="RK30" s="54" t="n"/>
      <c r="RL30" s="54" t="n"/>
      <c r="RN30" s="54" t="n"/>
      <c r="RO30" s="54" t="n"/>
      <c r="RP30" s="54" t="n"/>
      <c r="RR30" s="54" t="n"/>
      <c r="RS30" s="54" t="n"/>
      <c r="RT30" s="54" t="n"/>
      <c r="RV30" s="54" t="n"/>
      <c r="RW30" s="54" t="n"/>
      <c r="RX30" s="54" t="n"/>
      <c r="RZ30" s="54" t="n"/>
      <c r="SA30" s="54" t="n"/>
      <c r="SB30" s="54" t="n"/>
      <c r="SD30" s="54" t="n"/>
      <c r="SE30" s="54" t="n"/>
      <c r="SF30" s="54" t="n"/>
    </row>
    <row r="31">
      <c r="B31" s="54" t="n"/>
      <c r="C31" s="54" t="n"/>
      <c r="D31" s="54" t="n"/>
      <c r="F31" s="54" t="n"/>
      <c r="G31" s="54" t="n"/>
      <c r="H31" s="54" t="n"/>
      <c r="J31" s="54" t="n"/>
      <c r="K31" s="54" t="n"/>
      <c r="L31" s="54" t="n"/>
      <c r="N31" s="54" t="n"/>
      <c r="O31" s="54" t="n"/>
      <c r="P31" s="54" t="n"/>
      <c r="R31" s="54" t="n"/>
      <c r="S31" s="54" t="n"/>
      <c r="T31" s="54" t="n"/>
      <c r="V31" s="54" t="n"/>
      <c r="W31" s="54" t="n"/>
      <c r="X31" s="54" t="n"/>
      <c r="Z31" s="54" t="n"/>
      <c r="AA31" s="54" t="n"/>
      <c r="AB31" s="54" t="n"/>
      <c r="AD31" s="54" t="inlineStr">
        <is>
          <t>4%</t>
        </is>
      </c>
      <c r="AE31" s="55" t="inlineStr">
        <is>
          <t>Staryu</t>
        </is>
      </c>
      <c r="AF31" s="54" t="inlineStr">
        <is>
          <t>42-48</t>
        </is>
      </c>
      <c r="AH31" s="54" t="n"/>
      <c r="AI31" s="54" t="n"/>
      <c r="AJ31" s="54" t="n"/>
      <c r="AL31" s="54" t="n"/>
      <c r="AM31" s="54" t="n"/>
      <c r="AN31" s="54" t="n"/>
      <c r="AP31" s="54" t="n"/>
      <c r="AQ31" s="54" t="n"/>
      <c r="AR31" s="54" t="n"/>
      <c r="AT31" s="54" t="n"/>
      <c r="AU31" s="54" t="n"/>
      <c r="AV31" s="54" t="n"/>
      <c r="AX31" s="54" t="n"/>
      <c r="AY31" s="54" t="n"/>
      <c r="AZ31" s="54" t="n"/>
      <c r="BB31" s="54" t="n"/>
      <c r="BC31" s="54" t="n"/>
      <c r="BD31" s="54" t="n"/>
      <c r="BF31" s="54" t="n"/>
      <c r="BG31" s="54" t="n"/>
      <c r="BH31" s="54" t="n"/>
      <c r="BJ31" s="54" t="inlineStr">
        <is>
          <t>4%</t>
        </is>
      </c>
      <c r="BK31" s="55" t="inlineStr">
        <is>
          <t>Mantine</t>
        </is>
      </c>
      <c r="BL31" s="54" t="inlineStr">
        <is>
          <t>42-48</t>
        </is>
      </c>
      <c r="BN31" s="54" t="n"/>
      <c r="BO31" s="54" t="n"/>
      <c r="BP31" s="54" t="n"/>
      <c r="BR31" s="54" t="n"/>
      <c r="BS31" s="54" t="n"/>
      <c r="BT31" s="54" t="n"/>
      <c r="BV31" s="54" t="n"/>
      <c r="BW31" s="54" t="n"/>
      <c r="BX31" s="54" t="n"/>
      <c r="BZ31" s="54" t="inlineStr">
        <is>
          <t>4%</t>
        </is>
      </c>
      <c r="CA31" s="55" t="inlineStr">
        <is>
          <t>Dragonair</t>
        </is>
      </c>
      <c r="CB31" s="54" t="inlineStr">
        <is>
          <t>42-48</t>
        </is>
      </c>
      <c r="CD31" s="54" t="n"/>
      <c r="CE31" s="54" t="n"/>
      <c r="CF31" s="54" t="n"/>
      <c r="CH31" s="54" t="n"/>
      <c r="CI31" s="54" t="n"/>
      <c r="CJ31" s="54" t="n"/>
      <c r="CL31" s="54" t="inlineStr">
        <is>
          <t>4%</t>
        </is>
      </c>
      <c r="CM31" s="55" t="inlineStr">
        <is>
          <t>Staryu</t>
        </is>
      </c>
      <c r="CN31" s="54" t="inlineStr">
        <is>
          <t>42-48</t>
        </is>
      </c>
      <c r="CP31" s="54" t="n"/>
      <c r="CQ31" s="54" t="n"/>
      <c r="CR31" s="54" t="n"/>
      <c r="CT31" s="54" t="n"/>
      <c r="CU31" s="54" t="n"/>
      <c r="CV31" s="54" t="n"/>
      <c r="CX31" s="54" t="n"/>
      <c r="CY31" s="54" t="n"/>
      <c r="CZ31" s="54" t="n"/>
      <c r="DB31" s="54" t="inlineStr">
        <is>
          <t>4%</t>
        </is>
      </c>
      <c r="DC31" s="55" t="inlineStr">
        <is>
          <t>Quagsire</t>
        </is>
      </c>
      <c r="DD31" s="54" t="inlineStr">
        <is>
          <t>42-48</t>
        </is>
      </c>
      <c r="DF31" s="54" t="n"/>
      <c r="DG31" s="54" t="n"/>
      <c r="DH31" s="54" t="n"/>
      <c r="DJ31" s="54" t="n"/>
      <c r="DK31" s="54" t="n"/>
      <c r="DL31" s="54" t="n"/>
      <c r="DN31" s="54" t="n"/>
      <c r="DO31" s="54" t="n"/>
      <c r="DP31" s="54" t="n"/>
      <c r="DR31" s="54" t="n"/>
      <c r="DS31" s="54" t="n"/>
      <c r="DT31" s="54" t="n"/>
      <c r="DV31" s="54" t="n"/>
      <c r="DW31" s="54" t="n"/>
      <c r="DX31" s="54" t="n"/>
      <c r="DZ31" s="54" t="n"/>
      <c r="EA31" s="54" t="n"/>
      <c r="EB31" s="54" t="n"/>
      <c r="ED31" s="54" t="n"/>
      <c r="EE31" s="54" t="n"/>
      <c r="EF31" s="54" t="n"/>
      <c r="EH31" s="54" t="n"/>
      <c r="EI31" s="54" t="n"/>
      <c r="EJ31" s="54" t="n"/>
      <c r="EL31" s="54" t="n"/>
      <c r="EM31" s="54" t="n"/>
      <c r="EN31" s="54" t="n"/>
      <c r="EP31" s="54" t="n"/>
      <c r="EQ31" s="54" t="n"/>
      <c r="ER31" s="54" t="n"/>
      <c r="ET31" s="54" t="n"/>
      <c r="EU31" s="54" t="n"/>
      <c r="EV31" s="54" t="n"/>
      <c r="EX31" s="54" t="n"/>
      <c r="EY31" s="54" t="n"/>
      <c r="EZ31" s="54" t="n"/>
      <c r="FB31" s="54" t="n"/>
      <c r="FC31" s="54" t="n"/>
      <c r="FD31" s="54" t="n"/>
      <c r="FF31" s="54" t="n"/>
      <c r="FG31" s="54" t="n"/>
      <c r="FH31" s="54" t="n"/>
      <c r="FJ31" s="54" t="n"/>
      <c r="FK31" s="54" t="n"/>
      <c r="FL31" s="54" t="n"/>
      <c r="FN31" s="54" t="n"/>
      <c r="FO31" s="54" t="n"/>
      <c r="FP31" s="54" t="n"/>
      <c r="FR31" s="54" t="n"/>
      <c r="FS31" s="54" t="n"/>
      <c r="FT31" s="54" t="n"/>
      <c r="FV31" s="54" t="n"/>
      <c r="FW31" s="54" t="n"/>
      <c r="FX31" s="54" t="n"/>
      <c r="FZ31" s="54" t="n"/>
      <c r="GA31" s="54" t="n"/>
      <c r="GB31" s="54" t="n"/>
      <c r="GD31" s="54" t="n"/>
      <c r="GE31" s="54" t="n"/>
      <c r="GF31" s="54" t="n"/>
      <c r="GH31" s="54" t="n"/>
      <c r="GI31" s="54" t="n"/>
      <c r="GJ31" s="54" t="n"/>
      <c r="GL31" s="54" t="n"/>
      <c r="GM31" s="54" t="n"/>
      <c r="GN31" s="54" t="n"/>
      <c r="GP31" s="54" t="n"/>
      <c r="GQ31" s="54" t="n"/>
      <c r="GR31" s="54" t="n"/>
      <c r="GT31" s="54" t="n"/>
      <c r="GU31" s="54" t="n"/>
      <c r="GV31" s="54" t="n"/>
      <c r="GX31" s="54" t="n"/>
      <c r="GY31" s="54" t="n"/>
      <c r="GZ31" s="54" t="n"/>
      <c r="HB31" s="54" t="n"/>
      <c r="HC31" s="54" t="n"/>
      <c r="HD31" s="54" t="n"/>
      <c r="HF31" s="54" t="n"/>
      <c r="HG31" s="54" t="n"/>
      <c r="HH31" s="54" t="n"/>
      <c r="HJ31" s="54" t="n"/>
      <c r="HK31" s="54" t="n"/>
      <c r="HL31" s="54" t="n"/>
      <c r="HN31" s="54" t="n"/>
      <c r="HO31" s="54" t="n"/>
      <c r="HP31" s="54" t="n"/>
      <c r="HR31" s="54" t="n"/>
      <c r="HS31" s="54" t="n"/>
      <c r="HT31" s="54" t="n"/>
      <c r="HV31" s="54" t="n"/>
      <c r="HW31" s="54" t="n"/>
      <c r="HX31" s="54" t="n"/>
      <c r="HZ31" s="54" t="n"/>
      <c r="IA31" s="54" t="n"/>
      <c r="IB31" s="54" t="n"/>
      <c r="ID31" s="54" t="n"/>
      <c r="IE31" s="54" t="n"/>
      <c r="IF31" s="54" t="n"/>
      <c r="IH31" s="54" t="n"/>
      <c r="II31" s="54" t="n"/>
      <c r="IJ31" s="54" t="n"/>
      <c r="IL31" s="54" t="n"/>
      <c r="IM31" s="54" t="n"/>
      <c r="IN31" s="54" t="n"/>
      <c r="IP31" s="54" t="n"/>
      <c r="IQ31" s="54" t="n"/>
      <c r="IR31" s="54" t="n"/>
      <c r="IT31" s="54" t="n"/>
      <c r="IU31" s="54" t="n"/>
      <c r="IV31" s="54" t="n"/>
      <c r="IX31" s="54" t="n"/>
      <c r="IY31" s="54" t="n"/>
      <c r="IZ31" s="54" t="n"/>
      <c r="JB31" s="54" t="n"/>
      <c r="JC31" s="54" t="n"/>
      <c r="JD31" s="54" t="n"/>
      <c r="JF31" s="54" t="n"/>
      <c r="JG31" s="54" t="n"/>
      <c r="JH31" s="54" t="n"/>
      <c r="JJ31" s="54" t="n"/>
      <c r="JK31" s="54" t="n"/>
      <c r="JL31" s="54" t="n"/>
      <c r="JN31" s="54" t="n"/>
      <c r="JO31" s="54" t="n"/>
      <c r="JP31" s="54" t="n"/>
      <c r="JR31" s="54" t="n"/>
      <c r="JS31" s="54" t="n"/>
      <c r="JT31" s="54" t="n"/>
      <c r="JV31" s="54" t="n"/>
      <c r="JW31" s="54" t="n"/>
      <c r="JX31" s="54" t="n"/>
      <c r="JZ31" s="54" t="n"/>
      <c r="KA31" s="54" t="n"/>
      <c r="KB31" s="54" t="n"/>
      <c r="KD31" s="54" t="n"/>
      <c r="KE31" s="54" t="n"/>
      <c r="KF31" s="54" t="n"/>
      <c r="KH31" s="54" t="n"/>
      <c r="KI31" s="54" t="n"/>
      <c r="KJ31" s="54" t="n"/>
      <c r="KL31" s="54" t="n"/>
      <c r="KM31" s="54" t="n"/>
      <c r="KN31" s="54" t="n"/>
      <c r="KP31" s="54" t="n"/>
      <c r="KQ31" s="54" t="n"/>
      <c r="KR31" s="54" t="n"/>
      <c r="KT31" s="54" t="n"/>
      <c r="KU31" s="54" t="n"/>
      <c r="KV31" s="54" t="n"/>
      <c r="KX31" s="54" t="n"/>
      <c r="KY31" s="54" t="n"/>
      <c r="KZ31" s="54" t="n"/>
      <c r="LB31" s="54" t="n"/>
      <c r="LC31" s="54" t="n"/>
      <c r="LD31" s="54" t="n"/>
      <c r="LF31" s="54" t="n"/>
      <c r="LG31" s="54" t="n"/>
      <c r="LH31" s="54" t="n"/>
      <c r="LJ31" s="54" t="n"/>
      <c r="LK31" s="54" t="n"/>
      <c r="LL31" s="54" t="n"/>
      <c r="LN31" s="54" t="n"/>
      <c r="LO31" s="54" t="n"/>
      <c r="LP31" s="54" t="n"/>
      <c r="LR31" s="54" t="n"/>
      <c r="LS31" s="54" t="n"/>
      <c r="LT31" s="54" t="n"/>
      <c r="LV31" s="54" t="n"/>
      <c r="LW31" s="54" t="n"/>
      <c r="LX31" s="54" t="n"/>
      <c r="LZ31" s="54" t="n"/>
      <c r="MA31" s="54" t="n"/>
      <c r="MB31" s="54" t="n"/>
      <c r="MD31" s="54" t="n"/>
      <c r="ME31" s="54" t="n"/>
      <c r="MF31" s="54" t="n"/>
      <c r="MH31" s="54" t="n"/>
      <c r="MI31" s="54" t="n"/>
      <c r="MJ31" s="54" t="n"/>
      <c r="ML31" s="54" t="n"/>
      <c r="MM31" s="54" t="n"/>
      <c r="MN31" s="54" t="n"/>
      <c r="MP31" s="54" t="n"/>
      <c r="MQ31" s="54" t="n"/>
      <c r="MR31" s="54" t="n"/>
      <c r="MT31" s="54" t="n"/>
      <c r="MU31" s="54" t="n"/>
      <c r="MV31" s="54" t="n"/>
      <c r="MX31" s="54" t="n"/>
      <c r="MY31" s="54" t="n"/>
      <c r="MZ31" s="54" t="n"/>
      <c r="NB31" s="54" t="n"/>
      <c r="NC31" s="54" t="n"/>
      <c r="ND31" s="54" t="n"/>
      <c r="NF31" s="54" t="n"/>
      <c r="NG31" s="54" t="n"/>
      <c r="NH31" s="54" t="n"/>
      <c r="NJ31" s="54" t="n"/>
      <c r="NK31" s="54" t="n"/>
      <c r="NL31" s="54" t="n"/>
      <c r="NN31" s="54" t="n"/>
      <c r="NO31" s="54" t="n"/>
      <c r="NP31" s="54" t="n"/>
      <c r="NR31" s="54" t="n"/>
      <c r="NS31" s="54" t="n"/>
      <c r="NT31" s="54" t="n"/>
      <c r="NV31" s="54" t="n"/>
      <c r="NW31" s="54" t="n"/>
      <c r="NX31" s="54" t="n"/>
      <c r="NZ31" s="54" t="n"/>
      <c r="OA31" s="54" t="n"/>
      <c r="OB31" s="54" t="n"/>
      <c r="OD31" s="54" t="n"/>
      <c r="OE31" s="54" t="n"/>
      <c r="OF31" s="54" t="n"/>
      <c r="OH31" s="54" t="n"/>
      <c r="OI31" s="54" t="n"/>
      <c r="OJ31" s="54" t="n"/>
      <c r="OL31" s="54" t="n"/>
      <c r="OM31" s="54" t="n"/>
      <c r="ON31" s="54" t="n"/>
      <c r="OP31" s="54" t="n"/>
      <c r="OQ31" s="54" t="n"/>
      <c r="OR31" s="54" t="n"/>
      <c r="OT31" s="54" t="n"/>
      <c r="OU31" s="54" t="n"/>
      <c r="OV31" s="54" t="n"/>
      <c r="OX31" s="54" t="n"/>
      <c r="OY31" s="54" t="n"/>
      <c r="OZ31" s="54" t="n"/>
      <c r="PB31" s="54" t="n"/>
      <c r="PC31" s="54" t="n"/>
      <c r="PD31" s="54" t="n"/>
      <c r="PF31" s="54" t="n"/>
      <c r="PG31" s="54" t="n"/>
      <c r="PH31" s="54" t="n"/>
      <c r="PJ31" s="54" t="n"/>
      <c r="PK31" s="54" t="n"/>
      <c r="PL31" s="54" t="n"/>
      <c r="PN31" s="54" t="n"/>
      <c r="PO31" s="54" t="n"/>
      <c r="PP31" s="54" t="n"/>
      <c r="PR31" s="54" t="n"/>
      <c r="PS31" s="54" t="n"/>
      <c r="PT31" s="54" t="n"/>
      <c r="PV31" s="54" t="n"/>
      <c r="PW31" s="54" t="n"/>
      <c r="PX31" s="54" t="n"/>
      <c r="PZ31" s="54" t="n"/>
      <c r="QA31" s="54" t="n"/>
      <c r="QB31" s="54" t="n"/>
      <c r="QD31" s="54" t="n"/>
      <c r="QE31" s="54" t="n"/>
      <c r="QF31" s="54" t="n"/>
      <c r="QH31" s="54" t="n"/>
      <c r="QI31" s="54" t="n"/>
      <c r="QJ31" s="54" t="n"/>
      <c r="QL31" s="54" t="n"/>
      <c r="QM31" s="54" t="n"/>
      <c r="QN31" s="54" t="n"/>
      <c r="QP31" s="54" t="n"/>
      <c r="QQ31" s="54" t="n"/>
      <c r="QR31" s="54" t="n"/>
      <c r="QT31" s="54" t="n"/>
      <c r="QU31" s="54" t="n"/>
      <c r="QV31" s="54" t="n"/>
      <c r="QX31" s="54" t="n"/>
      <c r="QY31" s="54" t="n"/>
      <c r="QZ31" s="54" t="n"/>
      <c r="RB31" s="54" t="n"/>
      <c r="RC31" s="54" t="n"/>
      <c r="RD31" s="54" t="n"/>
      <c r="RF31" s="54" t="n"/>
      <c r="RG31" s="54" t="n"/>
      <c r="RH31" s="54" t="n"/>
      <c r="RJ31" s="54" t="n"/>
      <c r="RK31" s="54" t="n"/>
      <c r="RL31" s="54" t="n"/>
      <c r="RN31" s="54" t="n"/>
      <c r="RO31" s="54" t="n"/>
      <c r="RP31" s="54" t="n"/>
      <c r="RR31" s="54" t="n"/>
      <c r="RS31" s="54" t="n"/>
      <c r="RT31" s="54" t="n"/>
      <c r="RV31" s="54" t="n"/>
      <c r="RW31" s="54" t="n"/>
      <c r="RX31" s="54" t="n"/>
      <c r="RZ31" s="54" t="n"/>
      <c r="SA31" s="54" t="n"/>
      <c r="SB31" s="54" t="n"/>
      <c r="SD31" s="54" t="n"/>
      <c r="SE31" s="54" t="n"/>
      <c r="SF31" s="54" t="n"/>
    </row>
    <row r="32">
      <c r="B32" s="54" t="n"/>
      <c r="C32" s="54" t="n"/>
      <c r="D32" s="54" t="n"/>
      <c r="F32" s="54" t="n"/>
      <c r="G32" s="54" t="n"/>
      <c r="H32" s="54" t="n"/>
      <c r="J32" s="54" t="n"/>
      <c r="K32" s="54" t="n"/>
      <c r="L32" s="54" t="n"/>
      <c r="N32" s="54" t="n"/>
      <c r="O32" s="54" t="n"/>
      <c r="P32" s="54" t="n"/>
      <c r="R32" s="54" t="n"/>
      <c r="S32" s="54" t="n"/>
      <c r="T32" s="54" t="n"/>
      <c r="V32" s="54" t="n"/>
      <c r="W32" s="54" t="n"/>
      <c r="X32" s="54" t="n"/>
      <c r="Z32" s="54" t="n"/>
      <c r="AA32" s="54" t="n"/>
      <c r="AB32" s="54" t="n"/>
      <c r="AD32" s="54" t="inlineStr">
        <is>
          <t>1%</t>
        </is>
      </c>
      <c r="AE32" s="55" t="inlineStr">
        <is>
          <t>Clamperl</t>
        </is>
      </c>
      <c r="AF32" s="54" t="inlineStr">
        <is>
          <t>42-48</t>
        </is>
      </c>
      <c r="AH32" s="54" t="n"/>
      <c r="AI32" s="54" t="n"/>
      <c r="AJ32" s="54" t="n"/>
      <c r="AL32" s="54" t="n"/>
      <c r="AM32" s="54" t="n"/>
      <c r="AN32" s="54" t="n"/>
      <c r="AP32" s="54" t="n"/>
      <c r="AQ32" s="54" t="n"/>
      <c r="AR32" s="54" t="n"/>
      <c r="AT32" s="54" t="n"/>
      <c r="AU32" s="54" t="n"/>
      <c r="AV32" s="54" t="n"/>
      <c r="AX32" s="54" t="n"/>
      <c r="AY32" s="54" t="n"/>
      <c r="AZ32" s="54" t="n"/>
      <c r="BB32" s="54" t="n"/>
      <c r="BC32" s="54" t="n"/>
      <c r="BD32" s="54" t="n"/>
      <c r="BF32" s="54" t="n"/>
      <c r="BG32" s="54" t="n"/>
      <c r="BH32" s="54" t="n"/>
      <c r="BJ32" s="54" t="inlineStr">
        <is>
          <t>1%</t>
        </is>
      </c>
      <c r="BK32" s="55" t="inlineStr">
        <is>
          <t>Lapras</t>
        </is>
      </c>
      <c r="BL32" s="54" t="inlineStr">
        <is>
          <t>42-48</t>
        </is>
      </c>
      <c r="BN32" s="54" t="n"/>
      <c r="BO32" s="54" t="n"/>
      <c r="BP32" s="54" t="n"/>
      <c r="BR32" s="54" t="n"/>
      <c r="BS32" s="54" t="n"/>
      <c r="BT32" s="54" t="n"/>
      <c r="BV32" s="54" t="n"/>
      <c r="BW32" s="54" t="n"/>
      <c r="BX32" s="54" t="n"/>
      <c r="BZ32" s="54" t="inlineStr">
        <is>
          <t>1%</t>
        </is>
      </c>
      <c r="CA32" s="55" t="inlineStr">
        <is>
          <t>Kingdra</t>
        </is>
      </c>
      <c r="CB32" s="54" t="inlineStr">
        <is>
          <t>42-48</t>
        </is>
      </c>
      <c r="CD32" s="54" t="n"/>
      <c r="CE32" s="54" t="n"/>
      <c r="CF32" s="54" t="n"/>
      <c r="CH32" s="54" t="n"/>
      <c r="CI32" s="54" t="n"/>
      <c r="CJ32" s="54" t="n"/>
      <c r="CL32" s="54" t="inlineStr">
        <is>
          <t>1%</t>
        </is>
      </c>
      <c r="CM32" s="55" t="inlineStr">
        <is>
          <t>Clamperl</t>
        </is>
      </c>
      <c r="CN32" s="54" t="inlineStr">
        <is>
          <t>42-48</t>
        </is>
      </c>
      <c r="CP32" s="54" t="n"/>
      <c r="CQ32" s="54" t="n"/>
      <c r="CR32" s="54" t="n"/>
      <c r="CT32" s="54" t="n"/>
      <c r="CU32" s="54" t="n"/>
      <c r="CV32" s="54" t="n"/>
      <c r="CX32" s="54" t="n"/>
      <c r="CY32" s="54" t="n"/>
      <c r="CZ32" s="54" t="n"/>
      <c r="DB32" s="54" t="inlineStr">
        <is>
          <t>1%</t>
        </is>
      </c>
      <c r="DC32" s="55" t="inlineStr">
        <is>
          <t>Feebas</t>
        </is>
      </c>
      <c r="DD32" s="54" t="inlineStr">
        <is>
          <t>42-48</t>
        </is>
      </c>
      <c r="DF32" s="54" t="n"/>
      <c r="DG32" s="54" t="n"/>
      <c r="DH32" s="54" t="n"/>
      <c r="DJ32" s="54" t="n"/>
      <c r="DK32" s="54" t="n"/>
      <c r="DL32" s="54" t="n"/>
      <c r="DN32" s="54" t="n"/>
      <c r="DO32" s="54" t="n"/>
      <c r="DP32" s="54" t="n"/>
      <c r="DR32" s="54" t="n"/>
      <c r="DS32" s="54" t="n"/>
      <c r="DT32" s="54" t="n"/>
      <c r="DV32" s="54" t="n"/>
      <c r="DW32" s="54" t="n"/>
      <c r="DX32" s="54" t="n"/>
      <c r="DZ32" s="54" t="n"/>
      <c r="EA32" s="54" t="n"/>
      <c r="EB32" s="54" t="n"/>
      <c r="ED32" s="54" t="n"/>
      <c r="EE32" s="54" t="n"/>
      <c r="EF32" s="54" t="n"/>
      <c r="EH32" s="54" t="n"/>
      <c r="EI32" s="54" t="n"/>
      <c r="EJ32" s="54" t="n"/>
      <c r="EL32" s="54" t="n"/>
      <c r="EM32" s="54" t="n"/>
      <c r="EN32" s="54" t="n"/>
      <c r="EP32" s="54" t="n"/>
      <c r="EQ32" s="54" t="n"/>
      <c r="ER32" s="54" t="n"/>
      <c r="ET32" s="54" t="n"/>
      <c r="EU32" s="54" t="n"/>
      <c r="EV32" s="54" t="n"/>
      <c r="EX32" s="54" t="n"/>
      <c r="EY32" s="54" t="n"/>
      <c r="EZ32" s="54" t="n"/>
      <c r="FB32" s="54" t="n"/>
      <c r="FC32" s="54" t="n"/>
      <c r="FD32" s="54" t="n"/>
      <c r="FF32" s="54" t="n"/>
      <c r="FG32" s="54" t="n"/>
      <c r="FH32" s="54" t="n"/>
      <c r="FJ32" s="54" t="n"/>
      <c r="FK32" s="54" t="n"/>
      <c r="FL32" s="54" t="n"/>
      <c r="FN32" s="54" t="n"/>
      <c r="FO32" s="54" t="n"/>
      <c r="FP32" s="54" t="n"/>
      <c r="FR32" s="54" t="n"/>
      <c r="FS32" s="54" t="n"/>
      <c r="FT32" s="54" t="n"/>
      <c r="FV32" s="54" t="n"/>
      <c r="FW32" s="54" t="n"/>
      <c r="FX32" s="54" t="n"/>
      <c r="FZ32" s="54" t="n"/>
      <c r="GA32" s="54" t="n"/>
      <c r="GB32" s="54" t="n"/>
      <c r="GD32" s="54" t="n"/>
      <c r="GE32" s="54" t="n"/>
      <c r="GF32" s="54" t="n"/>
      <c r="GH32" s="54" t="n"/>
      <c r="GI32" s="54" t="n"/>
      <c r="GJ32" s="54" t="n"/>
      <c r="GL32" s="54" t="n"/>
      <c r="GM32" s="54" t="n"/>
      <c r="GN32" s="54" t="n"/>
      <c r="GP32" s="54" t="n"/>
      <c r="GQ32" s="54" t="n"/>
      <c r="GR32" s="54" t="n"/>
      <c r="GT32" s="54" t="n"/>
      <c r="GU32" s="54" t="n"/>
      <c r="GV32" s="54" t="n"/>
      <c r="GX32" s="54" t="n"/>
      <c r="GY32" s="54" t="n"/>
      <c r="GZ32" s="54" t="n"/>
      <c r="HB32" s="54" t="n"/>
      <c r="HC32" s="54" t="n"/>
      <c r="HD32" s="54" t="n"/>
      <c r="HF32" s="54" t="n"/>
      <c r="HG32" s="54" t="n"/>
      <c r="HH32" s="54" t="n"/>
      <c r="HJ32" s="54" t="n"/>
      <c r="HK32" s="54" t="n"/>
      <c r="HL32" s="54" t="n"/>
      <c r="HN32" s="54" t="n"/>
      <c r="HO32" s="54" t="n"/>
      <c r="HP32" s="54" t="n"/>
      <c r="HR32" s="54" t="n"/>
      <c r="HS32" s="54" t="n"/>
      <c r="HT32" s="54" t="n"/>
      <c r="HV32" s="54" t="n"/>
      <c r="HW32" s="54" t="n"/>
      <c r="HX32" s="54" t="n"/>
      <c r="HZ32" s="54" t="n"/>
      <c r="IA32" s="54" t="n"/>
      <c r="IB32" s="54" t="n"/>
      <c r="ID32" s="54" t="n"/>
      <c r="IE32" s="54" t="n"/>
      <c r="IF32" s="54" t="n"/>
      <c r="IH32" s="54" t="n"/>
      <c r="II32" s="54" t="n"/>
      <c r="IJ32" s="54" t="n"/>
      <c r="IL32" s="54" t="n"/>
      <c r="IM32" s="54" t="n"/>
      <c r="IN32" s="54" t="n"/>
      <c r="IP32" s="54" t="n"/>
      <c r="IQ32" s="54" t="n"/>
      <c r="IR32" s="54" t="n"/>
      <c r="IT32" s="54" t="n"/>
      <c r="IU32" s="54" t="n"/>
      <c r="IV32" s="54" t="n"/>
      <c r="IX32" s="54" t="n"/>
      <c r="IY32" s="54" t="n"/>
      <c r="IZ32" s="54" t="n"/>
      <c r="JB32" s="54" t="n"/>
      <c r="JC32" s="54" t="n"/>
      <c r="JD32" s="54" t="n"/>
      <c r="JF32" s="54" t="n"/>
      <c r="JG32" s="54" t="n"/>
      <c r="JH32" s="54" t="n"/>
      <c r="JJ32" s="54" t="n"/>
      <c r="JK32" s="54" t="n"/>
      <c r="JL32" s="54" t="n"/>
      <c r="JN32" s="54" t="n"/>
      <c r="JO32" s="54" t="n"/>
      <c r="JP32" s="54" t="n"/>
      <c r="JR32" s="54" t="n"/>
      <c r="JS32" s="54" t="n"/>
      <c r="JT32" s="54" t="n"/>
      <c r="JV32" s="54" t="n"/>
      <c r="JW32" s="54" t="n"/>
      <c r="JX32" s="54" t="n"/>
      <c r="JZ32" s="54" t="n"/>
      <c r="KA32" s="54" t="n"/>
      <c r="KB32" s="54" t="n"/>
      <c r="KD32" s="54" t="n"/>
      <c r="KE32" s="54" t="n"/>
      <c r="KF32" s="54" t="n"/>
      <c r="KH32" s="54" t="n"/>
      <c r="KI32" s="54" t="n"/>
      <c r="KJ32" s="54" t="n"/>
      <c r="KL32" s="54" t="n"/>
      <c r="KM32" s="54" t="n"/>
      <c r="KN32" s="54" t="n"/>
      <c r="KP32" s="54" t="n"/>
      <c r="KQ32" s="54" t="n"/>
      <c r="KR32" s="54" t="n"/>
      <c r="KT32" s="54" t="n"/>
      <c r="KU32" s="54" t="n"/>
      <c r="KV32" s="54" t="n"/>
      <c r="KX32" s="54" t="n"/>
      <c r="KY32" s="54" t="n"/>
      <c r="KZ32" s="54" t="n"/>
      <c r="LB32" s="54" t="n"/>
      <c r="LC32" s="54" t="n"/>
      <c r="LD32" s="54" t="n"/>
      <c r="LF32" s="54" t="n"/>
      <c r="LG32" s="54" t="n"/>
      <c r="LH32" s="54" t="n"/>
      <c r="LJ32" s="54" t="n"/>
      <c r="LK32" s="54" t="n"/>
      <c r="LL32" s="54" t="n"/>
      <c r="LN32" s="54" t="n"/>
      <c r="LO32" s="54" t="n"/>
      <c r="LP32" s="54" t="n"/>
      <c r="LR32" s="54" t="n"/>
      <c r="LS32" s="54" t="n"/>
      <c r="LT32" s="54" t="n"/>
      <c r="LV32" s="54" t="n"/>
      <c r="LW32" s="54" t="n"/>
      <c r="LX32" s="54" t="n"/>
      <c r="LZ32" s="54" t="n"/>
      <c r="MA32" s="54" t="n"/>
      <c r="MB32" s="54" t="n"/>
      <c r="MD32" s="54" t="n"/>
      <c r="ME32" s="54" t="n"/>
      <c r="MF32" s="54" t="n"/>
      <c r="MH32" s="54" t="n"/>
      <c r="MI32" s="54" t="n"/>
      <c r="MJ32" s="54" t="n"/>
      <c r="ML32" s="54" t="n"/>
      <c r="MM32" s="54" t="n"/>
      <c r="MN32" s="54" t="n"/>
      <c r="MP32" s="54" t="n"/>
      <c r="MQ32" s="54" t="n"/>
      <c r="MR32" s="54" t="n"/>
      <c r="MT32" s="54" t="n"/>
      <c r="MU32" s="54" t="n"/>
      <c r="MV32" s="54" t="n"/>
      <c r="MX32" s="54" t="n"/>
      <c r="MY32" s="54" t="n"/>
      <c r="MZ32" s="54" t="n"/>
      <c r="NB32" s="54" t="n"/>
      <c r="NC32" s="54" t="n"/>
      <c r="ND32" s="54" t="n"/>
      <c r="NF32" s="54" t="n"/>
      <c r="NG32" s="54" t="n"/>
      <c r="NH32" s="54" t="n"/>
      <c r="NJ32" s="54" t="n"/>
      <c r="NK32" s="54" t="n"/>
      <c r="NL32" s="54" t="n"/>
      <c r="NN32" s="54" t="n"/>
      <c r="NO32" s="54" t="n"/>
      <c r="NP32" s="54" t="n"/>
      <c r="NR32" s="54" t="n"/>
      <c r="NS32" s="54" t="n"/>
      <c r="NT32" s="54" t="n"/>
      <c r="NV32" s="54" t="n"/>
      <c r="NW32" s="54" t="n"/>
      <c r="NX32" s="54" t="n"/>
      <c r="NZ32" s="54" t="n"/>
      <c r="OA32" s="54" t="n"/>
      <c r="OB32" s="54" t="n"/>
      <c r="OD32" s="54" t="n"/>
      <c r="OE32" s="54" t="n"/>
      <c r="OF32" s="54" t="n"/>
      <c r="OH32" s="54" t="n"/>
      <c r="OI32" s="54" t="n"/>
      <c r="OJ32" s="54" t="n"/>
      <c r="OL32" s="54" t="n"/>
      <c r="OM32" s="54" t="n"/>
      <c r="ON32" s="54" t="n"/>
      <c r="OP32" s="54" t="n"/>
      <c r="OQ32" s="54" t="n"/>
      <c r="OR32" s="54" t="n"/>
      <c r="OT32" s="54" t="n"/>
      <c r="OU32" s="54" t="n"/>
      <c r="OV32" s="54" t="n"/>
      <c r="OX32" s="54" t="n"/>
      <c r="OY32" s="54" t="n"/>
      <c r="OZ32" s="54" t="n"/>
      <c r="PB32" s="54" t="n"/>
      <c r="PC32" s="54" t="n"/>
      <c r="PD32" s="54" t="n"/>
      <c r="PF32" s="54" t="n"/>
      <c r="PG32" s="54" t="n"/>
      <c r="PH32" s="54" t="n"/>
      <c r="PJ32" s="54" t="n"/>
      <c r="PK32" s="54" t="n"/>
      <c r="PL32" s="54" t="n"/>
      <c r="PN32" s="54" t="n"/>
      <c r="PO32" s="54" t="n"/>
      <c r="PP32" s="54" t="n"/>
      <c r="PR32" s="54" t="n"/>
      <c r="PS32" s="54" t="n"/>
      <c r="PT32" s="54" t="n"/>
      <c r="PV32" s="54" t="n"/>
      <c r="PW32" s="54" t="n"/>
      <c r="PX32" s="54" t="n"/>
      <c r="PZ32" s="54" t="n"/>
      <c r="QA32" s="54" t="n"/>
      <c r="QB32" s="54" t="n"/>
      <c r="QD32" s="54" t="n"/>
      <c r="QE32" s="54" t="n"/>
      <c r="QF32" s="54" t="n"/>
      <c r="QH32" s="54" t="n"/>
      <c r="QI32" s="54" t="n"/>
      <c r="QJ32" s="54" t="n"/>
      <c r="QL32" s="54" t="n"/>
      <c r="QM32" s="54" t="n"/>
      <c r="QN32" s="54" t="n"/>
      <c r="QP32" s="54" t="n"/>
      <c r="QQ32" s="54" t="n"/>
      <c r="QR32" s="54" t="n"/>
      <c r="QT32" s="54" t="n"/>
      <c r="QU32" s="54" t="n"/>
      <c r="QV32" s="54" t="n"/>
      <c r="QX32" s="54" t="n"/>
      <c r="QY32" s="54" t="n"/>
      <c r="QZ32" s="54" t="n"/>
      <c r="RB32" s="54" t="n"/>
      <c r="RC32" s="54" t="n"/>
      <c r="RD32" s="54" t="n"/>
      <c r="RF32" s="54" t="n"/>
      <c r="RG32" s="54" t="n"/>
      <c r="RH32" s="54" t="n"/>
      <c r="RJ32" s="54" t="n"/>
      <c r="RK32" s="54" t="n"/>
      <c r="RL32" s="54" t="n"/>
      <c r="RN32" s="54" t="n"/>
      <c r="RO32" s="54" t="n"/>
      <c r="RP32" s="54" t="n"/>
      <c r="RR32" s="54" t="n"/>
      <c r="RS32" s="54" t="n"/>
      <c r="RT32" s="54" t="n"/>
      <c r="RV32" s="54" t="n"/>
      <c r="RW32" s="54" t="n"/>
      <c r="RX32" s="54" t="n"/>
      <c r="RZ32" s="54" t="n"/>
      <c r="SA32" s="54" t="n"/>
      <c r="SB32" s="54" t="n"/>
      <c r="SD32" s="54" t="n"/>
      <c r="SE32" s="54" t="n"/>
      <c r="SF32" s="54" t="n"/>
    </row>
    <row r="33">
      <c r="A33" s="56" t="inlineStr">
        <is>
          <t>Rock Smash</t>
        </is>
      </c>
      <c r="B33" s="57" t="n"/>
      <c r="F33" s="57" t="n"/>
      <c r="J33" s="57" t="n"/>
      <c r="N33" s="57" t="n"/>
      <c r="R33" s="57" t="n"/>
      <c r="V33" s="57" t="n"/>
      <c r="Z33" s="57" t="n"/>
      <c r="AD33" s="57" t="n"/>
      <c r="AH33" s="57" t="n"/>
      <c r="AL33" s="57" t="n"/>
      <c r="AP33" s="57" t="n"/>
      <c r="AT33" s="57" t="n"/>
      <c r="AX33" s="57" t="n"/>
      <c r="BB33" s="57" t="n"/>
      <c r="BF33" s="57" t="n"/>
      <c r="BJ33" s="57" t="n"/>
      <c r="BN33" s="57" t="n"/>
      <c r="BR33" s="57" t="n"/>
      <c r="BV33" s="57" t="inlineStr">
        <is>
          <t>Encounter rate 20</t>
        </is>
      </c>
      <c r="BZ33" s="57" t="n"/>
      <c r="CD33" s="57" t="n"/>
      <c r="CH33" s="57" t="n"/>
      <c r="CL33" s="57" t="n"/>
      <c r="CP33" s="57" t="n"/>
      <c r="CT33" s="57" t="n"/>
      <c r="CX33" s="57" t="n"/>
      <c r="DB33" s="57" t="n"/>
      <c r="DF33" s="57" t="n"/>
      <c r="DJ33" s="57" t="n"/>
      <c r="DN33" s="57" t="n"/>
      <c r="DR33" s="57" t="n"/>
      <c r="DV33" s="57" t="n"/>
      <c r="DZ33" s="57" t="n"/>
      <c r="ED33" s="57" t="n"/>
      <c r="EH33" s="57" t="inlineStr">
        <is>
          <t>Encounter rate 20</t>
        </is>
      </c>
      <c r="EL33" s="57" t="n"/>
      <c r="EP33" s="57" t="n"/>
      <c r="ET33" s="57" t="inlineStr">
        <is>
          <t>Encounter rate 20</t>
        </is>
      </c>
      <c r="EX33" s="57" t="n"/>
      <c r="FB33" s="57" t="n"/>
      <c r="FF33" s="57" t="n"/>
      <c r="FJ33" s="57" t="n"/>
      <c r="FN33" s="57" t="n"/>
      <c r="FR33" s="57" t="n"/>
      <c r="FV33" s="57" t="n"/>
      <c r="FZ33" s="57" t="n"/>
      <c r="GD33" s="57" t="n"/>
      <c r="GH33" s="57" t="n"/>
      <c r="GL33" s="57" t="n"/>
      <c r="GP33" s="57" t="n"/>
      <c r="GT33" s="57" t="n"/>
      <c r="GX33" s="57" t="n"/>
      <c r="HB33" s="57" t="n"/>
      <c r="HF33" s="57" t="n"/>
      <c r="HJ33" s="57" t="n"/>
      <c r="HN33" s="57" t="n"/>
      <c r="HR33" s="57" t="n"/>
      <c r="HV33" s="57" t="n"/>
      <c r="HZ33" s="57" t="n"/>
      <c r="ID33" s="57" t="n"/>
      <c r="IH33" s="57" t="n"/>
      <c r="IL33" s="57" t="n"/>
      <c r="IP33" s="57" t="n"/>
      <c r="IT33" s="57" t="n"/>
      <c r="IX33" s="57" t="n"/>
      <c r="JB33" s="57" t="n"/>
      <c r="JF33" s="57" t="n"/>
      <c r="JJ33" s="57" t="n"/>
      <c r="JN33" s="57" t="n"/>
      <c r="JR33" s="57" t="n"/>
      <c r="JV33" s="57" t="n"/>
      <c r="JZ33" s="57" t="n"/>
      <c r="KD33" s="57" t="n"/>
      <c r="KH33" s="57" t="n"/>
      <c r="KL33" s="57" t="n"/>
      <c r="KP33" s="57" t="n"/>
      <c r="KT33" s="57" t="n"/>
      <c r="KX33" s="57" t="n"/>
      <c r="LB33" s="57" t="n"/>
      <c r="LF33" s="57" t="n"/>
      <c r="LJ33" s="57" t="n"/>
      <c r="LN33" s="57" t="n"/>
      <c r="LR33" s="57" t="n"/>
      <c r="LV33" s="57" t="n"/>
      <c r="LZ33" s="57" t="n"/>
      <c r="MD33" s="57" t="n"/>
      <c r="MH33" s="57" t="n"/>
      <c r="ML33" s="57" t="n"/>
      <c r="MP33" s="57" t="n"/>
      <c r="MT33" s="57" t="n"/>
      <c r="MX33" s="57" t="n"/>
      <c r="NB33" s="57" t="n"/>
      <c r="NF33" s="57" t="n"/>
      <c r="NJ33" s="57" t="n"/>
      <c r="NN33" s="57" t="n"/>
      <c r="NR33" s="57" t="n"/>
      <c r="NV33" s="57" t="n"/>
      <c r="NZ33" s="57" t="n"/>
      <c r="OD33" s="57" t="n"/>
      <c r="OH33" s="57" t="n"/>
      <c r="OL33" s="57" t="n"/>
      <c r="OP33" s="57" t="n"/>
      <c r="OT33" s="57" t="n"/>
      <c r="OX33" s="57" t="n"/>
      <c r="PB33" s="57" t="n"/>
      <c r="PF33" s="57" t="inlineStr">
        <is>
          <t>Encounter rate 25</t>
        </is>
      </c>
      <c r="PJ33" s="57" t="n"/>
      <c r="PN33" s="57" t="inlineStr">
        <is>
          <t>Encounter rate 20</t>
        </is>
      </c>
      <c r="PR33" s="57" t="n"/>
      <c r="PV33" s="57" t="n"/>
      <c r="PZ33" s="57" t="n"/>
      <c r="QD33" s="57" t="n"/>
      <c r="QH33" s="57" t="n"/>
      <c r="QL33" s="57" t="n"/>
      <c r="QP33" s="57" t="n"/>
      <c r="QT33" s="57" t="n"/>
      <c r="QX33" s="57" t="n"/>
      <c r="RB33" s="57" t="n"/>
      <c r="RF33" s="57" t="n"/>
      <c r="RJ33" s="57" t="inlineStr">
        <is>
          <t>Encounter rate 25</t>
        </is>
      </c>
      <c r="RN33" s="57" t="n"/>
      <c r="RR33" s="57" t="n"/>
      <c r="RV33" s="57" t="n"/>
      <c r="RZ33" s="57" t="n"/>
      <c r="SD33" s="57" t="n"/>
    </row>
    <row r="34">
      <c r="B34" s="58" t="n"/>
      <c r="C34" s="58" t="n"/>
      <c r="D34" s="58" t="n"/>
      <c r="F34" s="58" t="n"/>
      <c r="G34" s="58" t="n"/>
      <c r="H34" s="58" t="n"/>
      <c r="J34" s="58" t="n"/>
      <c r="K34" s="58" t="n"/>
      <c r="L34" s="58" t="n"/>
      <c r="N34" s="58" t="n"/>
      <c r="O34" s="58" t="n"/>
      <c r="P34" s="58" t="n"/>
      <c r="R34" s="58" t="n"/>
      <c r="S34" s="58" t="n"/>
      <c r="T34" s="58" t="n"/>
      <c r="V34" s="58" t="n"/>
      <c r="W34" s="58" t="n"/>
      <c r="X34" s="58" t="n"/>
      <c r="Z34" s="58" t="n"/>
      <c r="AA34" s="58" t="n"/>
      <c r="AB34" s="58" t="n"/>
      <c r="AD34" s="58" t="n"/>
      <c r="AE34" s="58" t="n"/>
      <c r="AF34" s="58" t="n"/>
      <c r="AH34" s="58" t="n"/>
      <c r="AI34" s="58" t="n"/>
      <c r="AJ34" s="58" t="n"/>
      <c r="AL34" s="58" t="n"/>
      <c r="AM34" s="58" t="n"/>
      <c r="AN34" s="58" t="n"/>
      <c r="AP34" s="58" t="n"/>
      <c r="AQ34" s="58" t="n"/>
      <c r="AR34" s="58" t="n"/>
      <c r="AT34" s="58" t="n"/>
      <c r="AU34" s="58" t="n"/>
      <c r="AV34" s="58" t="n"/>
      <c r="AX34" s="58" t="n"/>
      <c r="AY34" s="58" t="n"/>
      <c r="AZ34" s="58" t="n"/>
      <c r="BB34" s="58" t="n"/>
      <c r="BC34" s="58" t="n"/>
      <c r="BD34" s="58" t="n"/>
      <c r="BF34" s="58" t="n"/>
      <c r="BG34" s="58" t="n"/>
      <c r="BH34" s="58" t="n"/>
      <c r="BJ34" s="58" t="n"/>
      <c r="BK34" s="58" t="n"/>
      <c r="BL34" s="58" t="n"/>
      <c r="BN34" s="58" t="n"/>
      <c r="BO34" s="58" t="n"/>
      <c r="BP34" s="58" t="n"/>
      <c r="BR34" s="58" t="n"/>
      <c r="BS34" s="58" t="n"/>
      <c r="BT34" s="58" t="n"/>
      <c r="BV34" s="58" t="inlineStr">
        <is>
          <t>70%</t>
        </is>
      </c>
      <c r="BW34" s="59" t="inlineStr">
        <is>
          <t>Geodude</t>
        </is>
      </c>
      <c r="BX34" s="58" t="inlineStr">
        <is>
          <t>5-20</t>
        </is>
      </c>
      <c r="BZ34" s="58" t="n"/>
      <c r="CA34" s="58" t="n"/>
      <c r="CB34" s="58" t="n"/>
      <c r="CD34" s="58" t="n"/>
      <c r="CE34" s="58" t="n"/>
      <c r="CF34" s="58" t="n"/>
      <c r="CH34" s="58" t="n"/>
      <c r="CI34" s="58" t="n"/>
      <c r="CJ34" s="58" t="n"/>
      <c r="CL34" s="58" t="n"/>
      <c r="CM34" s="58" t="n"/>
      <c r="CN34" s="58" t="n"/>
      <c r="CP34" s="58" t="n"/>
      <c r="CQ34" s="58" t="n"/>
      <c r="CR34" s="58" t="n"/>
      <c r="CT34" s="58" t="n"/>
      <c r="CU34" s="58" t="n"/>
      <c r="CV34" s="58" t="n"/>
      <c r="CX34" s="58" t="n"/>
      <c r="CY34" s="58" t="n"/>
      <c r="CZ34" s="58" t="n"/>
      <c r="DB34" s="58" t="n"/>
      <c r="DC34" s="58" t="n"/>
      <c r="DD34" s="58" t="n"/>
      <c r="DF34" s="58" t="n"/>
      <c r="DG34" s="58" t="n"/>
      <c r="DH34" s="58" t="n"/>
      <c r="DJ34" s="58" t="n"/>
      <c r="DK34" s="58" t="n"/>
      <c r="DL34" s="58" t="n"/>
      <c r="DN34" s="58" t="n"/>
      <c r="DO34" s="58" t="n"/>
      <c r="DP34" s="58" t="n"/>
      <c r="DR34" s="58" t="n"/>
      <c r="DS34" s="58" t="n"/>
      <c r="DT34" s="58" t="n"/>
      <c r="DV34" s="58" t="n"/>
      <c r="DW34" s="58" t="n"/>
      <c r="DX34" s="58" t="n"/>
      <c r="DZ34" s="58" t="n"/>
      <c r="EA34" s="58" t="n"/>
      <c r="EB34" s="58" t="n"/>
      <c r="ED34" s="58" t="n"/>
      <c r="EE34" s="58" t="n"/>
      <c r="EF34" s="58" t="n"/>
      <c r="EH34" s="58" t="inlineStr">
        <is>
          <t>100%</t>
        </is>
      </c>
      <c r="EI34" s="59" t="inlineStr">
        <is>
          <t>Geodude</t>
        </is>
      </c>
      <c r="EJ34" s="58" t="inlineStr">
        <is>
          <t>5-20</t>
        </is>
      </c>
      <c r="EL34" s="58" t="n"/>
      <c r="EM34" s="58" t="n"/>
      <c r="EN34" s="58" t="n"/>
      <c r="EP34" s="58" t="n"/>
      <c r="EQ34" s="58" t="n"/>
      <c r="ER34" s="58" t="n"/>
      <c r="ET34" s="58" t="inlineStr">
        <is>
          <t>100%</t>
        </is>
      </c>
      <c r="EU34" s="59" t="inlineStr">
        <is>
          <t>Geodude</t>
        </is>
      </c>
      <c r="EV34" s="58" t="inlineStr">
        <is>
          <t>5-20</t>
        </is>
      </c>
      <c r="EX34" s="58" t="n"/>
      <c r="EY34" s="58" t="n"/>
      <c r="EZ34" s="58" t="n"/>
      <c r="FB34" s="58" t="n"/>
      <c r="FC34" s="58" t="n"/>
      <c r="FD34" s="58" t="n"/>
      <c r="FF34" s="58" t="n"/>
      <c r="FG34" s="58" t="n"/>
      <c r="FH34" s="58" t="n"/>
      <c r="FJ34" s="58" t="n"/>
      <c r="FK34" s="58" t="n"/>
      <c r="FL34" s="58" t="n"/>
      <c r="FN34" s="58" t="n"/>
      <c r="FO34" s="58" t="n"/>
      <c r="FP34" s="58" t="n"/>
      <c r="FR34" s="58" t="n"/>
      <c r="FS34" s="58" t="n"/>
      <c r="FT34" s="58" t="n"/>
      <c r="FV34" s="58" t="n"/>
      <c r="FW34" s="58" t="n"/>
      <c r="FX34" s="58" t="n"/>
      <c r="FZ34" s="58" t="n"/>
      <c r="GA34" s="58" t="n"/>
      <c r="GB34" s="58" t="n"/>
      <c r="GD34" s="58" t="n"/>
      <c r="GE34" s="58" t="n"/>
      <c r="GF34" s="58" t="n"/>
      <c r="GH34" s="58" t="n"/>
      <c r="GI34" s="58" t="n"/>
      <c r="GJ34" s="58" t="n"/>
      <c r="GL34" s="58" t="n"/>
      <c r="GM34" s="58" t="n"/>
      <c r="GN34" s="58" t="n"/>
      <c r="GP34" s="58" t="n"/>
      <c r="GQ34" s="58" t="n"/>
      <c r="GR34" s="58" t="n"/>
      <c r="GT34" s="58" t="n"/>
      <c r="GU34" s="58" t="n"/>
      <c r="GV34" s="58" t="n"/>
      <c r="GX34" s="58" t="n"/>
      <c r="GY34" s="58" t="n"/>
      <c r="GZ34" s="58" t="n"/>
      <c r="HB34" s="58" t="n"/>
      <c r="HC34" s="58" t="n"/>
      <c r="HD34" s="58" t="n"/>
      <c r="HF34" s="58" t="n"/>
      <c r="HG34" s="58" t="n"/>
      <c r="HH34" s="58" t="n"/>
      <c r="HJ34" s="58" t="n"/>
      <c r="HK34" s="58" t="n"/>
      <c r="HL34" s="58" t="n"/>
      <c r="HN34" s="58" t="n"/>
      <c r="HO34" s="58" t="n"/>
      <c r="HP34" s="58" t="n"/>
      <c r="HR34" s="58" t="n"/>
      <c r="HS34" s="58" t="n"/>
      <c r="HT34" s="58" t="n"/>
      <c r="HV34" s="58" t="n"/>
      <c r="HW34" s="58" t="n"/>
      <c r="HX34" s="58" t="n"/>
      <c r="HZ34" s="58" t="n"/>
      <c r="IA34" s="58" t="n"/>
      <c r="IB34" s="58" t="n"/>
      <c r="ID34" s="58" t="n"/>
      <c r="IE34" s="58" t="n"/>
      <c r="IF34" s="58" t="n"/>
      <c r="IH34" s="58" t="n"/>
      <c r="II34" s="58" t="n"/>
      <c r="IJ34" s="58" t="n"/>
      <c r="IL34" s="58" t="n"/>
      <c r="IM34" s="58" t="n"/>
      <c r="IN34" s="58" t="n"/>
      <c r="IP34" s="58" t="n"/>
      <c r="IQ34" s="58" t="n"/>
      <c r="IR34" s="58" t="n"/>
      <c r="IT34" s="58" t="n"/>
      <c r="IU34" s="58" t="n"/>
      <c r="IV34" s="58" t="n"/>
      <c r="IX34" s="58" t="n"/>
      <c r="IY34" s="58" t="n"/>
      <c r="IZ34" s="58" t="n"/>
      <c r="JB34" s="58" t="n"/>
      <c r="JC34" s="58" t="n"/>
      <c r="JD34" s="58" t="n"/>
      <c r="JF34" s="58" t="n"/>
      <c r="JG34" s="58" t="n"/>
      <c r="JH34" s="58" t="n"/>
      <c r="JJ34" s="58" t="n"/>
      <c r="JK34" s="58" t="n"/>
      <c r="JL34" s="58" t="n"/>
      <c r="JN34" s="58" t="n"/>
      <c r="JO34" s="58" t="n"/>
      <c r="JP34" s="58" t="n"/>
      <c r="JR34" s="58" t="n"/>
      <c r="JS34" s="58" t="n"/>
      <c r="JT34" s="58" t="n"/>
      <c r="JV34" s="58" t="n"/>
      <c r="JW34" s="58" t="n"/>
      <c r="JX34" s="58" t="n"/>
      <c r="JZ34" s="58" t="n"/>
      <c r="KA34" s="58" t="n"/>
      <c r="KB34" s="58" t="n"/>
      <c r="KD34" s="58" t="n"/>
      <c r="KE34" s="58" t="n"/>
      <c r="KF34" s="58" t="n"/>
      <c r="KH34" s="58" t="n"/>
      <c r="KI34" s="58" t="n"/>
      <c r="KJ34" s="58" t="n"/>
      <c r="KL34" s="58" t="n"/>
      <c r="KM34" s="58" t="n"/>
      <c r="KN34" s="58" t="n"/>
      <c r="KP34" s="58" t="n"/>
      <c r="KQ34" s="58" t="n"/>
      <c r="KR34" s="58" t="n"/>
      <c r="KT34" s="58" t="n"/>
      <c r="KU34" s="58" t="n"/>
      <c r="KV34" s="58" t="n"/>
      <c r="KX34" s="58" t="n"/>
      <c r="KY34" s="58" t="n"/>
      <c r="KZ34" s="58" t="n"/>
      <c r="LB34" s="58" t="n"/>
      <c r="LC34" s="58" t="n"/>
      <c r="LD34" s="58" t="n"/>
      <c r="LF34" s="58" t="n"/>
      <c r="LG34" s="58" t="n"/>
      <c r="LH34" s="58" t="n"/>
      <c r="LJ34" s="58" t="n"/>
      <c r="LK34" s="58" t="n"/>
      <c r="LL34" s="58" t="n"/>
      <c r="LN34" s="58" t="n"/>
      <c r="LO34" s="58" t="n"/>
      <c r="LP34" s="58" t="n"/>
      <c r="LR34" s="58" t="n"/>
      <c r="LS34" s="58" t="n"/>
      <c r="LT34" s="58" t="n"/>
      <c r="LV34" s="58" t="n"/>
      <c r="LW34" s="58" t="n"/>
      <c r="LX34" s="58" t="n"/>
      <c r="LZ34" s="58" t="n"/>
      <c r="MA34" s="58" t="n"/>
      <c r="MB34" s="58" t="n"/>
      <c r="MD34" s="58" t="n"/>
      <c r="ME34" s="58" t="n"/>
      <c r="MF34" s="58" t="n"/>
      <c r="MH34" s="58" t="n"/>
      <c r="MI34" s="58" t="n"/>
      <c r="MJ34" s="58" t="n"/>
      <c r="ML34" s="58" t="n"/>
      <c r="MM34" s="58" t="n"/>
      <c r="MN34" s="58" t="n"/>
      <c r="MP34" s="58" t="n"/>
      <c r="MQ34" s="58" t="n"/>
      <c r="MR34" s="58" t="n"/>
      <c r="MT34" s="58" t="n"/>
      <c r="MU34" s="58" t="n"/>
      <c r="MV34" s="58" t="n"/>
      <c r="MX34" s="58" t="n"/>
      <c r="MY34" s="58" t="n"/>
      <c r="MZ34" s="58" t="n"/>
      <c r="NB34" s="58" t="n"/>
      <c r="NC34" s="58" t="n"/>
      <c r="ND34" s="58" t="n"/>
      <c r="NF34" s="58" t="n"/>
      <c r="NG34" s="58" t="n"/>
      <c r="NH34" s="58" t="n"/>
      <c r="NJ34" s="58" t="n"/>
      <c r="NK34" s="58" t="n"/>
      <c r="NL34" s="58" t="n"/>
      <c r="NN34" s="58" t="n"/>
      <c r="NO34" s="58" t="n"/>
      <c r="NP34" s="58" t="n"/>
      <c r="NR34" s="58" t="n"/>
      <c r="NS34" s="58" t="n"/>
      <c r="NT34" s="58" t="n"/>
      <c r="NV34" s="58" t="n"/>
      <c r="NW34" s="58" t="n"/>
      <c r="NX34" s="58" t="n"/>
      <c r="NZ34" s="58" t="n"/>
      <c r="OA34" s="58" t="n"/>
      <c r="OB34" s="58" t="n"/>
      <c r="OD34" s="58" t="n"/>
      <c r="OE34" s="58" t="n"/>
      <c r="OF34" s="58" t="n"/>
      <c r="OH34" s="58" t="n"/>
      <c r="OI34" s="58" t="n"/>
      <c r="OJ34" s="58" t="n"/>
      <c r="OL34" s="58" t="n"/>
      <c r="OM34" s="58" t="n"/>
      <c r="ON34" s="58" t="n"/>
      <c r="OP34" s="58" t="n"/>
      <c r="OQ34" s="58" t="n"/>
      <c r="OR34" s="58" t="n"/>
      <c r="OT34" s="58" t="n"/>
      <c r="OU34" s="58" t="n"/>
      <c r="OV34" s="58" t="n"/>
      <c r="OX34" s="58" t="n"/>
      <c r="OY34" s="58" t="n"/>
      <c r="OZ34" s="58" t="n"/>
      <c r="PB34" s="58" t="n"/>
      <c r="PC34" s="58" t="n"/>
      <c r="PD34" s="58" t="n"/>
      <c r="PF34" s="58" t="inlineStr">
        <is>
          <t>100%</t>
        </is>
      </c>
      <c r="PG34" s="59" t="inlineStr">
        <is>
          <t>Geodude</t>
        </is>
      </c>
      <c r="PH34" s="58" t="inlineStr">
        <is>
          <t>5-30</t>
        </is>
      </c>
      <c r="PJ34" s="58" t="n"/>
      <c r="PK34" s="58" t="n"/>
      <c r="PL34" s="58" t="n"/>
      <c r="PN34" s="58" t="inlineStr">
        <is>
          <t>70%</t>
        </is>
      </c>
      <c r="PO34" s="59" t="inlineStr">
        <is>
          <t>Graveler</t>
        </is>
      </c>
      <c r="PP34" s="58" t="inlineStr">
        <is>
          <t>30-40</t>
        </is>
      </c>
      <c r="PR34" s="58" t="n"/>
      <c r="PS34" s="58" t="n"/>
      <c r="PT34" s="58" t="n"/>
      <c r="PV34" s="58" t="n"/>
      <c r="PW34" s="58" t="n"/>
      <c r="PX34" s="58" t="n"/>
      <c r="PZ34" s="58" t="n"/>
      <c r="QA34" s="58" t="n"/>
      <c r="QB34" s="58" t="n"/>
      <c r="QD34" s="58" t="n"/>
      <c r="QE34" s="58" t="n"/>
      <c r="QF34" s="58" t="n"/>
      <c r="QH34" s="58" t="n"/>
      <c r="QI34" s="58" t="n"/>
      <c r="QJ34" s="58" t="n"/>
      <c r="QL34" s="58" t="n"/>
      <c r="QM34" s="58" t="n"/>
      <c r="QN34" s="58" t="n"/>
      <c r="QP34" s="58" t="n"/>
      <c r="QQ34" s="58" t="n"/>
      <c r="QR34" s="58" t="n"/>
      <c r="QT34" s="58" t="n"/>
      <c r="QU34" s="58" t="n"/>
      <c r="QV34" s="58" t="n"/>
      <c r="QX34" s="58" t="n"/>
      <c r="QY34" s="58" t="n"/>
      <c r="QZ34" s="58" t="n"/>
      <c r="RB34" s="58" t="n"/>
      <c r="RC34" s="58" t="n"/>
      <c r="RD34" s="58" t="n"/>
      <c r="RF34" s="58" t="n"/>
      <c r="RG34" s="58" t="n"/>
      <c r="RH34" s="58" t="n"/>
      <c r="RJ34" s="58" t="inlineStr">
        <is>
          <t>100%</t>
        </is>
      </c>
      <c r="RK34" s="59" t="inlineStr">
        <is>
          <t>Shuckle</t>
        </is>
      </c>
      <c r="RL34" s="58" t="inlineStr">
        <is>
          <t>20-40</t>
        </is>
      </c>
      <c r="RN34" s="58" t="n"/>
      <c r="RO34" s="58" t="n"/>
      <c r="RP34" s="58" t="n"/>
      <c r="RR34" s="58" t="n"/>
      <c r="RS34" s="58" t="n"/>
      <c r="RT34" s="58" t="n"/>
      <c r="RV34" s="58" t="n"/>
      <c r="RW34" s="58" t="n"/>
      <c r="RX34" s="58" t="n"/>
      <c r="RZ34" s="58" t="n"/>
      <c r="SA34" s="58" t="n"/>
      <c r="SB34" s="58" t="n"/>
      <c r="SD34" s="58" t="n"/>
      <c r="SE34" s="58" t="n"/>
      <c r="SF34" s="58" t="n"/>
    </row>
    <row r="35">
      <c r="B35" s="58" t="n"/>
      <c r="C35" s="58" t="n"/>
      <c r="D35" s="58" t="n"/>
      <c r="F35" s="58" t="n"/>
      <c r="G35" s="58" t="n"/>
      <c r="H35" s="58" t="n"/>
      <c r="J35" s="58" t="n"/>
      <c r="K35" s="58" t="n"/>
      <c r="L35" s="58" t="n"/>
      <c r="N35" s="58" t="n"/>
      <c r="O35" s="58" t="n"/>
      <c r="P35" s="58" t="n"/>
      <c r="R35" s="58" t="n"/>
      <c r="S35" s="58" t="n"/>
      <c r="T35" s="58" t="n"/>
      <c r="V35" s="58" t="n"/>
      <c r="W35" s="58" t="n"/>
      <c r="X35" s="58" t="n"/>
      <c r="Z35" s="58" t="n"/>
      <c r="AA35" s="58" t="n"/>
      <c r="AB35" s="58" t="n"/>
      <c r="AD35" s="58" t="n"/>
      <c r="AE35" s="58" t="n"/>
      <c r="AF35" s="58" t="n"/>
      <c r="AH35" s="58" t="n"/>
      <c r="AI35" s="58" t="n"/>
      <c r="AJ35" s="58" t="n"/>
      <c r="AL35" s="58" t="n"/>
      <c r="AM35" s="58" t="n"/>
      <c r="AN35" s="58" t="n"/>
      <c r="AP35" s="58" t="n"/>
      <c r="AQ35" s="58" t="n"/>
      <c r="AR35" s="58" t="n"/>
      <c r="AT35" s="58" t="n"/>
      <c r="AU35" s="58" t="n"/>
      <c r="AV35" s="58" t="n"/>
      <c r="AX35" s="58" t="n"/>
      <c r="AY35" s="58" t="n"/>
      <c r="AZ35" s="58" t="n"/>
      <c r="BB35" s="58" t="n"/>
      <c r="BC35" s="58" t="n"/>
      <c r="BD35" s="58" t="n"/>
      <c r="BF35" s="58" t="n"/>
      <c r="BG35" s="58" t="n"/>
      <c r="BH35" s="58" t="n"/>
      <c r="BJ35" s="58" t="n"/>
      <c r="BK35" s="58" t="n"/>
      <c r="BL35" s="58" t="n"/>
      <c r="BN35" s="58" t="n"/>
      <c r="BO35" s="58" t="n"/>
      <c r="BP35" s="58" t="n"/>
      <c r="BR35" s="58" t="n"/>
      <c r="BS35" s="58" t="n"/>
      <c r="BT35" s="58" t="n"/>
      <c r="BV35" s="58" t="inlineStr">
        <is>
          <t>30%</t>
        </is>
      </c>
      <c r="BW35" s="59" t="inlineStr">
        <is>
          <t>Nosepass</t>
        </is>
      </c>
      <c r="BX35" s="58" t="inlineStr">
        <is>
          <t>10-20</t>
        </is>
      </c>
      <c r="BZ35" s="58" t="n"/>
      <c r="CA35" s="58" t="n"/>
      <c r="CB35" s="58" t="n"/>
      <c r="CD35" s="58" t="n"/>
      <c r="CE35" s="58" t="n"/>
      <c r="CF35" s="58" t="n"/>
      <c r="CH35" s="58" t="n"/>
      <c r="CI35" s="58" t="n"/>
      <c r="CJ35" s="58" t="n"/>
      <c r="CL35" s="58" t="n"/>
      <c r="CM35" s="58" t="n"/>
      <c r="CN35" s="58" t="n"/>
      <c r="CP35" s="58" t="n"/>
      <c r="CQ35" s="58" t="n"/>
      <c r="CR35" s="58" t="n"/>
      <c r="CT35" s="58" t="n"/>
      <c r="CU35" s="58" t="n"/>
      <c r="CV35" s="58" t="n"/>
      <c r="CX35" s="58" t="n"/>
      <c r="CY35" s="58" t="n"/>
      <c r="CZ35" s="58" t="n"/>
      <c r="DB35" s="58" t="n"/>
      <c r="DC35" s="58" t="n"/>
      <c r="DD35" s="58" t="n"/>
      <c r="DF35" s="58" t="n"/>
      <c r="DG35" s="58" t="n"/>
      <c r="DH35" s="58" t="n"/>
      <c r="DJ35" s="58" t="n"/>
      <c r="DK35" s="58" t="n"/>
      <c r="DL35" s="58" t="n"/>
      <c r="DN35" s="58" t="n"/>
      <c r="DO35" s="58" t="n"/>
      <c r="DP35" s="58" t="n"/>
      <c r="DR35" s="58" t="n"/>
      <c r="DS35" s="58" t="n"/>
      <c r="DT35" s="58" t="n"/>
      <c r="DV35" s="58" t="n"/>
      <c r="DW35" s="58" t="n"/>
      <c r="DX35" s="58" t="n"/>
      <c r="DZ35" s="58" t="n"/>
      <c r="EA35" s="58" t="n"/>
      <c r="EB35" s="58" t="n"/>
      <c r="ED35" s="58" t="n"/>
      <c r="EE35" s="58" t="n"/>
      <c r="EF35" s="58" t="n"/>
      <c r="EH35" s="58" t="n"/>
      <c r="EI35" s="58" t="n"/>
      <c r="EJ35" s="58" t="n"/>
      <c r="EL35" s="58" t="n"/>
      <c r="EM35" s="58" t="n"/>
      <c r="EN35" s="58" t="n"/>
      <c r="EP35" s="58" t="n"/>
      <c r="EQ35" s="58" t="n"/>
      <c r="ER35" s="58" t="n"/>
      <c r="ET35" s="58" t="n"/>
      <c r="EU35" s="58" t="n"/>
      <c r="EV35" s="58" t="n"/>
      <c r="EX35" s="58" t="n"/>
      <c r="EY35" s="58" t="n"/>
      <c r="EZ35" s="58" t="n"/>
      <c r="FB35" s="58" t="n"/>
      <c r="FC35" s="58" t="n"/>
      <c r="FD35" s="58" t="n"/>
      <c r="FF35" s="58" t="n"/>
      <c r="FG35" s="58" t="n"/>
      <c r="FH35" s="58" t="n"/>
      <c r="FJ35" s="58" t="n"/>
      <c r="FK35" s="58" t="n"/>
      <c r="FL35" s="58" t="n"/>
      <c r="FN35" s="58" t="n"/>
      <c r="FO35" s="58" t="n"/>
      <c r="FP35" s="58" t="n"/>
      <c r="FR35" s="58" t="n"/>
      <c r="FS35" s="58" t="n"/>
      <c r="FT35" s="58" t="n"/>
      <c r="FV35" s="58" t="n"/>
      <c r="FW35" s="58" t="n"/>
      <c r="FX35" s="58" t="n"/>
      <c r="FZ35" s="58" t="n"/>
      <c r="GA35" s="58" t="n"/>
      <c r="GB35" s="58" t="n"/>
      <c r="GD35" s="58" t="n"/>
      <c r="GE35" s="58" t="n"/>
      <c r="GF35" s="58" t="n"/>
      <c r="GH35" s="58" t="n"/>
      <c r="GI35" s="58" t="n"/>
      <c r="GJ35" s="58" t="n"/>
      <c r="GL35" s="58" t="n"/>
      <c r="GM35" s="58" t="n"/>
      <c r="GN35" s="58" t="n"/>
      <c r="GP35" s="58" t="n"/>
      <c r="GQ35" s="58" t="n"/>
      <c r="GR35" s="58" t="n"/>
      <c r="GT35" s="58" t="n"/>
      <c r="GU35" s="58" t="n"/>
      <c r="GV35" s="58" t="n"/>
      <c r="GX35" s="58" t="n"/>
      <c r="GY35" s="58" t="n"/>
      <c r="GZ35" s="58" t="n"/>
      <c r="HB35" s="58" t="n"/>
      <c r="HC35" s="58" t="n"/>
      <c r="HD35" s="58" t="n"/>
      <c r="HF35" s="58" t="n"/>
      <c r="HG35" s="58" t="n"/>
      <c r="HH35" s="58" t="n"/>
      <c r="HJ35" s="58" t="n"/>
      <c r="HK35" s="58" t="n"/>
      <c r="HL35" s="58" t="n"/>
      <c r="HN35" s="58" t="n"/>
      <c r="HO35" s="58" t="n"/>
      <c r="HP35" s="58" t="n"/>
      <c r="HR35" s="58" t="n"/>
      <c r="HS35" s="58" t="n"/>
      <c r="HT35" s="58" t="n"/>
      <c r="HV35" s="58" t="n"/>
      <c r="HW35" s="58" t="n"/>
      <c r="HX35" s="58" t="n"/>
      <c r="HZ35" s="58" t="n"/>
      <c r="IA35" s="58" t="n"/>
      <c r="IB35" s="58" t="n"/>
      <c r="ID35" s="58" t="n"/>
      <c r="IE35" s="58" t="n"/>
      <c r="IF35" s="58" t="n"/>
      <c r="IH35" s="58" t="n"/>
      <c r="II35" s="58" t="n"/>
      <c r="IJ35" s="58" t="n"/>
      <c r="IL35" s="58" t="n"/>
      <c r="IM35" s="58" t="n"/>
      <c r="IN35" s="58" t="n"/>
      <c r="IP35" s="58" t="n"/>
      <c r="IQ35" s="58" t="n"/>
      <c r="IR35" s="58" t="n"/>
      <c r="IT35" s="58" t="n"/>
      <c r="IU35" s="58" t="n"/>
      <c r="IV35" s="58" t="n"/>
      <c r="IX35" s="58" t="n"/>
      <c r="IY35" s="58" t="n"/>
      <c r="IZ35" s="58" t="n"/>
      <c r="JB35" s="58" t="n"/>
      <c r="JC35" s="58" t="n"/>
      <c r="JD35" s="58" t="n"/>
      <c r="JF35" s="58" t="n"/>
      <c r="JG35" s="58" t="n"/>
      <c r="JH35" s="58" t="n"/>
      <c r="JJ35" s="58" t="n"/>
      <c r="JK35" s="58" t="n"/>
      <c r="JL35" s="58" t="n"/>
      <c r="JN35" s="58" t="n"/>
      <c r="JO35" s="58" t="n"/>
      <c r="JP35" s="58" t="n"/>
      <c r="JR35" s="58" t="n"/>
      <c r="JS35" s="58" t="n"/>
      <c r="JT35" s="58" t="n"/>
      <c r="JV35" s="58" t="n"/>
      <c r="JW35" s="58" t="n"/>
      <c r="JX35" s="58" t="n"/>
      <c r="JZ35" s="58" t="n"/>
      <c r="KA35" s="58" t="n"/>
      <c r="KB35" s="58" t="n"/>
      <c r="KD35" s="58" t="n"/>
      <c r="KE35" s="58" t="n"/>
      <c r="KF35" s="58" t="n"/>
      <c r="KH35" s="58" t="n"/>
      <c r="KI35" s="58" t="n"/>
      <c r="KJ35" s="58" t="n"/>
      <c r="KL35" s="58" t="n"/>
      <c r="KM35" s="58" t="n"/>
      <c r="KN35" s="58" t="n"/>
      <c r="KP35" s="58" t="n"/>
      <c r="KQ35" s="58" t="n"/>
      <c r="KR35" s="58" t="n"/>
      <c r="KT35" s="58" t="n"/>
      <c r="KU35" s="58" t="n"/>
      <c r="KV35" s="58" t="n"/>
      <c r="KX35" s="58" t="n"/>
      <c r="KY35" s="58" t="n"/>
      <c r="KZ35" s="58" t="n"/>
      <c r="LB35" s="58" t="n"/>
      <c r="LC35" s="58" t="n"/>
      <c r="LD35" s="58" t="n"/>
      <c r="LF35" s="58" t="n"/>
      <c r="LG35" s="58" t="n"/>
      <c r="LH35" s="58" t="n"/>
      <c r="LJ35" s="58" t="n"/>
      <c r="LK35" s="58" t="n"/>
      <c r="LL35" s="58" t="n"/>
      <c r="LN35" s="58" t="n"/>
      <c r="LO35" s="58" t="n"/>
      <c r="LP35" s="58" t="n"/>
      <c r="LR35" s="58" t="n"/>
      <c r="LS35" s="58" t="n"/>
      <c r="LT35" s="58" t="n"/>
      <c r="LV35" s="58" t="n"/>
      <c r="LW35" s="58" t="n"/>
      <c r="LX35" s="58" t="n"/>
      <c r="LZ35" s="58" t="n"/>
      <c r="MA35" s="58" t="n"/>
      <c r="MB35" s="58" t="n"/>
      <c r="MD35" s="58" t="n"/>
      <c r="ME35" s="58" t="n"/>
      <c r="MF35" s="58" t="n"/>
      <c r="MH35" s="58" t="n"/>
      <c r="MI35" s="58" t="n"/>
      <c r="MJ35" s="58" t="n"/>
      <c r="ML35" s="58" t="n"/>
      <c r="MM35" s="58" t="n"/>
      <c r="MN35" s="58" t="n"/>
      <c r="MP35" s="58" t="n"/>
      <c r="MQ35" s="58" t="n"/>
      <c r="MR35" s="58" t="n"/>
      <c r="MT35" s="58" t="n"/>
      <c r="MU35" s="58" t="n"/>
      <c r="MV35" s="58" t="n"/>
      <c r="MX35" s="58" t="n"/>
      <c r="MY35" s="58" t="n"/>
      <c r="MZ35" s="58" t="n"/>
      <c r="NB35" s="58" t="n"/>
      <c r="NC35" s="58" t="n"/>
      <c r="ND35" s="58" t="n"/>
      <c r="NF35" s="58" t="n"/>
      <c r="NG35" s="58" t="n"/>
      <c r="NH35" s="58" t="n"/>
      <c r="NJ35" s="58" t="n"/>
      <c r="NK35" s="58" t="n"/>
      <c r="NL35" s="58" t="n"/>
      <c r="NN35" s="58" t="n"/>
      <c r="NO35" s="58" t="n"/>
      <c r="NP35" s="58" t="n"/>
      <c r="NR35" s="58" t="n"/>
      <c r="NS35" s="58" t="n"/>
      <c r="NT35" s="58" t="n"/>
      <c r="NV35" s="58" t="n"/>
      <c r="NW35" s="58" t="n"/>
      <c r="NX35" s="58" t="n"/>
      <c r="NZ35" s="58" t="n"/>
      <c r="OA35" s="58" t="n"/>
      <c r="OB35" s="58" t="n"/>
      <c r="OD35" s="58" t="n"/>
      <c r="OE35" s="58" t="n"/>
      <c r="OF35" s="58" t="n"/>
      <c r="OH35" s="58" t="n"/>
      <c r="OI35" s="58" t="n"/>
      <c r="OJ35" s="58" t="n"/>
      <c r="OL35" s="58" t="n"/>
      <c r="OM35" s="58" t="n"/>
      <c r="ON35" s="58" t="n"/>
      <c r="OP35" s="58" t="n"/>
      <c r="OQ35" s="58" t="n"/>
      <c r="OR35" s="58" t="n"/>
      <c r="OT35" s="58" t="n"/>
      <c r="OU35" s="58" t="n"/>
      <c r="OV35" s="58" t="n"/>
      <c r="OX35" s="58" t="n"/>
      <c r="OY35" s="58" t="n"/>
      <c r="OZ35" s="58" t="n"/>
      <c r="PB35" s="58" t="n"/>
      <c r="PC35" s="58" t="n"/>
      <c r="PD35" s="58" t="n"/>
      <c r="PF35" s="58" t="n"/>
      <c r="PG35" s="58" t="n"/>
      <c r="PH35" s="58" t="n"/>
      <c r="PJ35" s="58" t="n"/>
      <c r="PK35" s="58" t="n"/>
      <c r="PL35" s="58" t="n"/>
      <c r="PN35" s="58" t="inlineStr">
        <is>
          <t>30%</t>
        </is>
      </c>
      <c r="PO35" s="59" t="inlineStr">
        <is>
          <t>Geodude</t>
        </is>
      </c>
      <c r="PP35" s="58" t="inlineStr">
        <is>
          <t>30-40</t>
        </is>
      </c>
      <c r="PR35" s="58" t="n"/>
      <c r="PS35" s="58" t="n"/>
      <c r="PT35" s="58" t="n"/>
      <c r="PV35" s="58" t="n"/>
      <c r="PW35" s="58" t="n"/>
      <c r="PX35" s="58" t="n"/>
      <c r="PZ35" s="58" t="n"/>
      <c r="QA35" s="58" t="n"/>
      <c r="QB35" s="58" t="n"/>
      <c r="QD35" s="58" t="n"/>
      <c r="QE35" s="58" t="n"/>
      <c r="QF35" s="58" t="n"/>
      <c r="QH35" s="58" t="n"/>
      <c r="QI35" s="58" t="n"/>
      <c r="QJ35" s="58" t="n"/>
      <c r="QL35" s="58" t="n"/>
      <c r="QM35" s="58" t="n"/>
      <c r="QN35" s="58" t="n"/>
      <c r="QP35" s="58" t="n"/>
      <c r="QQ35" s="58" t="n"/>
      <c r="QR35" s="58" t="n"/>
      <c r="QT35" s="58" t="n"/>
      <c r="QU35" s="58" t="n"/>
      <c r="QV35" s="58" t="n"/>
      <c r="QX35" s="58" t="n"/>
      <c r="QY35" s="58" t="n"/>
      <c r="QZ35" s="58" t="n"/>
      <c r="RB35" s="58" t="n"/>
      <c r="RC35" s="58" t="n"/>
      <c r="RD35" s="58" t="n"/>
      <c r="RF35" s="58" t="n"/>
      <c r="RG35" s="58" t="n"/>
      <c r="RH35" s="58" t="n"/>
      <c r="RJ35" s="58" t="n"/>
      <c r="RK35" s="58" t="n"/>
      <c r="RL35" s="58" t="n"/>
      <c r="RN35" s="58" t="n"/>
      <c r="RO35" s="58" t="n"/>
      <c r="RP35" s="58" t="n"/>
      <c r="RR35" s="58" t="n"/>
      <c r="RS35" s="58" t="n"/>
      <c r="RT35" s="58" t="n"/>
      <c r="RV35" s="58" t="n"/>
      <c r="RW35" s="58" t="n"/>
      <c r="RX35" s="58" t="n"/>
      <c r="RZ35" s="58" t="n"/>
      <c r="SA35" s="58" t="n"/>
      <c r="SB35" s="58" t="n"/>
      <c r="SD35" s="58" t="n"/>
      <c r="SE35" s="58" t="n"/>
      <c r="SF35" s="58" t="n"/>
    </row>
  </sheetData>
  <mergeCells count="880">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60" t="inlineStr">
        <is>
          <t>Split 1</t>
        </is>
      </c>
      <c r="B2" s="36" t="n"/>
      <c r="C2" s="36" t="n"/>
      <c r="D2" s="36" t="n"/>
      <c r="E2" s="36" t="n"/>
      <c r="F2" s="36" t="n"/>
      <c r="G2" s="36" t="n"/>
      <c r="H2" s="36" t="n"/>
      <c r="I2" s="36" t="n"/>
      <c r="J2" s="36" t="n"/>
      <c r="K2" s="36" t="n"/>
    </row>
    <row r="3">
      <c r="A3" s="37" t="inlineStr">
        <is>
          <t>Route 101</t>
        </is>
      </c>
      <c r="B3" s="37" t="n"/>
      <c r="C3" s="37" t="n"/>
      <c r="D3" s="37" t="n"/>
      <c r="E3" s="37" t="n"/>
      <c r="F3" s="37" t="n"/>
      <c r="G3" s="37" t="n"/>
      <c r="H3" s="37" t="n"/>
      <c r="I3" s="37" t="n"/>
      <c r="J3" s="37" t="n"/>
      <c r="K3" s="37"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37" t="inlineStr">
        <is>
          <t>Littleroot Town (Starter Room)</t>
        </is>
      </c>
      <c r="B5" s="37" t="n"/>
      <c r="C5" s="37" t="n"/>
      <c r="D5" s="37" t="n"/>
      <c r="E5" s="37" t="n"/>
      <c r="F5" s="37" t="n"/>
      <c r="G5" s="37" t="n"/>
      <c r="H5" s="37" t="n"/>
      <c r="I5" s="37" t="n"/>
      <c r="J5" s="37" t="n"/>
      <c r="K5" s="37"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37" t="inlineStr">
        <is>
          <t>Petalburg City</t>
        </is>
      </c>
      <c r="B7" s="37" t="n"/>
      <c r="C7" s="37" t="n"/>
      <c r="D7" s="37" t="n"/>
      <c r="E7" s="37" t="n"/>
      <c r="F7" s="37" t="n"/>
      <c r="G7" s="37" t="n"/>
      <c r="H7" s="37" t="n"/>
      <c r="I7" s="37" t="n"/>
      <c r="J7" s="37" t="n"/>
      <c r="K7" s="37"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60" t="inlineStr">
        <is>
          <t>Split 2</t>
        </is>
      </c>
      <c r="B9" s="36" t="n"/>
      <c r="C9" s="36" t="n"/>
      <c r="D9" s="36" t="n"/>
      <c r="E9" s="36" t="n"/>
      <c r="F9" s="36" t="n"/>
      <c r="G9" s="36" t="n"/>
      <c r="H9" s="36" t="n"/>
      <c r="I9" s="36" t="n"/>
      <c r="J9" s="36" t="n"/>
      <c r="K9" s="36" t="n"/>
    </row>
    <row r="10">
      <c r="A10" s="37" t="inlineStr">
        <is>
          <t>Rustboro City (house)</t>
        </is>
      </c>
      <c r="B10" s="37" t="n"/>
      <c r="C10" s="37" t="n"/>
      <c r="D10" s="37" t="n"/>
      <c r="E10" s="37" t="n"/>
      <c r="F10" s="37" t="n"/>
      <c r="G10" s="37" t="n"/>
      <c r="H10" s="37" t="n"/>
      <c r="I10" s="37" t="n"/>
      <c r="J10" s="37" t="n"/>
      <c r="K10" s="37" t="n"/>
    </row>
    <row r="11">
      <c r="A11" s="32" t="inlineStr">
        <is>
          <t>Seedot</t>
        </is>
      </c>
      <c r="B11" s="32" t="inlineStr">
        <is>
          <t>Trade with Kobe</t>
        </is>
      </c>
      <c r="C11" s="32" t="inlineStr">
        <is>
          <t>Ralts</t>
        </is>
      </c>
      <c r="D11" s="6" t="inlineStr">
        <is>
          <t>Same as the Ralts you give</t>
        </is>
      </c>
      <c r="E11" s="6" t="inlineStr">
        <is>
          <t>Relaxed</t>
        </is>
      </c>
      <c r="F11" s="32" t="inlineStr">
        <is>
          <t>Chlorophyll</t>
        </is>
      </c>
      <c r="G11" s="6" t="inlineStr">
        <is>
          <t>5/4/5/4/4/4</t>
        </is>
      </c>
      <c r="H11" s="6" t="inlineStr">
        <is>
          <t>Chesto Berry</t>
        </is>
      </c>
      <c r="I11" s="32" t="inlineStr">
        <is>
          <t>Level-up moves</t>
        </is>
      </c>
      <c r="J11" s="32" t="inlineStr">
        <is>
          <t>Nickname DOTS, OT KOBE</t>
        </is>
      </c>
      <c r="K11" s="6" t="inlineStr">
        <is>
          <t>☐</t>
        </is>
      </c>
    </row>
    <row r="12">
      <c r="A12" s="37" t="inlineStr">
        <is>
          <t>Rustboro City (Devon Corp 2F)</t>
        </is>
      </c>
      <c r="B12" s="37" t="n"/>
      <c r="C12" s="37" t="n"/>
      <c r="D12" s="37" t="n"/>
      <c r="E12" s="37" t="n"/>
      <c r="F12" s="37" t="n"/>
      <c r="G12" s="37" t="n"/>
      <c r="H12" s="37" t="n"/>
      <c r="I12" s="37" t="n"/>
      <c r="J12" s="37" t="n"/>
      <c r="K12" s="37" t="n"/>
    </row>
    <row r="13">
      <c r="A13" s="32" t="inlineStr">
        <is>
          <t>Lileep or Anorith</t>
        </is>
      </c>
      <c r="B13" s="32" t="inlineStr">
        <is>
          <t>Revived fossil from the scientist</t>
        </is>
      </c>
      <c r="C13" s="32" t="inlineStr">
        <is>
          <t>Root Fossil or Claw Fossil</t>
        </is>
      </c>
      <c r="D13" s="6" t="n">
        <v>20</v>
      </c>
      <c r="E13" s="6" t="inlineStr">
        <is>
          <t>Random</t>
        </is>
      </c>
      <c r="F13" s="32" t="inlineStr">
        <is>
          <t>Lileep: Solid Rock / Anorith: Swift Swim or Battle Armor</t>
        </is>
      </c>
      <c r="G13" s="6" t="inlineStr">
        <is>
          <t>Random</t>
        </is>
      </c>
      <c r="H13" s="6" t="inlineStr">
        <is>
          <t>-</t>
        </is>
      </c>
      <c r="I13" s="32" t="inlineStr">
        <is>
          <t>Level-up moves</t>
        </is>
      </c>
      <c r="J13" s="32" t="inlineStr">
        <is>
          <t>Which one depends on the fossil you bring</t>
        </is>
      </c>
      <c r="K13" s="6" t="inlineStr">
        <is>
          <t>☐</t>
        </is>
      </c>
    </row>
    <row r="14">
      <c r="A14" s="60" t="inlineStr">
        <is>
          <t>Split 3</t>
        </is>
      </c>
      <c r="B14" s="36" t="n"/>
      <c r="C14" s="36" t="n"/>
      <c r="D14" s="36" t="n"/>
      <c r="E14" s="36" t="n"/>
      <c r="F14" s="36" t="n"/>
      <c r="G14" s="36" t="n"/>
      <c r="H14" s="36" t="n"/>
      <c r="I14" s="36" t="n"/>
      <c r="J14" s="36" t="n"/>
      <c r="K14" s="36" t="n"/>
    </row>
    <row r="15">
      <c r="A15" s="37" t="inlineStr">
        <is>
          <t>Granite Shore</t>
        </is>
      </c>
      <c r="B15" s="37" t="n"/>
      <c r="C15" s="37" t="n"/>
      <c r="D15" s="37" t="n"/>
      <c r="E15" s="37" t="n"/>
      <c r="F15" s="37" t="n"/>
      <c r="G15" s="37" t="n"/>
      <c r="H15" s="37" t="n"/>
      <c r="I15" s="37" t="n"/>
      <c r="J15" s="37" t="n"/>
      <c r="K15" s="37" t="n"/>
    </row>
    <row r="16">
      <c r="A16" s="32" t="inlineStr">
        <is>
          <t>Dwebble</t>
        </is>
      </c>
      <c r="B16" s="32" t="inlineStr">
        <is>
          <t>Gift from the NPC on the shore</t>
        </is>
      </c>
      <c r="C16" s="32" t="inlineStr">
        <is>
          <t>Nothing</t>
        </is>
      </c>
      <c r="D16" s="6" t="n">
        <v>20</v>
      </c>
      <c r="E16" s="6" t="inlineStr">
        <is>
          <t>Adamant</t>
        </is>
      </c>
      <c r="F16" s="32" t="inlineStr">
        <is>
          <t>Sturdy</t>
        </is>
      </c>
      <c r="G16" s="6" t="inlineStr">
        <is>
          <t>31 all</t>
        </is>
      </c>
      <c r="H16" s="6" t="inlineStr">
        <is>
          <t>-</t>
        </is>
      </c>
      <c r="I16" s="32" t="inlineStr">
        <is>
          <t>Rock Blast, Bug Bite, Pin Missile, Protect</t>
        </is>
      </c>
      <c r="J16" s="32" t="inlineStr">
        <is>
          <t>Fixed moveset</t>
        </is>
      </c>
      <c r="K16" s="6" t="inlineStr">
        <is>
          <t>☐</t>
        </is>
      </c>
    </row>
    <row r="17">
      <c r="A17" s="60" t="inlineStr">
        <is>
          <t>Split 4</t>
        </is>
      </c>
      <c r="B17" s="36" t="n"/>
      <c r="C17" s="36" t="n"/>
      <c r="D17" s="36" t="n"/>
      <c r="E17" s="36" t="n"/>
      <c r="F17" s="36" t="n"/>
      <c r="G17" s="36" t="n"/>
      <c r="H17" s="36" t="n"/>
      <c r="I17" s="36" t="n"/>
      <c r="J17" s="36" t="n"/>
      <c r="K17" s="36" t="n"/>
    </row>
    <row r="18">
      <c r="A18" s="37" t="inlineStr">
        <is>
          <t>Verdanturf Town</t>
        </is>
      </c>
      <c r="B18" s="37" t="n"/>
      <c r="C18" s="37" t="n"/>
      <c r="D18" s="37" t="n"/>
      <c r="E18" s="37" t="n"/>
      <c r="F18" s="37" t="n"/>
      <c r="G18" s="37" t="n"/>
      <c r="H18" s="37" t="n"/>
      <c r="I18" s="37" t="n"/>
      <c r="J18" s="37" t="n"/>
      <c r="K18" s="37" t="n"/>
    </row>
    <row r="19">
      <c r="A19" s="32" t="inlineStr">
        <is>
          <t>Skorupi</t>
        </is>
      </c>
      <c r="B19" s="32" t="inlineStr">
        <is>
          <t>Trade with Caspian (Skorupi trader)</t>
        </is>
      </c>
      <c r="C19" s="32" t="inlineStr">
        <is>
          <t>Any Pokemon</t>
        </is>
      </c>
      <c r="D19" s="6" t="n">
        <v>20</v>
      </c>
      <c r="E19" s="6" t="inlineStr">
        <is>
          <t>Jolly</t>
        </is>
      </c>
      <c r="F19" s="32" t="inlineStr">
        <is>
          <t>Battle Armor</t>
        </is>
      </c>
      <c r="G19" s="6" t="inlineStr">
        <is>
          <t>31 all</t>
        </is>
      </c>
      <c r="H19" s="6" t="inlineStr">
        <is>
          <t>-</t>
        </is>
      </c>
      <c r="I19" s="32" t="inlineStr">
        <is>
          <t>Poison Jab, Leech Life, Bite, Slash</t>
        </is>
      </c>
      <c r="J19" s="32" t="inlineStr">
        <is>
          <t>Once only. Nickname SKORUPI, OT CASPIAN</t>
        </is>
      </c>
      <c r="K19" s="6" t="inlineStr">
        <is>
          <t>☐</t>
        </is>
      </c>
    </row>
    <row r="20">
      <c r="A20" s="60" t="inlineStr">
        <is>
          <t>Split 6</t>
        </is>
      </c>
      <c r="B20" s="36" t="n"/>
      <c r="C20" s="36" t="n"/>
      <c r="D20" s="36" t="n"/>
      <c r="E20" s="36" t="n"/>
      <c r="F20" s="36" t="n"/>
      <c r="G20" s="36" t="n"/>
      <c r="H20" s="36" t="n"/>
      <c r="I20" s="36" t="n"/>
      <c r="J20" s="36" t="n"/>
      <c r="K20" s="36" t="n"/>
    </row>
    <row r="21">
      <c r="A21" s="37" t="inlineStr">
        <is>
          <t>Fortree City (house)</t>
        </is>
      </c>
      <c r="B21" s="37" t="n"/>
      <c r="C21" s="37" t="n"/>
      <c r="D21" s="37" t="n"/>
      <c r="E21" s="37" t="n"/>
      <c r="F21" s="37" t="n"/>
      <c r="G21" s="37" t="n"/>
      <c r="H21" s="37" t="n"/>
      <c r="I21" s="37" t="n"/>
      <c r="J21" s="37" t="n"/>
      <c r="K21" s="37" t="n"/>
    </row>
    <row r="22">
      <c r="A22" s="32" t="inlineStr">
        <is>
          <t>Plusle</t>
        </is>
      </c>
      <c r="B22" s="32" t="inlineStr">
        <is>
          <t>Trade</t>
        </is>
      </c>
      <c r="C22" s="32" t="inlineStr">
        <is>
          <t>Volbeat</t>
        </is>
      </c>
      <c r="D22" s="6" t="inlineStr">
        <is>
          <t>Same as the Volbeat you give</t>
        </is>
      </c>
      <c r="E22" s="6" t="inlineStr">
        <is>
          <t>Hasty</t>
        </is>
      </c>
      <c r="F22" s="32" t="inlineStr">
        <is>
          <t>Plus</t>
        </is>
      </c>
      <c r="G22" s="6" t="inlineStr">
        <is>
          <t>4/4/4/5/5/4</t>
        </is>
      </c>
      <c r="H22" s="6" t="inlineStr">
        <is>
          <t>Wood Mail</t>
        </is>
      </c>
      <c r="I22" s="32" t="inlineStr">
        <is>
          <t>Level-up moves</t>
        </is>
      </c>
      <c r="J22" s="32" t="inlineStr">
        <is>
          <t>Vanilla trade, not redesigned yet</t>
        </is>
      </c>
      <c r="K22" s="6" t="inlineStr">
        <is>
          <t>☐</t>
        </is>
      </c>
    </row>
    <row r="23">
      <c r="A23" s="37" t="inlineStr">
        <is>
          <t>Route 119 (Weather Institute)</t>
        </is>
      </c>
      <c r="B23" s="37" t="n"/>
      <c r="C23" s="37" t="n"/>
      <c r="D23" s="37" t="n"/>
      <c r="E23" s="37" t="n"/>
      <c r="F23" s="37" t="n"/>
      <c r="G23" s="37" t="n"/>
      <c r="H23" s="37" t="n"/>
      <c r="I23" s="37" t="n"/>
      <c r="J23" s="37" t="n"/>
      <c r="K23" s="37" t="n"/>
    </row>
    <row r="24">
      <c r="A24" s="32" t="inlineStr">
        <is>
          <t>Castform</t>
        </is>
      </c>
      <c r="B24" s="32" t="inlineStr">
        <is>
          <t>Gift after clearing the Weather Institute</t>
        </is>
      </c>
      <c r="C24" s="32" t="inlineStr">
        <is>
          <t>Nothing</t>
        </is>
      </c>
      <c r="D24" s="6" t="n">
        <v>25</v>
      </c>
      <c r="E24" s="6" t="inlineStr">
        <is>
          <t>Random</t>
        </is>
      </c>
      <c r="F24" s="32" t="inlineStr">
        <is>
          <t>Forecast</t>
        </is>
      </c>
      <c r="G24" s="6" t="inlineStr">
        <is>
          <t>Random</t>
        </is>
      </c>
      <c r="H24" s="6" t="inlineStr">
        <is>
          <t>-</t>
        </is>
      </c>
      <c r="I24" s="32" t="inlineStr">
        <is>
          <t>Level-up moves</t>
        </is>
      </c>
      <c r="J24" s="32" t="inlineStr">
        <is>
          <t>Vanilla gift, not redesigned yet</t>
        </is>
      </c>
      <c r="K24" s="6" t="inlineStr">
        <is>
          <t>☐</t>
        </is>
      </c>
    </row>
    <row r="25">
      <c r="A25" s="60" t="inlineStr">
        <is>
          <t>Split 7</t>
        </is>
      </c>
      <c r="B25" s="36" t="n"/>
      <c r="C25" s="36" t="n"/>
      <c r="D25" s="36" t="n"/>
      <c r="E25" s="36" t="n"/>
      <c r="F25" s="36" t="n"/>
      <c r="G25" s="36" t="n"/>
      <c r="H25" s="36" t="n"/>
      <c r="I25" s="36" t="n"/>
      <c r="J25" s="36" t="n"/>
      <c r="K25" s="36" t="n"/>
    </row>
    <row r="26">
      <c r="A26" s="37" t="inlineStr">
        <is>
          <t>Mossdeep City (Steven's house)</t>
        </is>
      </c>
      <c r="B26" s="37" t="n"/>
      <c r="C26" s="37" t="n"/>
      <c r="D26" s="37" t="n"/>
      <c r="E26" s="37" t="n"/>
      <c r="F26" s="37" t="n"/>
      <c r="G26" s="37" t="n"/>
      <c r="H26" s="37" t="n"/>
      <c r="I26" s="37" t="n"/>
      <c r="J26" s="37" t="n"/>
      <c r="K26" s="37" t="n"/>
    </row>
    <row r="27">
      <c r="A27" s="32" t="inlineStr">
        <is>
          <t>Beldum</t>
        </is>
      </c>
      <c r="B27" s="32" t="inlineStr">
        <is>
          <t>Gift (Poke Ball on the table)</t>
        </is>
      </c>
      <c r="C27" s="32" t="inlineStr">
        <is>
          <t>Nothing</t>
        </is>
      </c>
      <c r="D27" s="6" t="n">
        <v>5</v>
      </c>
      <c r="E27" s="6" t="inlineStr">
        <is>
          <t>Random</t>
        </is>
      </c>
      <c r="F27" s="32" t="inlineStr">
        <is>
          <t>Clear Body</t>
        </is>
      </c>
      <c r="G27" s="6" t="inlineStr">
        <is>
          <t>Random</t>
        </is>
      </c>
      <c r="H27" s="6" t="inlineStr">
        <is>
          <t>-</t>
        </is>
      </c>
      <c r="I27" s="32" t="inlineStr">
        <is>
          <t>Level-up moves</t>
        </is>
      </c>
      <c r="J27" s="32" t="inlineStr">
        <is>
          <t>Vanilla gift, not redesigned yet</t>
        </is>
      </c>
      <c r="K27" s="6" t="inlineStr">
        <is>
          <t>☐</t>
        </is>
      </c>
    </row>
    <row r="28">
      <c r="A28" s="60" t="inlineStr">
        <is>
          <t>Postgame</t>
        </is>
      </c>
      <c r="B28" s="36" t="n"/>
      <c r="C28" s="36" t="n"/>
      <c r="D28" s="36" t="n"/>
      <c r="E28" s="36" t="n"/>
      <c r="F28" s="36" t="n"/>
      <c r="G28" s="36" t="n"/>
      <c r="H28" s="36" t="n"/>
      <c r="I28" s="36" t="n"/>
      <c r="J28" s="36" t="n"/>
      <c r="K28" s="36" t="n"/>
    </row>
    <row r="29">
      <c r="A29" s="37" t="inlineStr">
        <is>
          <t>Littleroot Town (Birch's lab)</t>
        </is>
      </c>
      <c r="B29" s="37" t="n"/>
      <c r="C29" s="37" t="n"/>
      <c r="D29" s="37" t="n"/>
      <c r="E29" s="37" t="n"/>
      <c r="F29" s="37" t="n"/>
      <c r="G29" s="37" t="n"/>
      <c r="H29" s="37" t="n"/>
      <c r="I29" s="37" t="n"/>
      <c r="J29" s="37" t="n"/>
      <c r="K29" s="37" t="n"/>
    </row>
    <row r="30">
      <c r="A30" s="32" t="inlineStr">
        <is>
          <t>Chikorita / Cyndaquil / Totodile</t>
        </is>
      </c>
      <c r="B30" s="32" t="inlineStr">
        <is>
          <t>Choice after the National Dex</t>
        </is>
      </c>
      <c r="C30" s="32" t="inlineStr">
        <is>
          <t>Nothing</t>
        </is>
      </c>
      <c r="D30" s="6" t="n">
        <v>5</v>
      </c>
      <c r="E30" s="6" t="inlineStr">
        <is>
          <t>Random</t>
        </is>
      </c>
      <c r="F30" s="32" t="inlineStr">
        <is>
          <t>Chikorita: Overgrow / Cyndaquil: Blaze / Totodile: Torrent</t>
        </is>
      </c>
      <c r="G30" s="6" t="inlineStr">
        <is>
          <t>Random</t>
        </is>
      </c>
      <c r="H30" s="6" t="inlineStr">
        <is>
          <t>-</t>
        </is>
      </c>
      <c r="I30" s="32" t="inlineStr">
        <is>
          <t>Level-up moves</t>
        </is>
      </c>
      <c r="J30" s="32" t="inlineStr">
        <is>
          <t>Vanilla postgame gift</t>
        </is>
      </c>
      <c r="K30" s="6"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1</t>
        </is>
      </c>
    </row>
    <row r="2">
      <c r="E2" s="62" t="inlineStr">
        <is>
          <t>20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102</t>
        </is>
      </c>
      <c r="C5" s="64" t="n"/>
      <c r="D5" s="64" t="n"/>
      <c r="E5" s="64" t="n"/>
      <c r="F5" s="64" t="n"/>
      <c r="G5" s="64" t="n"/>
      <c r="H5" s="64" t="n"/>
      <c r="I5" s="64" t="n"/>
      <c r="J5" s="64" t="n"/>
      <c r="K5" s="64" t="n"/>
      <c r="L5" s="64" t="n"/>
      <c r="M5" s="64" t="n"/>
      <c r="N5" s="64" t="n"/>
      <c r="O5" s="64" t="n"/>
      <c r="P5" s="64" t="n"/>
      <c r="Q5" s="64" t="n"/>
    </row>
    <row r="7" ht="20" customHeight="1">
      <c r="B7" s="65" t="inlineStr">
        <is>
          <t>Youngster</t>
        </is>
      </c>
      <c r="C7" s="66" t="n"/>
      <c r="D7" s="66" t="n"/>
      <c r="E7" s="67" t="inlineStr">
        <is>
          <t>Youngster Calvin</t>
        </is>
      </c>
      <c r="F7" s="66" t="n"/>
      <c r="G7" s="66" t="n"/>
      <c r="H7" s="66" t="n"/>
      <c r="I7" s="66" t="n"/>
      <c r="J7" s="66" t="n"/>
      <c r="K7" s="66" t="n"/>
      <c r="L7" s="66" t="n"/>
      <c r="M7" s="66" t="n"/>
      <c r="N7" s="66" t="n"/>
      <c r="O7" s="66" t="n"/>
      <c r="P7" s="66" t="n"/>
      <c r="Q7" s="66" t="n"/>
    </row>
    <row r="8" ht="69" customHeight="1">
      <c r="E8" s="68">
        <f>IFERROR(_xlfn.IMAGE("https://play.pokemonshowdown.com/sprites/gen5/poochyena.png"),"")</f>
        <v/>
      </c>
      <c r="G8" s="68">
        <f>IFERROR(_xlfn.IMAGE("https://play.pokemonshowdown.com/sprites/gen5/lillipup.png"),"")</f>
        <v/>
      </c>
      <c r="I8" s="68">
        <f>IFERROR(_xlfn.IMAGE("https://play.pokemonshowdown.com/sprites/gen5/shinx.png"),"")</f>
        <v/>
      </c>
      <c r="Q8" s="69" t="inlineStr">
        <is>
          <t>Mandatory</t>
        </is>
      </c>
    </row>
    <row r="9">
      <c r="E9" s="70" t="inlineStr">
        <is>
          <t>Lv 6 Poochyena</t>
        </is>
      </c>
      <c r="F9" s="71" t="n"/>
      <c r="G9" s="70" t="inlineStr">
        <is>
          <t>Lv 6 Lillipup</t>
        </is>
      </c>
      <c r="H9" s="71" t="n"/>
      <c r="I9" s="70" t="inlineStr">
        <is>
          <t>Lv 7 Shinx</t>
        </is>
      </c>
      <c r="J9" s="71" t="n"/>
      <c r="Q9" s="72" t="inlineStr">
        <is>
          <t>Pokémon</t>
        </is>
      </c>
    </row>
    <row r="10">
      <c r="E10" s="73" t="inlineStr">
        <is>
          <t>Adamant</t>
        </is>
      </c>
      <c r="F10" s="73" t="inlineStr">
        <is>
          <t>Quick Feet</t>
        </is>
      </c>
      <c r="G10" s="73" t="inlineStr">
        <is>
          <t>Adamant</t>
        </is>
      </c>
      <c r="H10" s="73" t="inlineStr">
        <is>
          <t>Vital Spirit</t>
        </is>
      </c>
      <c r="I10" s="73" t="inlineStr">
        <is>
          <t>Adamant</t>
        </is>
      </c>
      <c r="J10" s="73" t="inlineStr">
        <is>
          <t>Rivalry</t>
        </is>
      </c>
      <c r="Q10" s="72" t="inlineStr">
        <is>
          <t>Nature / Ability</t>
        </is>
      </c>
    </row>
    <row r="11">
      <c r="B11" s="72" t="inlineStr">
        <is>
          <t>AI Flags:</t>
        </is>
      </c>
      <c r="E11" s="74" t="inlineStr">
        <is>
          <t>Oran Berry</t>
        </is>
      </c>
      <c r="F11" s="71" t="n"/>
      <c r="G11" s="74" t="inlineStr">
        <is>
          <t>Silk Scarf</t>
        </is>
      </c>
      <c r="H11" s="71" t="n"/>
      <c r="I11" s="74" t="inlineStr">
        <is>
          <t>Oran Berry</t>
        </is>
      </c>
      <c r="J11" s="71" t="n"/>
      <c r="Q11" s="72" t="inlineStr">
        <is>
          <t>Item</t>
        </is>
      </c>
    </row>
    <row r="12">
      <c r="B12" s="69" t="inlineStr">
        <is>
          <t>Basic Trainer</t>
        </is>
      </c>
      <c r="E12" s="75" t="inlineStr">
        <is>
          <t>Bite</t>
        </is>
      </c>
      <c r="F12" s="71" t="n"/>
      <c r="G12" s="76" t="inlineStr">
        <is>
          <t>Tackle</t>
        </is>
      </c>
      <c r="H12" s="71" t="n"/>
      <c r="I12" s="77" t="inlineStr">
        <is>
          <t>Spark</t>
        </is>
      </c>
      <c r="J12" s="71" t="n"/>
      <c r="Q12" s="72" t="inlineStr">
        <is>
          <t>Moves</t>
        </is>
      </c>
    </row>
    <row r="13">
      <c r="E13" s="76" t="inlineStr">
        <is>
          <t>Quick Attack</t>
        </is>
      </c>
      <c r="F13" s="71" t="n"/>
      <c r="G13" s="75" t="inlineStr">
        <is>
          <t>Bite</t>
        </is>
      </c>
      <c r="H13" s="71" t="n"/>
      <c r="I13" s="76" t="inlineStr">
        <is>
          <t>Quick Attack</t>
        </is>
      </c>
      <c r="J13" s="71" t="n"/>
    </row>
    <row r="14">
      <c r="E14" s="78" t="inlineStr">
        <is>
          <t>Sand Attack</t>
        </is>
      </c>
      <c r="F14" s="71" t="n"/>
      <c r="G14" s="76" t="inlineStr">
        <is>
          <t>Leer</t>
        </is>
      </c>
      <c r="H14" s="71" t="n"/>
      <c r="I14" s="76" t="inlineStr">
        <is>
          <t>Leer</t>
        </is>
      </c>
      <c r="J14" s="71" t="n"/>
    </row>
    <row r="15">
      <c r="E15" s="76" t="inlineStr">
        <is>
          <t>Howl</t>
        </is>
      </c>
      <c r="F15" s="71" t="n"/>
      <c r="G15" s="76" t="inlineStr">
        <is>
          <t>Odor Sleuth</t>
        </is>
      </c>
      <c r="H15" s="71" t="n"/>
      <c r="I15" s="77" t="inlineStr">
        <is>
          <t>Charge</t>
        </is>
      </c>
      <c r="J15" s="71" t="n"/>
    </row>
    <row r="17" ht="20" customHeight="1">
      <c r="B17" s="65" t="inlineStr">
        <is>
          <t>Bug Catcher</t>
        </is>
      </c>
      <c r="C17" s="66" t="n"/>
      <c r="D17" s="66" t="n"/>
      <c r="E17" s="67" t="inlineStr">
        <is>
          <t>Bug Catcher Rick</t>
        </is>
      </c>
      <c r="F17" s="66" t="n"/>
      <c r="G17" s="66" t="n"/>
      <c r="H17" s="66" t="n"/>
      <c r="I17" s="66" t="n"/>
      <c r="J17" s="66" t="n"/>
      <c r="K17" s="66" t="n"/>
      <c r="L17" s="66" t="n"/>
      <c r="M17" s="66" t="n"/>
      <c r="N17" s="66" t="n"/>
      <c r="O17" s="66" t="n"/>
      <c r="P17" s="66" t="n"/>
      <c r="Q17" s="66" t="n"/>
    </row>
    <row r="18" ht="69" customHeight="1">
      <c r="E18" s="68">
        <f>IFERROR(_xlfn.IMAGE("https://play.pokemonshowdown.com/sprites/gen5/joltik.png"),"")</f>
        <v/>
      </c>
      <c r="G18" s="68">
        <f>IFERROR(_xlfn.IMAGE("https://play.pokemonshowdown.com/sprites/gen5/caterpie.png"),"")</f>
        <v/>
      </c>
      <c r="I18" s="68">
        <f>IFERROR(_xlfn.IMAGE("https://play.pokemonshowdown.com/sprites/gen5/wurmple.png"),"")</f>
        <v/>
      </c>
      <c r="K18" s="68">
        <f>IFERROR(_xlfn.IMAGE("https://play.pokemonshowdown.com/sprites/gen5/sewaddle.png"),"")</f>
        <v/>
      </c>
      <c r="M18" s="68">
        <f>IFERROR(_xlfn.IMAGE("https://play.pokemonshowdown.com/sprites/gen5/venipede.png"),"")</f>
        <v/>
      </c>
      <c r="Q18" s="69" t="inlineStr">
        <is>
          <t>Mandatory</t>
        </is>
      </c>
    </row>
    <row r="19">
      <c r="E19" s="70" t="inlineStr">
        <is>
          <t>Lv 5 Joltik</t>
        </is>
      </c>
      <c r="F19" s="71" t="n"/>
      <c r="G19" s="70" t="inlineStr">
        <is>
          <t>Lv 5 Caterpie</t>
        </is>
      </c>
      <c r="H19" s="71" t="n"/>
      <c r="I19" s="70" t="inlineStr">
        <is>
          <t>Lv 5 Wurmple</t>
        </is>
      </c>
      <c r="J19" s="71" t="n"/>
      <c r="K19" s="70" t="inlineStr">
        <is>
          <t>Lv 5 Sewaddle</t>
        </is>
      </c>
      <c r="L19" s="71" t="n"/>
      <c r="M19" s="70" t="inlineStr">
        <is>
          <t>Lv 5 Venipede</t>
        </is>
      </c>
      <c r="N19" s="71" t="n"/>
      <c r="Q19" s="72" t="inlineStr">
        <is>
          <t>Pokémon</t>
        </is>
      </c>
    </row>
    <row r="20">
      <c r="E20" s="73" t="inlineStr">
        <is>
          <t>Adamant</t>
        </is>
      </c>
      <c r="F20" s="73" t="inlineStr">
        <is>
          <t>Unnerve</t>
        </is>
      </c>
      <c r="G20" s="73" t="inlineStr">
        <is>
          <t>Adamant</t>
        </is>
      </c>
      <c r="H20" s="73" t="inlineStr">
        <is>
          <t>Tinted Lens</t>
        </is>
      </c>
      <c r="I20" s="73" t="inlineStr">
        <is>
          <t>Adamant</t>
        </is>
      </c>
      <c r="J20" s="73" t="inlineStr">
        <is>
          <t>Shield Dust</t>
        </is>
      </c>
      <c r="K20" s="73" t="inlineStr">
        <is>
          <t>Adamant</t>
        </is>
      </c>
      <c r="L20" s="73" t="inlineStr">
        <is>
          <t>Swarm</t>
        </is>
      </c>
      <c r="M20" s="73" t="inlineStr">
        <is>
          <t>Adamant</t>
        </is>
      </c>
      <c r="N20" s="73" t="inlineStr">
        <is>
          <t>Poison Point</t>
        </is>
      </c>
      <c r="Q20" s="72" t="inlineStr">
        <is>
          <t>Nature / Ability</t>
        </is>
      </c>
    </row>
    <row r="21">
      <c r="B21" s="72" t="inlineStr">
        <is>
          <t>AI Flags:</t>
        </is>
      </c>
      <c r="E21" s="74" t="inlineStr">
        <is>
          <t>Focus Sash</t>
        </is>
      </c>
      <c r="F21" s="71" t="n"/>
      <c r="G21" s="74" t="inlineStr">
        <is>
          <t>Oran Berry</t>
        </is>
      </c>
      <c r="H21" s="71" t="n"/>
      <c r="I21" s="74" t="inlineStr">
        <is>
          <t>Silver Powder</t>
        </is>
      </c>
      <c r="J21" s="71" t="n"/>
      <c r="K21" s="74" t="inlineStr">
        <is>
          <t>Miracle Seed</t>
        </is>
      </c>
      <c r="L21" s="71" t="n"/>
      <c r="M21" s="74" t="inlineStr">
        <is>
          <t>Oran Berry</t>
        </is>
      </c>
      <c r="N21" s="71" t="n"/>
      <c r="Q21" s="72" t="inlineStr">
        <is>
          <t>Item</t>
        </is>
      </c>
    </row>
    <row r="22">
      <c r="B22" s="69" t="inlineStr">
        <is>
          <t>Basic Trainer</t>
        </is>
      </c>
      <c r="E22" s="79" t="inlineStr">
        <is>
          <t>Sticky Web</t>
        </is>
      </c>
      <c r="F22" s="71" t="n"/>
      <c r="G22" s="79" t="inlineStr">
        <is>
          <t>Bug Bite</t>
        </is>
      </c>
      <c r="H22" s="71" t="n"/>
      <c r="I22" s="79" t="inlineStr">
        <is>
          <t>Bug Bite</t>
        </is>
      </c>
      <c r="J22" s="71" t="n"/>
      <c r="K22" s="79" t="inlineStr">
        <is>
          <t>Bug Bite</t>
        </is>
      </c>
      <c r="L22" s="71" t="n"/>
      <c r="M22" s="80" t="inlineStr">
        <is>
          <t>Poison Sting</t>
        </is>
      </c>
      <c r="N22" s="71" t="n"/>
      <c r="Q22" s="72" t="inlineStr">
        <is>
          <t>Moves</t>
        </is>
      </c>
    </row>
    <row r="23">
      <c r="E23" s="79" t="inlineStr">
        <is>
          <t>Bug Bite</t>
        </is>
      </c>
      <c r="F23" s="71" t="n"/>
      <c r="G23" s="79" t="inlineStr">
        <is>
          <t>String Shot</t>
        </is>
      </c>
      <c r="H23" s="71" t="n"/>
      <c r="I23" s="80" t="inlineStr">
        <is>
          <t>Poison Sting</t>
        </is>
      </c>
      <c r="J23" s="71" t="n"/>
      <c r="K23" s="79" t="inlineStr">
        <is>
          <t>String Shot</t>
        </is>
      </c>
      <c r="L23" s="71" t="n"/>
      <c r="M23" s="79" t="inlineStr">
        <is>
          <t>Bug Bite</t>
        </is>
      </c>
      <c r="N23" s="71" t="n"/>
    </row>
    <row r="24">
      <c r="E24" s="79" t="inlineStr">
        <is>
          <t>String Shot</t>
        </is>
      </c>
      <c r="F24" s="71" t="n"/>
      <c r="G24" s="76" t="inlineStr">
        <is>
          <t>Tackle</t>
        </is>
      </c>
      <c r="H24" s="71" t="n"/>
      <c r="I24" s="79" t="inlineStr">
        <is>
          <t>String Shot</t>
        </is>
      </c>
      <c r="J24" s="71" t="n"/>
      <c r="K24" s="76" t="inlineStr">
        <is>
          <t>Tackle</t>
        </is>
      </c>
      <c r="L24" s="71" t="n"/>
      <c r="M24" s="79" t="inlineStr">
        <is>
          <t>String Shot</t>
        </is>
      </c>
      <c r="N24" s="71" t="n"/>
    </row>
    <row r="25">
      <c r="E25" s="76" t="inlineStr">
        <is>
          <t>Tackle</t>
        </is>
      </c>
      <c r="F25" s="71" t="n"/>
      <c r="G25" s="81" t="inlineStr">
        <is>
          <t>-</t>
        </is>
      </c>
      <c r="H25" s="71" t="n"/>
      <c r="I25" s="76" t="inlineStr">
        <is>
          <t>Tackle</t>
        </is>
      </c>
      <c r="J25" s="71" t="n"/>
      <c r="K25" s="81" t="inlineStr">
        <is>
          <t>-</t>
        </is>
      </c>
      <c r="L25" s="71" t="n"/>
      <c r="M25" s="76" t="inlineStr">
        <is>
          <t>Tackle</t>
        </is>
      </c>
      <c r="N25" s="71" t="n"/>
    </row>
    <row r="27" ht="20" customHeight="1">
      <c r="B27" s="65" t="inlineStr">
        <is>
          <t>Youngster</t>
        </is>
      </c>
      <c r="C27" s="66" t="n"/>
      <c r="D27" s="66" t="n"/>
      <c r="E27" s="67" t="inlineStr">
        <is>
          <t>Youngster Allen</t>
        </is>
      </c>
      <c r="F27" s="66" t="n"/>
      <c r="G27" s="66" t="n"/>
      <c r="H27" s="66" t="n"/>
      <c r="I27" s="66" t="n"/>
      <c r="J27" s="66" t="n"/>
      <c r="K27" s="66" t="n"/>
      <c r="L27" s="66" t="n"/>
      <c r="M27" s="66" t="n"/>
      <c r="N27" s="66" t="n"/>
      <c r="O27" s="66" t="n"/>
      <c r="P27" s="66" t="n"/>
      <c r="Q27" s="66" t="n"/>
    </row>
    <row r="28" ht="69" customHeight="1">
      <c r="E28" s="68">
        <f>IFERROR(_xlfn.IMAGE("https://play.pokemonshowdown.com/sprites/gen5/zigzagoon.png"),"")</f>
        <v/>
      </c>
      <c r="G28" s="68">
        <f>IFERROR(_xlfn.IMAGE("https://play.pokemonshowdown.com/sprites/gen5/sentret.png"),"")</f>
        <v/>
      </c>
      <c r="I28" s="68">
        <f>IFERROR(_xlfn.IMAGE("https://play.pokemonshowdown.com/sprites/gen5/pidgey.png"),"")</f>
        <v/>
      </c>
      <c r="Q28" s="69" t="inlineStr">
        <is>
          <t>Mandatory</t>
        </is>
      </c>
    </row>
    <row r="29">
      <c r="E29" s="70" t="inlineStr">
        <is>
          <t>Lv 6 Zigzagoon</t>
        </is>
      </c>
      <c r="F29" s="71" t="n"/>
      <c r="G29" s="70" t="inlineStr">
        <is>
          <t>Lv 6 Sentret</t>
        </is>
      </c>
      <c r="H29" s="71" t="n"/>
      <c r="I29" s="70" t="inlineStr">
        <is>
          <t>Lv 7 Pidgey</t>
        </is>
      </c>
      <c r="J29" s="71" t="n"/>
      <c r="Q29" s="72" t="inlineStr">
        <is>
          <t>Pokémon</t>
        </is>
      </c>
    </row>
    <row r="30">
      <c r="E30" s="73" t="inlineStr">
        <is>
          <t>Adamant</t>
        </is>
      </c>
      <c r="F30" s="73" t="inlineStr">
        <is>
          <t>Gluttony</t>
        </is>
      </c>
      <c r="G30" s="73" t="inlineStr">
        <is>
          <t>Adamant</t>
        </is>
      </c>
      <c r="H30" s="73" t="inlineStr">
        <is>
          <t>Adaptability</t>
        </is>
      </c>
      <c r="I30" s="73" t="inlineStr">
        <is>
          <t>Modest</t>
        </is>
      </c>
      <c r="J30" s="73" t="inlineStr">
        <is>
          <t>Tangled Feet</t>
        </is>
      </c>
      <c r="Q30" s="72" t="inlineStr">
        <is>
          <t>Nature / Ability</t>
        </is>
      </c>
    </row>
    <row r="31">
      <c r="B31" s="72" t="inlineStr">
        <is>
          <t>AI Flags:</t>
        </is>
      </c>
      <c r="E31" s="74" t="inlineStr">
        <is>
          <t>Silk Scarf</t>
        </is>
      </c>
      <c r="F31" s="71" t="n"/>
      <c r="G31" s="74" t="inlineStr">
        <is>
          <t>Silk Scarf</t>
        </is>
      </c>
      <c r="H31" s="71" t="n"/>
      <c r="I31" s="74" t="inlineStr">
        <is>
          <t>Sharp Beak</t>
        </is>
      </c>
      <c r="J31" s="71" t="n"/>
      <c r="Q31" s="72" t="inlineStr">
        <is>
          <t>Item</t>
        </is>
      </c>
    </row>
    <row r="32">
      <c r="B32" s="69" t="inlineStr">
        <is>
          <t>Basic Trainer</t>
        </is>
      </c>
      <c r="E32" s="76" t="inlineStr">
        <is>
          <t>Quick Attack</t>
        </is>
      </c>
      <c r="F32" s="71" t="n"/>
      <c r="G32" s="76" t="inlineStr">
        <is>
          <t>Quick Attack</t>
        </is>
      </c>
      <c r="H32" s="71" t="n"/>
      <c r="I32" s="82" t="inlineStr">
        <is>
          <t>Gust</t>
        </is>
      </c>
      <c r="J32" s="71" t="n"/>
      <c r="Q32" s="72" t="inlineStr">
        <is>
          <t>Moves</t>
        </is>
      </c>
    </row>
    <row r="33">
      <c r="E33" s="78" t="inlineStr">
        <is>
          <t>Sand Attack</t>
        </is>
      </c>
      <c r="F33" s="71" t="n"/>
      <c r="G33" s="78" t="inlineStr">
        <is>
          <t>Sand Attack</t>
        </is>
      </c>
      <c r="H33" s="71" t="n"/>
      <c r="I33" s="76" t="inlineStr">
        <is>
          <t>Quick Attack</t>
        </is>
      </c>
      <c r="J33" s="71" t="n"/>
    </row>
    <row r="34">
      <c r="E34" s="76" t="inlineStr">
        <is>
          <t>Headbutt</t>
        </is>
      </c>
      <c r="F34" s="71" t="n"/>
      <c r="G34" s="76" t="inlineStr">
        <is>
          <t>Scratch</t>
        </is>
      </c>
      <c r="H34" s="71" t="n"/>
      <c r="I34" s="78" t="inlineStr">
        <is>
          <t>Sand Attack</t>
        </is>
      </c>
      <c r="J34" s="71" t="n"/>
    </row>
    <row r="35">
      <c r="E35" s="76" t="inlineStr">
        <is>
          <t>Growl</t>
        </is>
      </c>
      <c r="F35" s="71" t="n"/>
      <c r="G35" s="76" t="inlineStr">
        <is>
          <t>Defense Curl</t>
        </is>
      </c>
      <c r="H35" s="71" t="n"/>
      <c r="I35" s="78" t="inlineStr">
        <is>
          <t>Mud-Slap</t>
        </is>
      </c>
      <c r="J35" s="71" t="n"/>
    </row>
    <row r="37" ht="20" customHeight="1">
      <c r="B37" s="65" t="inlineStr">
        <is>
          <t>Lass</t>
        </is>
      </c>
      <c r="C37" s="66" t="n"/>
      <c r="D37" s="66" t="n"/>
      <c r="E37" s="67" t="inlineStr">
        <is>
          <t>Lass Tiana</t>
        </is>
      </c>
      <c r="F37" s="66" t="n"/>
      <c r="G37" s="66" t="n"/>
      <c r="H37" s="66" t="n"/>
      <c r="I37" s="66" t="n"/>
      <c r="J37" s="66" t="n"/>
      <c r="K37" s="66" t="n"/>
      <c r="L37" s="66" t="n"/>
      <c r="M37" s="66" t="n"/>
      <c r="N37" s="66" t="n"/>
      <c r="O37" s="66" t="n"/>
      <c r="P37" s="66" t="n"/>
      <c r="Q37" s="66" t="n"/>
    </row>
    <row r="38" ht="69" customHeight="1">
      <c r="E38" s="68">
        <f>IFERROR(_xlfn.IMAGE("https://play.pokemonshowdown.com/sprites/gen5/starly.png"),"")</f>
        <v/>
      </c>
      <c r="G38" s="68">
        <f>IFERROR(_xlfn.IMAGE("https://play.pokemonshowdown.com/sprites/gen5/growlithe.png"),"")</f>
        <v/>
      </c>
      <c r="I38" s="68">
        <f>IFERROR(_xlfn.IMAGE("https://play.pokemonshowdown.com/sprites/gen5/bunnelby.png"),"")</f>
        <v/>
      </c>
      <c r="K38" s="68">
        <f>IFERROR(_xlfn.IMAGE("https://play.pokemonshowdown.com/sprites/gen5/shroomish.png"),"")</f>
        <v/>
      </c>
      <c r="Q38" s="69" t="inlineStr">
        <is>
          <t>Mandatory</t>
        </is>
      </c>
    </row>
    <row r="39">
      <c r="E39" s="70" t="inlineStr">
        <is>
          <t>Lv 6 Starly</t>
        </is>
      </c>
      <c r="F39" s="71" t="n"/>
      <c r="G39" s="70" t="inlineStr">
        <is>
          <t>Lv 6 Growlithe</t>
        </is>
      </c>
      <c r="H39" s="71" t="n"/>
      <c r="I39" s="70" t="inlineStr">
        <is>
          <t>Lv 7 Bunnelby</t>
        </is>
      </c>
      <c r="J39" s="71" t="n"/>
      <c r="K39" s="70" t="inlineStr">
        <is>
          <t>Lv 7 Shroomish</t>
        </is>
      </c>
      <c r="L39" s="71" t="n"/>
      <c r="Q39" s="72" t="inlineStr">
        <is>
          <t>Pokémon</t>
        </is>
      </c>
    </row>
    <row r="40">
      <c r="E40" s="73" t="inlineStr">
        <is>
          <t>Adamant</t>
        </is>
      </c>
      <c r="F40" s="73" t="inlineStr">
        <is>
          <t>Keen Eye</t>
        </is>
      </c>
      <c r="G40" s="73" t="inlineStr">
        <is>
          <t>Lonely</t>
        </is>
      </c>
      <c r="H40" s="73" t="inlineStr">
        <is>
          <t>Intimidate</t>
        </is>
      </c>
      <c r="I40" s="73" t="inlineStr">
        <is>
          <t>Lonely</t>
        </is>
      </c>
      <c r="J40" s="73" t="inlineStr">
        <is>
          <t>Huge Power</t>
        </is>
      </c>
      <c r="K40" s="73" t="inlineStr">
        <is>
          <t>Impish</t>
        </is>
      </c>
      <c r="L40" s="73" t="inlineStr">
        <is>
          <t>Poison Heal</t>
        </is>
      </c>
      <c r="Q40" s="72" t="inlineStr">
        <is>
          <t>Nature / Ability</t>
        </is>
      </c>
    </row>
    <row r="41">
      <c r="B41" s="72" t="inlineStr">
        <is>
          <t>AI Flags:</t>
        </is>
      </c>
      <c r="E41" s="74" t="inlineStr">
        <is>
          <t>Oran Berry</t>
        </is>
      </c>
      <c r="F41" s="71" t="n"/>
      <c r="G41" s="74" t="inlineStr">
        <is>
          <t>Charcoal</t>
        </is>
      </c>
      <c r="H41" s="71" t="n"/>
      <c r="I41" s="74" t="inlineStr">
        <is>
          <t>Silk Scarf</t>
        </is>
      </c>
      <c r="J41" s="71" t="n"/>
      <c r="K41" s="74" t="inlineStr">
        <is>
          <t>Toxic Orb</t>
        </is>
      </c>
      <c r="L41" s="71" t="n"/>
      <c r="Q41" s="72" t="inlineStr">
        <is>
          <t>Item</t>
        </is>
      </c>
    </row>
    <row r="42">
      <c r="B42" s="69" t="inlineStr">
        <is>
          <t>Basic Trainer</t>
        </is>
      </c>
      <c r="E42" s="76" t="inlineStr">
        <is>
          <t>Quick Attack</t>
        </is>
      </c>
      <c r="F42" s="71" t="n"/>
      <c r="G42" s="83" t="inlineStr">
        <is>
          <t>Flame Charge</t>
        </is>
      </c>
      <c r="H42" s="71" t="n"/>
      <c r="I42" s="76" t="inlineStr">
        <is>
          <t>Quick Attack</t>
        </is>
      </c>
      <c r="J42" s="71" t="n"/>
      <c r="K42" s="84" t="inlineStr">
        <is>
          <t>Mega Drain</t>
        </is>
      </c>
      <c r="L42" s="71" t="n"/>
      <c r="Q42" s="72" t="inlineStr">
        <is>
          <t>Moves</t>
        </is>
      </c>
    </row>
    <row r="43">
      <c r="E43" s="82" t="inlineStr">
        <is>
          <t>Wing Attack</t>
        </is>
      </c>
      <c r="F43" s="71" t="n"/>
      <c r="G43" s="83" t="inlineStr">
        <is>
          <t>Ember</t>
        </is>
      </c>
      <c r="H43" s="71" t="n"/>
      <c r="I43" s="78" t="inlineStr">
        <is>
          <t>Mud-Slap</t>
        </is>
      </c>
      <c r="J43" s="71" t="n"/>
      <c r="K43" s="84" t="inlineStr">
        <is>
          <t>Leech Seed</t>
        </is>
      </c>
      <c r="L43" s="71" t="n"/>
    </row>
    <row r="44">
      <c r="E44" s="76" t="inlineStr">
        <is>
          <t>Growl</t>
        </is>
      </c>
      <c r="F44" s="71" t="n"/>
      <c r="G44" s="75" t="inlineStr">
        <is>
          <t>Bite</t>
        </is>
      </c>
      <c r="H44" s="71" t="n"/>
      <c r="I44" s="76" t="inlineStr">
        <is>
          <t>Tackle</t>
        </is>
      </c>
      <c r="J44" s="71" t="n"/>
      <c r="K44" s="84" t="inlineStr">
        <is>
          <t>Stun Spore</t>
        </is>
      </c>
      <c r="L44" s="71" t="n"/>
    </row>
    <row r="45">
      <c r="E45" s="76" t="inlineStr">
        <is>
          <t>Double Team</t>
        </is>
      </c>
      <c r="F45" s="71" t="n"/>
      <c r="G45" s="76" t="inlineStr">
        <is>
          <t>Leer</t>
        </is>
      </c>
      <c r="H45" s="71" t="n"/>
      <c r="I45" s="76" t="inlineStr">
        <is>
          <t>Leer</t>
        </is>
      </c>
      <c r="J45" s="71" t="n"/>
      <c r="K45" s="76" t="inlineStr">
        <is>
          <t>Headbutt</t>
        </is>
      </c>
      <c r="L45" s="71" t="n"/>
    </row>
    <row r="47" ht="24" customHeight="1">
      <c r="B47" s="63" t="inlineStr">
        <is>
          <t>Route 104</t>
        </is>
      </c>
      <c r="C47" s="64" t="n"/>
      <c r="D47" s="64" t="n"/>
      <c r="E47" s="64" t="n"/>
      <c r="F47" s="64" t="n"/>
      <c r="G47" s="64" t="n"/>
      <c r="H47" s="64" t="n"/>
      <c r="I47" s="64" t="n"/>
      <c r="J47" s="64" t="n"/>
      <c r="K47" s="64" t="n"/>
      <c r="L47" s="64" t="n"/>
      <c r="M47" s="64" t="n"/>
      <c r="N47" s="64" t="n"/>
      <c r="O47" s="64" t="n"/>
      <c r="P47" s="64" t="n"/>
      <c r="Q47" s="64" t="n"/>
    </row>
    <row r="49" ht="20" customHeight="1">
      <c r="B49" s="65" t="inlineStr">
        <is>
          <t>Youngster</t>
        </is>
      </c>
      <c r="C49" s="66" t="n"/>
      <c r="D49" s="66" t="n"/>
      <c r="E49" s="67" t="inlineStr">
        <is>
          <t>Youngster Billy</t>
        </is>
      </c>
      <c r="F49" s="66" t="n"/>
      <c r="G49" s="66" t="n"/>
      <c r="H49" s="66" t="n"/>
      <c r="I49" s="66" t="n"/>
      <c r="J49" s="66" t="n"/>
      <c r="K49" s="66" t="n"/>
      <c r="L49" s="66" t="n"/>
      <c r="M49" s="66" t="n"/>
      <c r="N49" s="66" t="n"/>
      <c r="O49" s="66" t="n"/>
      <c r="P49" s="66" t="n"/>
      <c r="Q49" s="66" t="n"/>
    </row>
    <row r="50" ht="69" customHeight="1">
      <c r="E50" s="68">
        <f>IFERROR(_xlfn.IMAGE("https://play.pokemonshowdown.com/sprites/gen5/hoothoot.png"),"")</f>
        <v/>
      </c>
      <c r="G50" s="68">
        <f>IFERROR(_xlfn.IMAGE("https://play.pokemonshowdown.com/sprites/gen5/nidoran-f.png"),"")</f>
        <v/>
      </c>
      <c r="I50" s="68">
        <f>IFERROR(_xlfn.IMAGE("https://play.pokemonshowdown.com/sprites/gen5/pancham.png"),"")</f>
        <v/>
      </c>
      <c r="K50" s="68">
        <f>IFERROR(_xlfn.IMAGE("https://play.pokemonshowdown.com/sprites/gen5/electrike.png"),"")</f>
        <v/>
      </c>
      <c r="Q50" s="69" t="inlineStr">
        <is>
          <t>Mandatory</t>
        </is>
      </c>
    </row>
    <row r="51">
      <c r="E51" s="70" t="inlineStr">
        <is>
          <t>Lv 8 Hoothoot</t>
        </is>
      </c>
      <c r="F51" s="71" t="n"/>
      <c r="G51" s="70" t="inlineStr">
        <is>
          <t>Lv 8 Nidoran-F</t>
        </is>
      </c>
      <c r="H51" s="71" t="n"/>
      <c r="I51" s="70" t="inlineStr">
        <is>
          <t>Lv 9 Pancham</t>
        </is>
      </c>
      <c r="J51" s="71" t="n"/>
      <c r="K51" s="70" t="inlineStr">
        <is>
          <t>Lv 9 Electrike</t>
        </is>
      </c>
      <c r="L51" s="71" t="n"/>
      <c r="Q51" s="72" t="inlineStr">
        <is>
          <t>Pokémon</t>
        </is>
      </c>
    </row>
    <row r="52">
      <c r="E52" s="73" t="inlineStr">
        <is>
          <t>Careful</t>
        </is>
      </c>
      <c r="F52" s="73" t="inlineStr">
        <is>
          <t>Insomnia</t>
        </is>
      </c>
      <c r="G52" s="73" t="inlineStr">
        <is>
          <t>Adamant</t>
        </is>
      </c>
      <c r="H52" s="73" t="inlineStr">
        <is>
          <t>Poison Point</t>
        </is>
      </c>
      <c r="I52" s="73" t="inlineStr">
        <is>
          <t>Adamant</t>
        </is>
      </c>
      <c r="J52" s="73" t="inlineStr">
        <is>
          <t>Iron Fist</t>
        </is>
      </c>
      <c r="K52" s="73" t="inlineStr">
        <is>
          <t>Rash</t>
        </is>
      </c>
      <c r="L52" s="73" t="inlineStr">
        <is>
          <t>Static</t>
        </is>
      </c>
      <c r="Q52" s="72" t="inlineStr">
        <is>
          <t>Nature / Ability</t>
        </is>
      </c>
    </row>
    <row r="53">
      <c r="B53" s="72" t="inlineStr">
        <is>
          <t>AI Flags:</t>
        </is>
      </c>
      <c r="E53" s="74" t="inlineStr">
        <is>
          <t>Oran Berry</t>
        </is>
      </c>
      <c r="F53" s="71" t="n"/>
      <c r="G53" s="74" t="inlineStr">
        <is>
          <t>Poison Barb</t>
        </is>
      </c>
      <c r="H53" s="71" t="n"/>
      <c r="I53" s="74" t="inlineStr">
        <is>
          <t>Black Belt</t>
        </is>
      </c>
      <c r="J53" s="71" t="n"/>
      <c r="K53" s="74" t="inlineStr">
        <is>
          <t>Magnet</t>
        </is>
      </c>
      <c r="L53" s="71" t="n"/>
      <c r="Q53" s="72" t="inlineStr">
        <is>
          <t>Item</t>
        </is>
      </c>
    </row>
    <row r="54">
      <c r="B54" s="69" t="inlineStr">
        <is>
          <t>Basic Trainer</t>
        </is>
      </c>
      <c r="E54" s="85" t="inlineStr">
        <is>
          <t>Hypnosis</t>
        </is>
      </c>
      <c r="F54" s="71" t="n"/>
      <c r="G54" s="80" t="inlineStr">
        <is>
          <t>Poison Sting</t>
        </is>
      </c>
      <c r="H54" s="71" t="n"/>
      <c r="I54" s="86" t="inlineStr">
        <is>
          <t>Arm Thrust</t>
        </is>
      </c>
      <c r="J54" s="71" t="n"/>
      <c r="K54" s="77" t="inlineStr">
        <is>
          <t>Thunder Shock</t>
        </is>
      </c>
      <c r="L54" s="71" t="n"/>
      <c r="Q54" s="72" t="inlineStr">
        <is>
          <t>Moves</t>
        </is>
      </c>
    </row>
    <row r="55">
      <c r="E55" s="82" t="inlineStr">
        <is>
          <t>Peck</t>
        </is>
      </c>
      <c r="F55" s="71" t="n"/>
      <c r="G55" s="86" t="inlineStr">
        <is>
          <t>Double Kick</t>
        </is>
      </c>
      <c r="H55" s="71" t="n"/>
      <c r="I55" s="87" t="inlineStr">
        <is>
          <t>Bullet Punch</t>
        </is>
      </c>
      <c r="J55" s="71" t="n"/>
      <c r="K55" s="76" t="inlineStr">
        <is>
          <t>Quick Attack</t>
        </is>
      </c>
      <c r="L55" s="71" t="n"/>
    </row>
    <row r="56">
      <c r="E56" s="85" t="inlineStr">
        <is>
          <t>Confusion</t>
        </is>
      </c>
      <c r="F56" s="71" t="n"/>
      <c r="G56" s="75" t="inlineStr">
        <is>
          <t>Bite</t>
        </is>
      </c>
      <c r="H56" s="71" t="n"/>
      <c r="I56" s="76" t="inlineStr">
        <is>
          <t>Leer</t>
        </is>
      </c>
      <c r="J56" s="71" t="n"/>
      <c r="K56" s="77" t="inlineStr">
        <is>
          <t>Thunder Wave</t>
        </is>
      </c>
      <c r="L56" s="71" t="n"/>
    </row>
    <row r="57">
      <c r="E57" s="85" t="inlineStr">
        <is>
          <t>Reflect</t>
        </is>
      </c>
      <c r="F57" s="71" t="n"/>
      <c r="G57" s="76" t="inlineStr">
        <is>
          <t>Tail Whip</t>
        </is>
      </c>
      <c r="H57" s="71" t="n"/>
      <c r="I57" s="76" t="inlineStr">
        <is>
          <t>Tackle</t>
        </is>
      </c>
      <c r="J57" s="71" t="n"/>
      <c r="K57" s="75" t="inlineStr">
        <is>
          <t>Bite</t>
        </is>
      </c>
      <c r="L57" s="71" t="n"/>
    </row>
    <row r="58">
      <c r="E58" s="88" t="inlineStr">
        <is>
          <t>Note: Route 104 South</t>
        </is>
      </c>
    </row>
    <row r="60" ht="20" customHeight="1">
      <c r="B60" s="65" t="inlineStr">
        <is>
          <t>Fisherman</t>
        </is>
      </c>
      <c r="C60" s="66" t="n"/>
      <c r="D60" s="66" t="n"/>
      <c r="E60" s="67" t="inlineStr">
        <is>
          <t>Fisherman Darian</t>
        </is>
      </c>
      <c r="F60" s="66" t="n"/>
      <c r="G60" s="66" t="n"/>
      <c r="H60" s="66" t="n"/>
      <c r="I60" s="66" t="n"/>
      <c r="J60" s="66" t="n"/>
      <c r="K60" s="66" t="n"/>
      <c r="L60" s="66" t="n"/>
      <c r="M60" s="66" t="n"/>
      <c r="N60" s="66" t="n"/>
      <c r="O60" s="66" t="n"/>
      <c r="P60" s="66" t="n"/>
      <c r="Q60" s="66" t="n"/>
    </row>
    <row r="61" ht="69" customHeight="1">
      <c r="E61" s="68">
        <f>IFERROR(_xlfn.IMAGE("https://play.pokemonshowdown.com/sprites/gen5/dwebble.png"),"")</f>
        <v/>
      </c>
      <c r="G61" s="68">
        <f>IFERROR(_xlfn.IMAGE("https://play.pokemonshowdown.com/sprites/gen5/poliwag.png"),"")</f>
        <v/>
      </c>
      <c r="I61" s="68">
        <f>IFERROR(_xlfn.IMAGE("https://play.pokemonshowdown.com/sprites/gen5/finneon.png"),"")</f>
        <v/>
      </c>
      <c r="K61" s="68">
        <f>IFERROR(_xlfn.IMAGE("https://play.pokemonshowdown.com/sprites/gen5/corphish.png"),"")</f>
        <v/>
      </c>
      <c r="Q61" s="69" t="inlineStr">
        <is>
          <t>Mandatory</t>
        </is>
      </c>
    </row>
    <row r="62">
      <c r="E62" s="70" t="inlineStr">
        <is>
          <t>Lv 8 Dwebble</t>
        </is>
      </c>
      <c r="F62" s="71" t="n"/>
      <c r="G62" s="70" t="inlineStr">
        <is>
          <t>Lv 8 Poliwag</t>
        </is>
      </c>
      <c r="H62" s="71" t="n"/>
      <c r="I62" s="70" t="inlineStr">
        <is>
          <t>Lv 8 Finneon</t>
        </is>
      </c>
      <c r="J62" s="71" t="n"/>
      <c r="K62" s="70" t="inlineStr">
        <is>
          <t>Lv 9 Corphish</t>
        </is>
      </c>
      <c r="L62" s="71" t="n"/>
      <c r="Q62" s="72" t="inlineStr">
        <is>
          <t>Pokémon</t>
        </is>
      </c>
    </row>
    <row r="63">
      <c r="E63" s="73" t="inlineStr">
        <is>
          <t>Adamant</t>
        </is>
      </c>
      <c r="F63" s="73" t="inlineStr">
        <is>
          <t>Sturdy</t>
        </is>
      </c>
      <c r="G63" s="73" t="inlineStr">
        <is>
          <t>Bold</t>
        </is>
      </c>
      <c r="H63" s="73" t="inlineStr">
        <is>
          <t>Water Absorb</t>
        </is>
      </c>
      <c r="I63" s="73" t="inlineStr">
        <is>
          <t>Modest</t>
        </is>
      </c>
      <c r="J63" s="73" t="inlineStr">
        <is>
          <t>Swift Swim</t>
        </is>
      </c>
      <c r="K63" s="73" t="inlineStr">
        <is>
          <t>Naughty</t>
        </is>
      </c>
      <c r="L63" s="73" t="inlineStr">
        <is>
          <t>Adaptability</t>
        </is>
      </c>
      <c r="Q63" s="72" t="inlineStr">
        <is>
          <t>Nature / Ability</t>
        </is>
      </c>
    </row>
    <row r="64">
      <c r="B64" s="72" t="inlineStr">
        <is>
          <t>AI Flags:</t>
        </is>
      </c>
      <c r="E64" s="74" t="inlineStr">
        <is>
          <t>Oran Berry</t>
        </is>
      </c>
      <c r="F64" s="71" t="n"/>
      <c r="G64" s="74" t="inlineStr">
        <is>
          <t>Oran Berry</t>
        </is>
      </c>
      <c r="H64" s="71" t="n"/>
      <c r="I64" s="74" t="inlineStr">
        <is>
          <t>Mystic Water</t>
        </is>
      </c>
      <c r="J64" s="71" t="n"/>
      <c r="K64" s="74" t="inlineStr">
        <is>
          <t>Oran Berry</t>
        </is>
      </c>
      <c r="L64" s="71" t="n"/>
      <c r="Q64" s="72" t="inlineStr">
        <is>
          <t>Item</t>
        </is>
      </c>
    </row>
    <row r="65">
      <c r="B65" s="69" t="inlineStr">
        <is>
          <t>Basic Trainer</t>
        </is>
      </c>
      <c r="E65" s="89" t="inlineStr">
        <is>
          <t>Rock Tomb</t>
        </is>
      </c>
      <c r="F65" s="71" t="n"/>
      <c r="G65" s="90" t="inlineStr">
        <is>
          <t>Bubble Beam</t>
        </is>
      </c>
      <c r="H65" s="71" t="n"/>
      <c r="I65" s="90" t="inlineStr">
        <is>
          <t>Water Pulse</t>
        </is>
      </c>
      <c r="J65" s="71" t="n"/>
      <c r="K65" s="90" t="inlineStr">
        <is>
          <t>Aqua Jet</t>
        </is>
      </c>
      <c r="L65" s="71" t="n"/>
      <c r="Q65" s="72" t="inlineStr">
        <is>
          <t>Moves</t>
        </is>
      </c>
    </row>
    <row r="66">
      <c r="E66" s="79" t="inlineStr">
        <is>
          <t>Bug Bite</t>
        </is>
      </c>
      <c r="F66" s="71" t="n"/>
      <c r="G66" s="85" t="inlineStr">
        <is>
          <t>Hypnosis</t>
        </is>
      </c>
      <c r="H66" s="71" t="n"/>
      <c r="I66" s="82" t="inlineStr">
        <is>
          <t>Air Cutter</t>
        </is>
      </c>
      <c r="J66" s="71" t="n"/>
      <c r="K66" s="90" t="inlineStr">
        <is>
          <t>Bubble Beam</t>
        </is>
      </c>
      <c r="L66" s="71" t="n"/>
    </row>
    <row r="67">
      <c r="E67" s="78" t="inlineStr">
        <is>
          <t>Sand Attack</t>
        </is>
      </c>
      <c r="F67" s="71" t="n"/>
      <c r="G67" s="91" t="inlineStr">
        <is>
          <t>Icy Wind</t>
        </is>
      </c>
      <c r="H67" s="71" t="n"/>
      <c r="I67" s="91" t="inlineStr">
        <is>
          <t>Aurora Beam</t>
        </is>
      </c>
      <c r="J67" s="71" t="n"/>
      <c r="K67" s="75" t="inlineStr">
        <is>
          <t>Knock Off</t>
        </is>
      </c>
      <c r="L67" s="71" t="n"/>
    </row>
    <row r="68">
      <c r="E68" s="89" t="inlineStr">
        <is>
          <t>Stealth Rock</t>
        </is>
      </c>
      <c r="F68" s="71" t="n"/>
      <c r="G68" s="76" t="inlineStr">
        <is>
          <t>Encore</t>
        </is>
      </c>
      <c r="H68" s="71" t="n"/>
      <c r="I68" s="76" t="inlineStr">
        <is>
          <t>Attract</t>
        </is>
      </c>
      <c r="J68" s="71" t="n"/>
      <c r="K68" s="89" t="inlineStr">
        <is>
          <t>Rock Tomb</t>
        </is>
      </c>
      <c r="L68" s="71" t="n"/>
    </row>
    <row r="69">
      <c r="E69" s="88" t="inlineStr">
        <is>
          <t>Note: Route 104 South</t>
        </is>
      </c>
    </row>
    <row r="71" ht="20" customHeight="1">
      <c r="B71" s="65" t="inlineStr">
        <is>
          <t>Team Aqua</t>
        </is>
      </c>
      <c r="C71" s="66" t="n"/>
      <c r="D71" s="66" t="n"/>
      <c r="E71" s="67" t="inlineStr">
        <is>
          <t>Team Aqua Grunt</t>
        </is>
      </c>
      <c r="F71" s="66" t="n"/>
      <c r="G71" s="66" t="n"/>
      <c r="H71" s="66" t="n"/>
      <c r="I71" s="66" t="n"/>
      <c r="J71" s="66" t="n"/>
      <c r="K71" s="66" t="n"/>
      <c r="L71" s="66" t="n"/>
      <c r="M71" s="66" t="n"/>
      <c r="N71" s="66" t="n"/>
      <c r="O71" s="66" t="n"/>
      <c r="P71" s="66" t="n"/>
      <c r="Q71" s="66" t="n"/>
    </row>
    <row r="72" ht="69" customHeight="1">
      <c r="E72" s="68">
        <f>IFERROR(_xlfn.IMAGE("https://play.pokemonshowdown.com/sprites/gen5/wingull.png"),"")</f>
        <v/>
      </c>
      <c r="G72" s="68">
        <f>IFERROR(_xlfn.IMAGE("https://play.pokemonshowdown.com/sprites/gen5/croagunk.png"),"")</f>
        <v/>
      </c>
      <c r="I72" s="68">
        <f>IFERROR(_xlfn.IMAGE("https://play.pokemonshowdown.com/sprites/gen5/koffing.png"),"")</f>
        <v/>
      </c>
      <c r="K72" s="68">
        <f>IFERROR(_xlfn.IMAGE("https://play.pokemonshowdown.com/sprites/gen5/helioptile.png"),"")</f>
        <v/>
      </c>
      <c r="M72" s="68">
        <f>IFERROR(_xlfn.IMAGE("https://play.pokemonshowdown.com/sprites/gen5/carvanha.png"),"")</f>
        <v/>
      </c>
      <c r="Q72" s="69" t="inlineStr">
        <is>
          <t>Mandatory</t>
        </is>
      </c>
    </row>
    <row r="73">
      <c r="E73" s="70" t="inlineStr">
        <is>
          <t>Lv 10 Wingull</t>
        </is>
      </c>
      <c r="F73" s="71" t="n"/>
      <c r="G73" s="70" t="inlineStr">
        <is>
          <t>Lv 10 Croagunk</t>
        </is>
      </c>
      <c r="H73" s="71" t="n"/>
      <c r="I73" s="70" t="inlineStr">
        <is>
          <t>Lv 10 Koffing</t>
        </is>
      </c>
      <c r="J73" s="71" t="n"/>
      <c r="K73" s="70" t="inlineStr">
        <is>
          <t>Lv 10 Helioptile</t>
        </is>
      </c>
      <c r="L73" s="71" t="n"/>
      <c r="M73" s="70" t="inlineStr">
        <is>
          <t>Lv 11 Carvanha</t>
        </is>
      </c>
      <c r="N73" s="71" t="n"/>
      <c r="Q73" s="72" t="inlineStr">
        <is>
          <t>Pokémon</t>
        </is>
      </c>
    </row>
    <row r="74">
      <c r="E74" s="73" t="inlineStr">
        <is>
          <t>Rash</t>
        </is>
      </c>
      <c r="F74" s="73" t="inlineStr">
        <is>
          <t>Drizzle</t>
        </is>
      </c>
      <c r="G74" s="73" t="inlineStr">
        <is>
          <t>Adamant</t>
        </is>
      </c>
      <c r="H74" s="73" t="inlineStr">
        <is>
          <t>Dry Skin</t>
        </is>
      </c>
      <c r="I74" s="73" t="inlineStr">
        <is>
          <t>Naughty</t>
        </is>
      </c>
      <c r="J74" s="73" t="inlineStr">
        <is>
          <t>Levitate</t>
        </is>
      </c>
      <c r="K74" s="73" t="inlineStr">
        <is>
          <t>Modest</t>
        </is>
      </c>
      <c r="L74" s="73" t="inlineStr">
        <is>
          <t>Dry Skin</t>
        </is>
      </c>
      <c r="M74" s="73" t="inlineStr">
        <is>
          <t>Adamant</t>
        </is>
      </c>
      <c r="N74" s="73" t="inlineStr">
        <is>
          <t>Speed Boost</t>
        </is>
      </c>
      <c r="Q74" s="72" t="inlineStr">
        <is>
          <t>Nature / Ability</t>
        </is>
      </c>
    </row>
    <row r="75">
      <c r="B75" s="72" t="inlineStr">
        <is>
          <t>AI Flags:</t>
        </is>
      </c>
      <c r="E75" s="74" t="inlineStr">
        <is>
          <t>Damp Rock</t>
        </is>
      </c>
      <c r="F75" s="71" t="n"/>
      <c r="G75" s="74" t="inlineStr">
        <is>
          <t>Black Sludge</t>
        </is>
      </c>
      <c r="H75" s="71" t="n"/>
      <c r="I75" s="74" t="inlineStr">
        <is>
          <t>Oran Berry</t>
        </is>
      </c>
      <c r="J75" s="71" t="n"/>
      <c r="K75" s="74" t="inlineStr">
        <is>
          <t>Magnet</t>
        </is>
      </c>
      <c r="L75" s="71" t="n"/>
      <c r="M75" s="74" t="inlineStr">
        <is>
          <t>Mystic Water</t>
        </is>
      </c>
      <c r="N75" s="71" t="n"/>
      <c r="Q75" s="72" t="inlineStr">
        <is>
          <t>Item</t>
        </is>
      </c>
    </row>
    <row r="76">
      <c r="B76" s="69" t="inlineStr">
        <is>
          <t>Basic Trainer</t>
        </is>
      </c>
      <c r="E76" s="90" t="inlineStr">
        <is>
          <t>Water Pulse</t>
        </is>
      </c>
      <c r="F76" s="71" t="n"/>
      <c r="G76" s="76" t="inlineStr">
        <is>
          <t>Fake Out</t>
        </is>
      </c>
      <c r="H76" s="71" t="n"/>
      <c r="I76" s="80" t="inlineStr">
        <is>
          <t>Sludge</t>
        </is>
      </c>
      <c r="J76" s="71" t="n"/>
      <c r="K76" s="77" t="inlineStr">
        <is>
          <t>Thunder</t>
        </is>
      </c>
      <c r="L76" s="71" t="n"/>
      <c r="M76" s="90" t="inlineStr">
        <is>
          <t>Aqua Jet</t>
        </is>
      </c>
      <c r="N76" s="71" t="n"/>
      <c r="Q76" s="72" t="inlineStr">
        <is>
          <t>Moves</t>
        </is>
      </c>
    </row>
    <row r="77">
      <c r="E77" s="82" t="inlineStr">
        <is>
          <t>Wing Attack</t>
        </is>
      </c>
      <c r="F77" s="71" t="n"/>
      <c r="G77" s="86" t="inlineStr">
        <is>
          <t>Drain Punch</t>
        </is>
      </c>
      <c r="H77" s="71" t="n"/>
      <c r="I77" s="83" t="inlineStr">
        <is>
          <t>Will-O-Wisp</t>
        </is>
      </c>
      <c r="J77" s="71" t="n"/>
      <c r="K77" s="77" t="inlineStr">
        <is>
          <t>Volt Switch</t>
        </is>
      </c>
      <c r="L77" s="71" t="n"/>
      <c r="M77" s="75" t="inlineStr">
        <is>
          <t>Bite</t>
        </is>
      </c>
      <c r="N77" s="71" t="n"/>
    </row>
    <row r="78">
      <c r="E78" s="76" t="inlineStr">
        <is>
          <t>Supersonic</t>
        </is>
      </c>
      <c r="F78" s="71" t="n"/>
      <c r="G78" s="80" t="inlineStr">
        <is>
          <t>Poison Jab</t>
        </is>
      </c>
      <c r="H78" s="71" t="n"/>
      <c r="I78" s="80" t="inlineStr">
        <is>
          <t>Clear Smog</t>
        </is>
      </c>
      <c r="J78" s="71" t="n"/>
      <c r="K78" s="77" t="inlineStr">
        <is>
          <t>Thunder Wave</t>
        </is>
      </c>
      <c r="L78" s="71" t="n"/>
      <c r="M78" s="91" t="inlineStr">
        <is>
          <t>Ice Fang</t>
        </is>
      </c>
      <c r="N78" s="71" t="n"/>
    </row>
    <row r="79">
      <c r="E79" s="76" t="inlineStr">
        <is>
          <t>Quick Attack</t>
        </is>
      </c>
      <c r="F79" s="71" t="n"/>
      <c r="G79" s="75" t="inlineStr">
        <is>
          <t>Sucker Punch</t>
        </is>
      </c>
      <c r="H79" s="71" t="n"/>
      <c r="I79" s="75" t="inlineStr">
        <is>
          <t>Assurance</t>
        </is>
      </c>
      <c r="J79" s="71" t="n"/>
      <c r="K79" s="78" t="inlineStr">
        <is>
          <t>Mud-Slap</t>
        </is>
      </c>
      <c r="L79" s="71" t="n"/>
      <c r="M79" s="86" t="inlineStr">
        <is>
          <t>Rage</t>
        </is>
      </c>
      <c r="N79" s="71" t="n"/>
    </row>
    <row r="80">
      <c r="E80" s="88" t="inlineStr">
        <is>
          <t>Note: Route 104 South</t>
        </is>
      </c>
    </row>
    <row r="82" ht="20" customHeight="1">
      <c r="B82" s="65" t="inlineStr">
        <is>
          <t>Team Magma</t>
        </is>
      </c>
      <c r="C82" s="66" t="n"/>
      <c r="D82" s="66" t="n"/>
      <c r="E82" s="67" t="inlineStr">
        <is>
          <t>Team Magma Grunt</t>
        </is>
      </c>
      <c r="F82" s="66" t="n"/>
      <c r="G82" s="66" t="n"/>
      <c r="H82" s="66" t="n"/>
      <c r="I82" s="66" t="n"/>
      <c r="J82" s="66" t="n"/>
      <c r="K82" s="66" t="n"/>
      <c r="L82" s="66" t="n"/>
      <c r="M82" s="66" t="n"/>
      <c r="N82" s="66" t="n"/>
      <c r="O82" s="66" t="n"/>
      <c r="P82" s="66" t="n"/>
      <c r="Q82" s="66" t="n"/>
    </row>
    <row r="83" ht="69" customHeight="1">
      <c r="E83" s="68">
        <f>IFERROR(_xlfn.IMAGE("https://play.pokemonshowdown.com/sprites/gen5/vulpix.png"),"")</f>
        <v/>
      </c>
      <c r="G83" s="68">
        <f>IFERROR(_xlfn.IMAGE("https://play.pokemonshowdown.com/sprites/gen5/numel.png"),"")</f>
        <v/>
      </c>
      <c r="I83" s="68">
        <f>IFERROR(_xlfn.IMAGE("https://play.pokemonshowdown.com/sprites/gen5/skorupi.png"),"")</f>
        <v/>
      </c>
      <c r="K83" s="68">
        <f>IFERROR(_xlfn.IMAGE("https://play.pokemonshowdown.com/sprites/gen5/houndour.png"),"")</f>
        <v/>
      </c>
      <c r="M83" s="68">
        <f>IFERROR(_xlfn.IMAGE("https://play.pokemonshowdown.com/sprites/gen5/sandile.png"),"")</f>
        <v/>
      </c>
      <c r="Q83" s="69" t="inlineStr">
        <is>
          <t>Mandatory</t>
        </is>
      </c>
    </row>
    <row r="84">
      <c r="E84" s="70" t="inlineStr">
        <is>
          <t>Lv 10 Vulpix</t>
        </is>
      </c>
      <c r="F84" s="71" t="n"/>
      <c r="G84" s="70" t="inlineStr">
        <is>
          <t>Lv 10 Numel</t>
        </is>
      </c>
      <c r="H84" s="71" t="n"/>
      <c r="I84" s="70" t="inlineStr">
        <is>
          <t>Lv 10 Skorupi</t>
        </is>
      </c>
      <c r="J84" s="71" t="n"/>
      <c r="K84" s="70" t="inlineStr">
        <is>
          <t>Lv 11 Houndour</t>
        </is>
      </c>
      <c r="L84" s="71" t="n"/>
      <c r="M84" s="70" t="inlineStr">
        <is>
          <t>Lv 10 Sandile</t>
        </is>
      </c>
      <c r="N84" s="71" t="n"/>
      <c r="Q84" s="72" t="inlineStr">
        <is>
          <t>Pokémon</t>
        </is>
      </c>
    </row>
    <row r="85">
      <c r="E85" s="73" t="inlineStr">
        <is>
          <t>Modest</t>
        </is>
      </c>
      <c r="F85" s="73" t="inlineStr">
        <is>
          <t>Drought</t>
        </is>
      </c>
      <c r="G85" s="73" t="inlineStr">
        <is>
          <t>Adamant</t>
        </is>
      </c>
      <c r="H85" s="73" t="inlineStr">
        <is>
          <t>Simple</t>
        </is>
      </c>
      <c r="I85" s="73" t="inlineStr">
        <is>
          <t>Adamant</t>
        </is>
      </c>
      <c r="J85" s="73" t="inlineStr">
        <is>
          <t>Battle Armor</t>
        </is>
      </c>
      <c r="K85" s="73" t="inlineStr">
        <is>
          <t>Mild</t>
        </is>
      </c>
      <c r="L85" s="73" t="inlineStr">
        <is>
          <t>Flash Fire</t>
        </is>
      </c>
      <c r="M85" s="73" t="inlineStr">
        <is>
          <t>Adamant</t>
        </is>
      </c>
      <c r="N85" s="73" t="inlineStr">
        <is>
          <t>Intimidate</t>
        </is>
      </c>
      <c r="Q85" s="72" t="inlineStr">
        <is>
          <t>Nature / Ability</t>
        </is>
      </c>
    </row>
    <row r="86">
      <c r="B86" s="72" t="inlineStr">
        <is>
          <t>AI Flags:</t>
        </is>
      </c>
      <c r="E86" s="74" t="inlineStr">
        <is>
          <t>Heat Rock</t>
        </is>
      </c>
      <c r="F86" s="71" t="n"/>
      <c r="G86" s="74" t="inlineStr">
        <is>
          <t>Oran Berry</t>
        </is>
      </c>
      <c r="H86" s="71" t="n"/>
      <c r="I86" s="74" t="inlineStr">
        <is>
          <t>Poison Barb</t>
        </is>
      </c>
      <c r="J86" s="71" t="n"/>
      <c r="K86" s="74" t="inlineStr">
        <is>
          <t>Charcoal</t>
        </is>
      </c>
      <c r="L86" s="71" t="n"/>
      <c r="M86" s="74" t="inlineStr">
        <is>
          <t>Soft Sand</t>
        </is>
      </c>
      <c r="N86" s="71" t="n"/>
      <c r="Q86" s="72" t="inlineStr">
        <is>
          <t>Item</t>
        </is>
      </c>
    </row>
    <row r="87">
      <c r="B87" s="69" t="inlineStr">
        <is>
          <t>Basic Trainer</t>
        </is>
      </c>
      <c r="E87" s="83" t="inlineStr">
        <is>
          <t>Ember</t>
        </is>
      </c>
      <c r="F87" s="71" t="n"/>
      <c r="G87" s="83" t="inlineStr">
        <is>
          <t>Flame Charge</t>
        </is>
      </c>
      <c r="H87" s="71" t="n"/>
      <c r="I87" s="80" t="inlineStr">
        <is>
          <t>Poison Fang</t>
        </is>
      </c>
      <c r="J87" s="71" t="n"/>
      <c r="K87" s="83" t="inlineStr">
        <is>
          <t>Ember</t>
        </is>
      </c>
      <c r="L87" s="71" t="n"/>
      <c r="M87" s="78" t="inlineStr">
        <is>
          <t>Bulldoze</t>
        </is>
      </c>
      <c r="N87" s="71" t="n"/>
      <c r="Q87" s="72" t="inlineStr">
        <is>
          <t>Moves</t>
        </is>
      </c>
    </row>
    <row r="88">
      <c r="E88" s="76" t="inlineStr">
        <is>
          <t>Quick Attack</t>
        </is>
      </c>
      <c r="F88" s="71" t="n"/>
      <c r="G88" s="78" t="inlineStr">
        <is>
          <t>Magnitude</t>
        </is>
      </c>
      <c r="H88" s="71" t="n"/>
      <c r="I88" s="79" t="inlineStr">
        <is>
          <t>Bug Bite</t>
        </is>
      </c>
      <c r="J88" s="71" t="n"/>
      <c r="K88" s="75" t="inlineStr">
        <is>
          <t>Bite</t>
        </is>
      </c>
      <c r="L88" s="71" t="n"/>
      <c r="M88" s="75" t="inlineStr">
        <is>
          <t>Bite</t>
        </is>
      </c>
      <c r="N88" s="71" t="n"/>
    </row>
    <row r="89">
      <c r="E89" s="83" t="inlineStr">
        <is>
          <t>Will-O-Wisp</t>
        </is>
      </c>
      <c r="F89" s="71" t="n"/>
      <c r="G89" s="76" t="inlineStr">
        <is>
          <t>Growl</t>
        </is>
      </c>
      <c r="H89" s="71" t="n"/>
      <c r="I89" s="75" t="inlineStr">
        <is>
          <t>Knock Off</t>
        </is>
      </c>
      <c r="J89" s="71" t="n"/>
      <c r="K89" s="80" t="inlineStr">
        <is>
          <t>Smog</t>
        </is>
      </c>
      <c r="L89" s="71" t="n"/>
      <c r="M89" s="78" t="inlineStr">
        <is>
          <t>Sand Attack</t>
        </is>
      </c>
      <c r="N89" s="71" t="n"/>
    </row>
    <row r="90">
      <c r="E90" s="92" t="inlineStr">
        <is>
          <t>Confuse Ray</t>
        </is>
      </c>
      <c r="F90" s="71" t="n"/>
      <c r="G90" s="76" t="inlineStr">
        <is>
          <t>Tackle</t>
        </is>
      </c>
      <c r="H90" s="71" t="n"/>
      <c r="I90" s="89" t="inlineStr">
        <is>
          <t>Rock Tomb</t>
        </is>
      </c>
      <c r="J90" s="71" t="n"/>
      <c r="K90" s="75" t="inlineStr">
        <is>
          <t>Pursuit</t>
        </is>
      </c>
      <c r="L90" s="71" t="n"/>
      <c r="M90" s="75" t="inlineStr">
        <is>
          <t>Assurance</t>
        </is>
      </c>
      <c r="N90" s="71" t="n"/>
    </row>
    <row r="91">
      <c r="E91" s="88" t="inlineStr">
        <is>
          <t>Note: Route 104 South</t>
        </is>
      </c>
    </row>
    <row r="93" ht="24" customHeight="1">
      <c r="B93" s="63" t="inlineStr">
        <is>
          <t>Trainer Grove</t>
        </is>
      </c>
      <c r="C93" s="64" t="n"/>
      <c r="D93" s="64" t="n"/>
      <c r="E93" s="64" t="n"/>
      <c r="F93" s="64" t="n"/>
      <c r="G93" s="64" t="n"/>
      <c r="H93" s="64" t="n"/>
      <c r="I93" s="64" t="n"/>
      <c r="J93" s="64" t="n"/>
      <c r="K93" s="64" t="n"/>
      <c r="L93" s="64" t="n"/>
      <c r="M93" s="64" t="n"/>
      <c r="N93" s="64" t="n"/>
      <c r="O93" s="64" t="n"/>
      <c r="P93" s="64" t="n"/>
      <c r="Q93" s="64" t="n"/>
    </row>
    <row r="95" ht="20" customHeight="1">
      <c r="B95" s="65" t="inlineStr">
        <is>
          <t>Hiker</t>
        </is>
      </c>
      <c r="C95" s="66" t="n"/>
      <c r="D95" s="66" t="n"/>
      <c r="E95" s="67" t="inlineStr">
        <is>
          <t>Hiker Rocco</t>
        </is>
      </c>
      <c r="F95" s="66" t="n"/>
      <c r="G95" s="66" t="n"/>
      <c r="H95" s="66" t="n"/>
      <c r="I95" s="66" t="n"/>
      <c r="J95" s="66" t="n"/>
      <c r="K95" s="66" t="n"/>
      <c r="L95" s="66" t="n"/>
      <c r="M95" s="66" t="n"/>
      <c r="N95" s="66" t="n"/>
      <c r="O95" s="66" t="n"/>
      <c r="P95" s="66" t="n"/>
      <c r="Q95" s="66" t="n"/>
    </row>
    <row r="96" ht="69" customHeight="1">
      <c r="E96" s="68">
        <f>IFERROR(_xlfn.IMAGE("https://play.pokemonshowdown.com/sprites/gen5/geodude.png"),"")</f>
        <v/>
      </c>
      <c r="G96" s="68">
        <f>IFERROR(_xlfn.IMAGE("https://play.pokemonshowdown.com/sprites/gen5/litleo.png"),"")</f>
        <v/>
      </c>
      <c r="I96" s="68">
        <f>IFERROR(_xlfn.IMAGE("https://play.pokemonshowdown.com/sprites/gen5/nidoran-m.png"),"")</f>
        <v/>
      </c>
      <c r="K96" s="68">
        <f>IFERROR(_xlfn.IMAGE("https://play.pokemonshowdown.com/sprites/gen5/bergmite.png"),"")</f>
        <v/>
      </c>
      <c r="M96" s="68">
        <f>IFERROR(_xlfn.IMAGE("https://play.pokemonshowdown.com/sprites/gen5/aron.png"),"")</f>
        <v/>
      </c>
      <c r="Q96" s="69" t="inlineStr">
        <is>
          <t>Mandatory</t>
        </is>
      </c>
    </row>
    <row r="97">
      <c r="E97" s="70" t="inlineStr">
        <is>
          <t>Lv 10 Geodude</t>
        </is>
      </c>
      <c r="F97" s="71" t="n"/>
      <c r="G97" s="70" t="inlineStr">
        <is>
          <t>Lv 10 Litleo</t>
        </is>
      </c>
      <c r="H97" s="71" t="n"/>
      <c r="I97" s="70" t="inlineStr">
        <is>
          <t>Lv 10 Nidoran-M</t>
        </is>
      </c>
      <c r="J97" s="71" t="n"/>
      <c r="K97" s="70" t="inlineStr">
        <is>
          <t>Lv 11 Bergmite</t>
        </is>
      </c>
      <c r="L97" s="71" t="n"/>
      <c r="M97" s="70" t="inlineStr">
        <is>
          <t>Lv 11 Aron</t>
        </is>
      </c>
      <c r="N97" s="71" t="n"/>
      <c r="Q97" s="72" t="inlineStr">
        <is>
          <t>Pokémon</t>
        </is>
      </c>
    </row>
    <row r="98">
      <c r="E98" s="73" t="inlineStr">
        <is>
          <t>Adamant</t>
        </is>
      </c>
      <c r="F98" s="73" t="inlineStr">
        <is>
          <t>Sturdy</t>
        </is>
      </c>
      <c r="G98" s="73" t="inlineStr">
        <is>
          <t>Rash</t>
        </is>
      </c>
      <c r="H98" s="73" t="inlineStr">
        <is>
          <t>Unnerve</t>
        </is>
      </c>
      <c r="I98" s="73" t="inlineStr">
        <is>
          <t>Adamant</t>
        </is>
      </c>
      <c r="J98" s="73" t="inlineStr">
        <is>
          <t>Poison Point</t>
        </is>
      </c>
      <c r="K98" s="73" t="inlineStr">
        <is>
          <t>Adamant</t>
        </is>
      </c>
      <c r="L98" s="73" t="inlineStr">
        <is>
          <t>Sturdy</t>
        </is>
      </c>
      <c r="M98" s="73" t="inlineStr">
        <is>
          <t>Adamant</t>
        </is>
      </c>
      <c r="N98" s="73" t="inlineStr">
        <is>
          <t>Rock Head</t>
        </is>
      </c>
      <c r="Q98" s="72" t="inlineStr">
        <is>
          <t>Nature / Ability</t>
        </is>
      </c>
    </row>
    <row r="99">
      <c r="B99" s="72" t="inlineStr">
        <is>
          <t>AI Flags:</t>
        </is>
      </c>
      <c r="E99" s="74" t="inlineStr">
        <is>
          <t>Oran Berry</t>
        </is>
      </c>
      <c r="F99" s="71" t="n"/>
      <c r="G99" s="74" t="inlineStr">
        <is>
          <t>Charcoal</t>
        </is>
      </c>
      <c r="H99" s="71" t="n"/>
      <c r="I99" s="74" t="inlineStr">
        <is>
          <t>Poison Barb</t>
        </is>
      </c>
      <c r="J99" s="71" t="n"/>
      <c r="K99" s="74" t="inlineStr">
        <is>
          <t>Never-Melt Ice</t>
        </is>
      </c>
      <c r="L99" s="71" t="n"/>
      <c r="M99" s="74" t="inlineStr">
        <is>
          <t>Oran Berry</t>
        </is>
      </c>
      <c r="N99" s="71" t="n"/>
      <c r="Q99" s="72" t="inlineStr">
        <is>
          <t>Item</t>
        </is>
      </c>
    </row>
    <row r="100">
      <c r="B100" s="69" t="inlineStr">
        <is>
          <t>Basic Trainer</t>
        </is>
      </c>
      <c r="E100" s="89" t="inlineStr">
        <is>
          <t>Stealth Rock</t>
        </is>
      </c>
      <c r="F100" s="71" t="n"/>
      <c r="G100" s="83" t="inlineStr">
        <is>
          <t>Flame Charge</t>
        </is>
      </c>
      <c r="H100" s="71" t="n"/>
      <c r="I100" s="80" t="inlineStr">
        <is>
          <t>Poison Sting</t>
        </is>
      </c>
      <c r="J100" s="71" t="n"/>
      <c r="K100" s="91" t="inlineStr">
        <is>
          <t>Ice Shard</t>
        </is>
      </c>
      <c r="L100" s="71" t="n"/>
      <c r="M100" s="89" t="inlineStr">
        <is>
          <t>Rock Slide</t>
        </is>
      </c>
      <c r="N100" s="71" t="n"/>
      <c r="Q100" s="72" t="inlineStr">
        <is>
          <t>Moves</t>
        </is>
      </c>
    </row>
    <row r="101">
      <c r="E101" s="89" t="inlineStr">
        <is>
          <t>Rock Tomb</t>
        </is>
      </c>
      <c r="F101" s="71" t="n"/>
      <c r="G101" s="76" t="inlineStr">
        <is>
          <t>Hyper Voice</t>
        </is>
      </c>
      <c r="H101" s="71" t="n"/>
      <c r="I101" s="86" t="inlineStr">
        <is>
          <t>Double Kick</t>
        </is>
      </c>
      <c r="J101" s="71" t="n"/>
      <c r="K101" s="91" t="inlineStr">
        <is>
          <t>Avalanche</t>
        </is>
      </c>
      <c r="L101" s="71" t="n"/>
      <c r="M101" s="87" t="inlineStr">
        <is>
          <t>Metal Claw</t>
        </is>
      </c>
      <c r="N101" s="71" t="n"/>
    </row>
    <row r="102">
      <c r="E102" s="78" t="inlineStr">
        <is>
          <t>Bulldoze</t>
        </is>
      </c>
      <c r="F102" s="71" t="n"/>
      <c r="G102" s="75" t="inlineStr">
        <is>
          <t>Snarl</t>
        </is>
      </c>
      <c r="H102" s="71" t="n"/>
      <c r="I102" s="75" t="inlineStr">
        <is>
          <t>Bite</t>
        </is>
      </c>
      <c r="J102" s="71" t="n"/>
      <c r="K102" s="89" t="inlineStr">
        <is>
          <t>Rock Tomb</t>
        </is>
      </c>
      <c r="L102" s="71" t="n"/>
      <c r="M102" s="78" t="inlineStr">
        <is>
          <t>Bulldoze</t>
        </is>
      </c>
      <c r="N102" s="71" t="n"/>
    </row>
    <row r="103">
      <c r="E103" s="89" t="inlineStr">
        <is>
          <t>Rock Blast</t>
        </is>
      </c>
      <c r="F103" s="71" t="n"/>
      <c r="G103" s="83" t="inlineStr">
        <is>
          <t>Will-O-Wisp</t>
        </is>
      </c>
      <c r="H103" s="71" t="n"/>
      <c r="I103" s="81" t="inlineStr">
        <is>
          <t>-</t>
        </is>
      </c>
      <c r="J103" s="71" t="n"/>
      <c r="K103" s="76" t="inlineStr">
        <is>
          <t>Rapid Spin</t>
        </is>
      </c>
      <c r="L103" s="71" t="n"/>
      <c r="M103" s="81" t="inlineStr">
        <is>
          <t>-</t>
        </is>
      </c>
      <c r="N103" s="71" t="n"/>
    </row>
    <row r="105" ht="20" customHeight="1">
      <c r="B105" s="65" t="inlineStr">
        <is>
          <t>Picnicker</t>
        </is>
      </c>
      <c r="C105" s="66" t="n"/>
      <c r="D105" s="66" t="n"/>
      <c r="E105" s="67" t="inlineStr">
        <is>
          <t>Picnicker Maisie</t>
        </is>
      </c>
      <c r="F105" s="66" t="n"/>
      <c r="G105" s="66" t="n"/>
      <c r="H105" s="66" t="n"/>
      <c r="I105" s="66" t="n"/>
      <c r="J105" s="66" t="n"/>
      <c r="K105" s="66" t="n"/>
      <c r="L105" s="66" t="n"/>
      <c r="M105" s="66" t="n"/>
      <c r="N105" s="66" t="n"/>
      <c r="O105" s="66" t="n"/>
      <c r="P105" s="66" t="n"/>
      <c r="Q105" s="66" t="n"/>
    </row>
    <row r="106" ht="69" customHeight="1">
      <c r="E106" s="68">
        <f>IFERROR(_xlfn.IMAGE("https://play.pokemonshowdown.com/sprites/gen5/munna.png"),"")</f>
        <v/>
      </c>
      <c r="G106" s="68">
        <f>IFERROR(_xlfn.IMAGE("https://play.pokemonshowdown.com/sprites/gen5/snivy.png"),"")</f>
        <v/>
      </c>
      <c r="I106" s="68">
        <f>IFERROR(_xlfn.IMAGE("https://play.pokemonshowdown.com/sprites/gen5/tepig.png"),"")</f>
        <v/>
      </c>
      <c r="K106" s="68">
        <f>IFERROR(_xlfn.IMAGE("https://play.pokemonshowdown.com/sprites/gen5/oshawott.png"),"")</f>
        <v/>
      </c>
      <c r="M106" s="68">
        <f>IFERROR(_xlfn.IMAGE("https://play.pokemonshowdown.com/sprites/gen5/drilbur.png"),"")</f>
        <v/>
      </c>
      <c r="Q106" s="69" t="inlineStr">
        <is>
          <t>Mandatory</t>
        </is>
      </c>
    </row>
    <row r="107">
      <c r="E107" s="70" t="inlineStr">
        <is>
          <t>Lv 11 Munna</t>
        </is>
      </c>
      <c r="F107" s="71" t="n"/>
      <c r="G107" s="70" t="inlineStr">
        <is>
          <t>Lv 11 Snivy</t>
        </is>
      </c>
      <c r="H107" s="71" t="n"/>
      <c r="I107" s="70" t="inlineStr">
        <is>
          <t>Lv 11 Tepig</t>
        </is>
      </c>
      <c r="J107" s="71" t="n"/>
      <c r="K107" s="70" t="inlineStr">
        <is>
          <t>Lv 11 Oshawott</t>
        </is>
      </c>
      <c r="L107" s="71" t="n"/>
      <c r="M107" s="70" t="inlineStr">
        <is>
          <t>Lv 12 Drilbur</t>
        </is>
      </c>
      <c r="N107" s="71" t="n"/>
      <c r="Q107" s="72" t="inlineStr">
        <is>
          <t>Pokémon</t>
        </is>
      </c>
    </row>
    <row r="108">
      <c r="E108" s="73" t="inlineStr">
        <is>
          <t>Modest</t>
        </is>
      </c>
      <c r="F108" s="73" t="inlineStr">
        <is>
          <t>Synchronize</t>
        </is>
      </c>
      <c r="G108" s="73" t="inlineStr">
        <is>
          <t>Impish</t>
        </is>
      </c>
      <c r="H108" s="73" t="inlineStr">
        <is>
          <t>Contrary</t>
        </is>
      </c>
      <c r="I108" s="73" t="inlineStr">
        <is>
          <t>Adamant</t>
        </is>
      </c>
      <c r="J108" s="73" t="inlineStr">
        <is>
          <t>Thick Fat</t>
        </is>
      </c>
      <c r="K108" s="73" t="inlineStr">
        <is>
          <t>Adamant</t>
        </is>
      </c>
      <c r="L108" s="73" t="inlineStr">
        <is>
          <t>Shell Armor</t>
        </is>
      </c>
      <c r="M108" s="73" t="inlineStr">
        <is>
          <t>Adamant</t>
        </is>
      </c>
      <c r="N108" s="73" t="inlineStr">
        <is>
          <t>Mold Breaker</t>
        </is>
      </c>
      <c r="Q108" s="72" t="inlineStr">
        <is>
          <t>Nature / Ability</t>
        </is>
      </c>
    </row>
    <row r="109">
      <c r="B109" s="72" t="inlineStr">
        <is>
          <t>AI Flags:</t>
        </is>
      </c>
      <c r="E109" s="74" t="inlineStr">
        <is>
          <t>Light Clay</t>
        </is>
      </c>
      <c r="F109" s="71" t="n"/>
      <c r="G109" s="74" t="inlineStr">
        <is>
          <t>Miracle Seed</t>
        </is>
      </c>
      <c r="H109" s="71" t="n"/>
      <c r="I109" s="74" t="inlineStr">
        <is>
          <t>Charcoal</t>
        </is>
      </c>
      <c r="J109" s="71" t="n"/>
      <c r="K109" s="74" t="inlineStr">
        <is>
          <t>Mystic Water</t>
        </is>
      </c>
      <c r="L109" s="71" t="n"/>
      <c r="M109" s="74" t="inlineStr">
        <is>
          <t>Soft Sand</t>
        </is>
      </c>
      <c r="N109" s="71" t="n"/>
      <c r="Q109" s="72" t="inlineStr">
        <is>
          <t>Item</t>
        </is>
      </c>
    </row>
    <row r="110">
      <c r="B110" s="69" t="inlineStr">
        <is>
          <t>Basic Trainer</t>
        </is>
      </c>
      <c r="E110" s="85" t="inlineStr">
        <is>
          <t>Reflect</t>
        </is>
      </c>
      <c r="F110" s="71" t="n"/>
      <c r="G110" s="84" t="inlineStr">
        <is>
          <t>Leaf Tornado</t>
        </is>
      </c>
      <c r="H110" s="71" t="n"/>
      <c r="I110" s="83" t="inlineStr">
        <is>
          <t>Flame Charge</t>
        </is>
      </c>
      <c r="J110" s="71" t="n"/>
      <c r="K110" s="90" t="inlineStr">
        <is>
          <t>Aqua Jet</t>
        </is>
      </c>
      <c r="L110" s="71" t="n"/>
      <c r="M110" s="75" t="inlineStr">
        <is>
          <t>Hone Claws</t>
        </is>
      </c>
      <c r="N110" s="71" t="n"/>
      <c r="Q110" s="72" t="inlineStr">
        <is>
          <t>Moves</t>
        </is>
      </c>
    </row>
    <row r="111">
      <c r="E111" s="85" t="inlineStr">
        <is>
          <t>Light Screen</t>
        </is>
      </c>
      <c r="F111" s="71" t="n"/>
      <c r="G111" s="75" t="inlineStr">
        <is>
          <t>Glare</t>
        </is>
      </c>
      <c r="H111" s="71" t="n"/>
      <c r="I111" s="83" t="inlineStr">
        <is>
          <t>Flame Wheel</t>
        </is>
      </c>
      <c r="J111" s="71" t="n"/>
      <c r="K111" s="90" t="inlineStr">
        <is>
          <t>Razor Shell</t>
        </is>
      </c>
      <c r="L111" s="71" t="n"/>
      <c r="M111" s="78" t="inlineStr">
        <is>
          <t>Bulldoze</t>
        </is>
      </c>
      <c r="N111" s="71" t="n"/>
    </row>
    <row r="112">
      <c r="E112" s="76" t="inlineStr">
        <is>
          <t>Yawn</t>
        </is>
      </c>
      <c r="F112" s="71" t="n"/>
      <c r="G112" s="84" t="inlineStr">
        <is>
          <t>Leech Seed</t>
        </is>
      </c>
      <c r="H112" s="71" t="n"/>
      <c r="I112" s="89" t="inlineStr">
        <is>
          <t>Rollout</t>
        </is>
      </c>
      <c r="J112" s="71" t="n"/>
      <c r="K112" s="79" t="inlineStr">
        <is>
          <t>Fury Cutter</t>
        </is>
      </c>
      <c r="L112" s="71" t="n"/>
      <c r="M112" s="89" t="inlineStr">
        <is>
          <t>Rock Tomb</t>
        </is>
      </c>
      <c r="N112" s="71" t="n"/>
    </row>
    <row r="113">
      <c r="E113" s="85" t="inlineStr">
        <is>
          <t>Psybeam</t>
        </is>
      </c>
      <c r="F113" s="71" t="n"/>
      <c r="G113" s="76" t="inlineStr">
        <is>
          <t>Tackle</t>
        </is>
      </c>
      <c r="H113" s="71" t="n"/>
      <c r="I113" s="76" t="inlineStr">
        <is>
          <t>Defense Curl</t>
        </is>
      </c>
      <c r="J113" s="71" t="n"/>
      <c r="K113" s="76" t="inlineStr">
        <is>
          <t>Swords Dance</t>
        </is>
      </c>
      <c r="L113" s="71" t="n"/>
      <c r="M113" s="76" t="inlineStr">
        <is>
          <t>Rapid Spin</t>
        </is>
      </c>
      <c r="N113" s="71" t="n"/>
    </row>
    <row r="115" ht="20" customHeight="1">
      <c r="B115" s="65" t="inlineStr">
        <is>
          <t>Camper</t>
        </is>
      </c>
      <c r="C115" s="66" t="n"/>
      <c r="D115" s="66" t="n"/>
      <c r="E115" s="67" t="inlineStr">
        <is>
          <t>Camper Grant</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IFERROR(_xlfn.IMAGE("https://play.pokemonshowdown.com/sprites/gen5/zubat.png"),"")</f>
        <v/>
      </c>
      <c r="G116" s="68">
        <f>IFERROR(_xlfn.IMAGE("https://play.pokemonshowdown.com/sprites/gen5/nincada.png"),"")</f>
        <v/>
      </c>
      <c r="I116" s="68">
        <f>IFERROR(_xlfn.IMAGE("https://play.pokemonshowdown.com/sprites/gen5/nidoran-f.png"),"")</f>
        <v/>
      </c>
      <c r="K116" s="68">
        <f>IFERROR(_xlfn.IMAGE("https://play.pokemonshowdown.com/sprites/gen5/mankey.png"),"")</f>
        <v/>
      </c>
      <c r="M116" s="68">
        <f>IFERROR(_xlfn.IMAGE("https://play.pokemonshowdown.com/sprites/gen5/rhyhorn.png"),"")</f>
        <v/>
      </c>
      <c r="Q116" s="69" t="inlineStr">
        <is>
          <t>Mandatory</t>
        </is>
      </c>
    </row>
    <row r="117">
      <c r="E117" s="70" t="inlineStr">
        <is>
          <t>Lv 10 Zubat</t>
        </is>
      </c>
      <c r="F117" s="71" t="n"/>
      <c r="G117" s="70" t="inlineStr">
        <is>
          <t>Lv 10 Nincada</t>
        </is>
      </c>
      <c r="H117" s="71" t="n"/>
      <c r="I117" s="70" t="inlineStr">
        <is>
          <t>Lv 10 Nidoran-F</t>
        </is>
      </c>
      <c r="J117" s="71" t="n"/>
      <c r="K117" s="70" t="inlineStr">
        <is>
          <t>Lv 11 Mankey</t>
        </is>
      </c>
      <c r="L117" s="71" t="n"/>
      <c r="M117" s="70" t="inlineStr">
        <is>
          <t>Lv 11 Rhyhorn</t>
        </is>
      </c>
      <c r="N117" s="71" t="n"/>
      <c r="Q117" s="72" t="inlineStr">
        <is>
          <t>Pokémon</t>
        </is>
      </c>
    </row>
    <row r="118">
      <c r="E118" s="73" t="inlineStr">
        <is>
          <t>Adamant</t>
        </is>
      </c>
      <c r="F118" s="73" t="inlineStr">
        <is>
          <t>Inner Focus</t>
        </is>
      </c>
      <c r="G118" s="73" t="inlineStr">
        <is>
          <t>Adamant</t>
        </is>
      </c>
      <c r="H118" s="73" t="inlineStr">
        <is>
          <t>Compound Eyes</t>
        </is>
      </c>
      <c r="I118" s="73" t="inlineStr">
        <is>
          <t>Adamant</t>
        </is>
      </c>
      <c r="J118" s="73" t="inlineStr">
        <is>
          <t>Poison Point</t>
        </is>
      </c>
      <c r="K118" s="73" t="inlineStr">
        <is>
          <t>Adamant</t>
        </is>
      </c>
      <c r="L118" s="73" t="inlineStr">
        <is>
          <t>Vital Spirit</t>
        </is>
      </c>
      <c r="M118" s="73" t="inlineStr">
        <is>
          <t>Adamant</t>
        </is>
      </c>
      <c r="N118" s="73" t="inlineStr">
        <is>
          <t>Rock Head</t>
        </is>
      </c>
      <c r="Q118" s="72" t="inlineStr">
        <is>
          <t>Nature / Ability</t>
        </is>
      </c>
    </row>
    <row r="119">
      <c r="B119" s="72" t="inlineStr">
        <is>
          <t>AI Flags:</t>
        </is>
      </c>
      <c r="E119" s="74" t="inlineStr">
        <is>
          <t>Oran Berry</t>
        </is>
      </c>
      <c r="F119" s="71" t="n"/>
      <c r="G119" s="74" t="inlineStr">
        <is>
          <t>Silver Powder</t>
        </is>
      </c>
      <c r="H119" s="71" t="n"/>
      <c r="I119" s="74" t="inlineStr">
        <is>
          <t>Oran Berry</t>
        </is>
      </c>
      <c r="J119" s="71" t="n"/>
      <c r="K119" s="74" t="inlineStr">
        <is>
          <t>Black Belt</t>
        </is>
      </c>
      <c r="L119" s="71" t="n"/>
      <c r="M119" s="74" t="inlineStr">
        <is>
          <t>Eviolite</t>
        </is>
      </c>
      <c r="N119" s="71" t="n"/>
      <c r="Q119" s="72" t="inlineStr">
        <is>
          <t>Item</t>
        </is>
      </c>
    </row>
    <row r="120">
      <c r="B120" s="69" t="inlineStr">
        <is>
          <t>Basic Trainer</t>
        </is>
      </c>
      <c r="E120" s="82" t="inlineStr">
        <is>
          <t>Wing Attack</t>
        </is>
      </c>
      <c r="F120" s="71" t="n"/>
      <c r="G120" s="79" t="inlineStr">
        <is>
          <t>Bug Bite</t>
        </is>
      </c>
      <c r="H120" s="71" t="n"/>
      <c r="I120" s="80" t="inlineStr">
        <is>
          <t>Poison Sting</t>
        </is>
      </c>
      <c r="J120" s="71" t="n"/>
      <c r="K120" s="86" t="inlineStr">
        <is>
          <t>Low Sweep</t>
        </is>
      </c>
      <c r="L120" s="71" t="n"/>
      <c r="M120" s="89" t="inlineStr">
        <is>
          <t>Rock Tomb</t>
        </is>
      </c>
      <c r="N120" s="71" t="n"/>
      <c r="Q120" s="72" t="inlineStr">
        <is>
          <t>Moves</t>
        </is>
      </c>
    </row>
    <row r="121">
      <c r="E121" s="75" t="inlineStr">
        <is>
          <t>Bite</t>
        </is>
      </c>
      <c r="F121" s="71" t="n"/>
      <c r="G121" s="78" t="inlineStr">
        <is>
          <t>Dig</t>
        </is>
      </c>
      <c r="H121" s="71" t="n"/>
      <c r="I121" s="86" t="inlineStr">
        <is>
          <t>Double Kick</t>
        </is>
      </c>
      <c r="J121" s="71" t="n"/>
      <c r="K121" s="89" t="inlineStr">
        <is>
          <t>Rock Tomb</t>
        </is>
      </c>
      <c r="L121" s="71" t="n"/>
      <c r="M121" s="78" t="inlineStr">
        <is>
          <t>Bulldoze</t>
        </is>
      </c>
      <c r="N121" s="71" t="n"/>
    </row>
    <row r="122">
      <c r="E122" s="76" t="inlineStr">
        <is>
          <t>Supersonic</t>
        </is>
      </c>
      <c r="F122" s="71" t="n"/>
      <c r="G122" s="79" t="inlineStr">
        <is>
          <t>Leech Life</t>
        </is>
      </c>
      <c r="H122" s="71" t="n"/>
      <c r="I122" s="75" t="inlineStr">
        <is>
          <t>Bite</t>
        </is>
      </c>
      <c r="J122" s="71" t="n"/>
      <c r="K122" s="86" t="inlineStr">
        <is>
          <t>Karate Chop</t>
        </is>
      </c>
      <c r="L122" s="71" t="n"/>
      <c r="M122" s="76" t="inlineStr">
        <is>
          <t>Headbutt</t>
        </is>
      </c>
      <c r="N122" s="71" t="n"/>
    </row>
    <row r="123">
      <c r="E123" s="79" t="inlineStr">
        <is>
          <t>U-turn</t>
        </is>
      </c>
      <c r="F123" s="71" t="n"/>
      <c r="G123" s="78" t="inlineStr">
        <is>
          <t>Sand Attack</t>
        </is>
      </c>
      <c r="H123" s="71" t="n"/>
      <c r="I123" s="76" t="inlineStr">
        <is>
          <t>Tail Whip</t>
        </is>
      </c>
      <c r="J123" s="71" t="n"/>
      <c r="K123" s="75" t="inlineStr">
        <is>
          <t>Taunt</t>
        </is>
      </c>
      <c r="L123" s="71" t="n"/>
      <c r="M123" s="83" t="inlineStr">
        <is>
          <t>Fire Fang</t>
        </is>
      </c>
      <c r="N123" s="71" t="n"/>
    </row>
    <row r="125" ht="24" customHeight="1">
      <c r="B125" s="63" t="inlineStr">
        <is>
          <t>Viridian Forest</t>
        </is>
      </c>
      <c r="C125" s="64" t="n"/>
      <c r="D125" s="64" t="n"/>
      <c r="E125" s="64" t="n"/>
      <c r="F125" s="64" t="n"/>
      <c r="G125" s="64" t="n"/>
      <c r="H125" s="64" t="n"/>
      <c r="I125" s="64" t="n"/>
      <c r="J125" s="64" t="n"/>
      <c r="K125" s="64" t="n"/>
      <c r="L125" s="64" t="n"/>
      <c r="M125" s="64" t="n"/>
      <c r="N125" s="64" t="n"/>
      <c r="O125" s="64" t="n"/>
      <c r="P125" s="64" t="n"/>
      <c r="Q125" s="64" t="n"/>
    </row>
    <row r="127" ht="20" customHeight="1">
      <c r="B127" s="65" t="inlineStr">
        <is>
          <t>Bug Catcher</t>
        </is>
      </c>
      <c r="C127" s="66" t="n"/>
      <c r="D127" s="66" t="n"/>
      <c r="E127" s="67" t="inlineStr">
        <is>
          <t>Bug Catcher Sammy</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IFERROR(_xlfn.IMAGE("https://play.pokemonshowdown.com/sprites/gen5/pineco.png"),"")</f>
        <v/>
      </c>
      <c r="G128" s="68">
        <f>IFERROR(_xlfn.IMAGE("https://play.pokemonshowdown.com/sprites/gen5/karrablast.png"),"")</f>
        <v/>
      </c>
      <c r="I128" s="68">
        <f>IFERROR(_xlfn.IMAGE("https://play.pokemonshowdown.com/sprites/gen5/surskit.png"),"")</f>
        <v/>
      </c>
      <c r="K128" s="68">
        <f>IFERROR(_xlfn.IMAGE("https://play.pokemonshowdown.com/sprites/gen5/dwebble.png"),"")</f>
        <v/>
      </c>
      <c r="M128" s="68">
        <f>IFERROR(_xlfn.IMAGE("https://play.pokemonshowdown.com/sprites/gen5/vivillon.png"),"")</f>
        <v/>
      </c>
      <c r="Q128" s="69" t="inlineStr">
        <is>
          <t>Optional</t>
        </is>
      </c>
    </row>
    <row r="129">
      <c r="E129" s="70" t="inlineStr">
        <is>
          <t>Lv 11 Pineco</t>
        </is>
      </c>
      <c r="F129" s="71" t="n"/>
      <c r="G129" s="70" t="inlineStr">
        <is>
          <t>Lv 11 Karrablast</t>
        </is>
      </c>
      <c r="H129" s="71" t="n"/>
      <c r="I129" s="70" t="inlineStr">
        <is>
          <t>Lv 11 Surskit</t>
        </is>
      </c>
      <c r="J129" s="71" t="n"/>
      <c r="K129" s="70" t="inlineStr">
        <is>
          <t>Lv 11 Dwebble</t>
        </is>
      </c>
      <c r="L129" s="71" t="n"/>
      <c r="M129" s="70" t="inlineStr">
        <is>
          <t>Lv 11 Vivillon</t>
        </is>
      </c>
      <c r="N129" s="71" t="n"/>
      <c r="Q129" s="72" t="inlineStr">
        <is>
          <t>Pokémon</t>
        </is>
      </c>
    </row>
    <row r="130">
      <c r="E130" s="73" t="inlineStr">
        <is>
          <t>Adamant</t>
        </is>
      </c>
      <c r="F130" s="73" t="inlineStr">
        <is>
          <t>Sturdy</t>
        </is>
      </c>
      <c r="G130" s="73" t="inlineStr">
        <is>
          <t>Adamant</t>
        </is>
      </c>
      <c r="H130" s="73" t="inlineStr">
        <is>
          <t>Swarm</t>
        </is>
      </c>
      <c r="I130" s="73" t="inlineStr">
        <is>
          <t>Mild</t>
        </is>
      </c>
      <c r="J130" s="73" t="inlineStr">
        <is>
          <t>Swift Swim</t>
        </is>
      </c>
      <c r="K130" s="73" t="inlineStr">
        <is>
          <t>Adamant</t>
        </is>
      </c>
      <c r="L130" s="73" t="inlineStr">
        <is>
          <t>Sturdy</t>
        </is>
      </c>
      <c r="M130" s="73" t="inlineStr">
        <is>
          <t>Modest</t>
        </is>
      </c>
      <c r="N130" s="73" t="inlineStr">
        <is>
          <t>Compound Eyes</t>
        </is>
      </c>
      <c r="Q130" s="72" t="inlineStr">
        <is>
          <t>Nature / Ability</t>
        </is>
      </c>
    </row>
    <row r="131">
      <c r="B131" s="72" t="inlineStr">
        <is>
          <t>AI Flags:</t>
        </is>
      </c>
      <c r="E131" s="74" t="inlineStr">
        <is>
          <t>Oran Berry</t>
        </is>
      </c>
      <c r="F131" s="71" t="n"/>
      <c r="G131" s="74" t="inlineStr">
        <is>
          <t>Silver Powder</t>
        </is>
      </c>
      <c r="H131" s="71" t="n"/>
      <c r="I131" s="74" t="inlineStr">
        <is>
          <t>Mystic Water</t>
        </is>
      </c>
      <c r="J131" s="71" t="n"/>
      <c r="K131" s="74" t="inlineStr">
        <is>
          <t>Hard Stone</t>
        </is>
      </c>
      <c r="L131" s="71" t="n"/>
      <c r="M131" s="74" t="inlineStr">
        <is>
          <t>Charti Berry</t>
        </is>
      </c>
      <c r="N131" s="71" t="n"/>
      <c r="Q131" s="72" t="inlineStr">
        <is>
          <t>Item</t>
        </is>
      </c>
    </row>
    <row r="132">
      <c r="B132" s="69" t="inlineStr">
        <is>
          <t>Basic Trainer</t>
        </is>
      </c>
      <c r="E132" s="78" t="inlineStr">
        <is>
          <t>Spikes</t>
        </is>
      </c>
      <c r="F132" s="71" t="n"/>
      <c r="G132" s="79" t="inlineStr">
        <is>
          <t>Bug Bite</t>
        </is>
      </c>
      <c r="H132" s="71" t="n"/>
      <c r="I132" s="90" t="inlineStr">
        <is>
          <t>Bubble Beam</t>
        </is>
      </c>
      <c r="J132" s="71" t="n"/>
      <c r="K132" s="89" t="inlineStr">
        <is>
          <t>Rock Tomb</t>
        </is>
      </c>
      <c r="L132" s="71" t="n"/>
      <c r="M132" s="84" t="inlineStr">
        <is>
          <t>Sleep Powder</t>
        </is>
      </c>
      <c r="N132" s="71" t="n"/>
      <c r="Q132" s="72" t="inlineStr">
        <is>
          <t>Moves</t>
        </is>
      </c>
    </row>
    <row r="133">
      <c r="E133" s="79" t="inlineStr">
        <is>
          <t>Bug Bite</t>
        </is>
      </c>
      <c r="F133" s="71" t="n"/>
      <c r="G133" s="82" t="inlineStr">
        <is>
          <t>Peck</t>
        </is>
      </c>
      <c r="H133" s="71" t="n"/>
      <c r="I133" s="79" t="inlineStr">
        <is>
          <t>Bug Bite</t>
        </is>
      </c>
      <c r="J133" s="71" t="n"/>
      <c r="K133" s="79" t="inlineStr">
        <is>
          <t>Bug Bite</t>
        </is>
      </c>
      <c r="L133" s="71" t="n"/>
      <c r="M133" s="84" t="inlineStr">
        <is>
          <t>Stun Spore</t>
        </is>
      </c>
      <c r="N133" s="71" t="n"/>
    </row>
    <row r="134">
      <c r="E134" s="89" t="inlineStr">
        <is>
          <t>Rock Throw</t>
        </is>
      </c>
      <c r="F134" s="71" t="n"/>
      <c r="G134" s="79" t="inlineStr">
        <is>
          <t>Fury Cutter</t>
        </is>
      </c>
      <c r="H134" s="71" t="n"/>
      <c r="I134" s="76" t="inlineStr">
        <is>
          <t>Quick Attack</t>
        </is>
      </c>
      <c r="J134" s="71" t="n"/>
      <c r="K134" s="78" t="inlineStr">
        <is>
          <t>Sand Attack</t>
        </is>
      </c>
      <c r="L134" s="71" t="n"/>
      <c r="M134" s="79" t="inlineStr">
        <is>
          <t>Bug Buzz</t>
        </is>
      </c>
      <c r="N134" s="71" t="n"/>
    </row>
    <row r="135">
      <c r="E135" s="76" t="inlineStr">
        <is>
          <t>Protect</t>
        </is>
      </c>
      <c r="F135" s="71" t="n"/>
      <c r="G135" s="76" t="inlineStr">
        <is>
          <t>Leer</t>
        </is>
      </c>
      <c r="H135" s="71" t="n"/>
      <c r="I135" s="76" t="inlineStr">
        <is>
          <t>Sweet Scent</t>
        </is>
      </c>
      <c r="J135" s="71" t="n"/>
      <c r="K135" s="89" t="inlineStr">
        <is>
          <t>Stealth Rock</t>
        </is>
      </c>
      <c r="L135" s="71" t="n"/>
      <c r="M135" s="82" t="inlineStr">
        <is>
          <t>Air Slash</t>
        </is>
      </c>
      <c r="N135" s="71" t="n"/>
    </row>
    <row r="136">
      <c r="E136" s="88" t="inlineStr">
        <is>
          <t>Note: Optional</t>
        </is>
      </c>
    </row>
    <row r="138" ht="20" customHeight="1">
      <c r="B138" s="65" t="inlineStr">
        <is>
          <t>Youngster</t>
        </is>
      </c>
      <c r="C138" s="66" t="n"/>
      <c r="D138" s="66" t="n"/>
      <c r="E138" s="67" t="inlineStr">
        <is>
          <t>Youngster Joey</t>
        </is>
      </c>
      <c r="F138" s="66" t="n"/>
      <c r="G138" s="66" t="n"/>
      <c r="H138" s="66" t="n"/>
      <c r="I138" s="66" t="n"/>
      <c r="J138" s="66" t="n"/>
      <c r="K138" s="66" t="n"/>
      <c r="L138" s="66" t="n"/>
      <c r="M138" s="66" t="n"/>
      <c r="N138" s="66" t="n"/>
      <c r="O138" s="66" t="n"/>
      <c r="P138" s="66" t="n"/>
      <c r="Q138" s="66" t="n"/>
    </row>
    <row r="139" ht="69" customHeight="1">
      <c r="E139" s="68">
        <f>IFERROR(_xlfn.IMAGE("https://play.pokemonshowdown.com/sprites/gen5/abra.png"),"")</f>
        <v/>
      </c>
      <c r="G139" s="68">
        <f>IFERROR(_xlfn.IMAGE("https://play.pokemonshowdown.com/sprites/gen5/bulbasaur.png"),"")</f>
        <v/>
      </c>
      <c r="I139" s="68">
        <f>IFERROR(_xlfn.IMAGE("https://play.pokemonshowdown.com/sprites/gen5/charmander.png"),"")</f>
        <v/>
      </c>
      <c r="K139" s="68">
        <f>IFERROR(_xlfn.IMAGE("https://play.pokemonshowdown.com/sprites/gen5/squirtle.png"),"")</f>
        <v/>
      </c>
      <c r="M139" s="68">
        <f>IFERROR(_xlfn.IMAGE("https://play.pokemonshowdown.com/sprites/gen5/beedrill.png"),"")</f>
        <v/>
      </c>
      <c r="O139" s="68">
        <f>IFERROR(_xlfn.IMAGE("https://play.pokemonshowdown.com/sprites/gen5/pikachu.png"),"")</f>
        <v/>
      </c>
      <c r="Q139" s="69" t="inlineStr">
        <is>
          <t>Optional</t>
        </is>
      </c>
    </row>
    <row r="140">
      <c r="E140" s="70" t="inlineStr">
        <is>
          <t>Lv 11 Abra</t>
        </is>
      </c>
      <c r="F140" s="71" t="n"/>
      <c r="G140" s="70" t="inlineStr">
        <is>
          <t>Lv 11 Bulbasaur</t>
        </is>
      </c>
      <c r="H140" s="71" t="n"/>
      <c r="I140" s="70" t="inlineStr">
        <is>
          <t>Lv 11 Charmander</t>
        </is>
      </c>
      <c r="J140" s="71" t="n"/>
      <c r="K140" s="70" t="inlineStr">
        <is>
          <t>Lv 11 Squirtle</t>
        </is>
      </c>
      <c r="L140" s="71" t="n"/>
      <c r="M140" s="70" t="inlineStr">
        <is>
          <t>Lv 11 Beedrill</t>
        </is>
      </c>
      <c r="N140" s="71" t="n"/>
      <c r="O140" s="70" t="inlineStr">
        <is>
          <t>Lv 13 Pikachu</t>
        </is>
      </c>
      <c r="P140" s="71" t="n"/>
      <c r="Q140" s="72" t="inlineStr">
        <is>
          <t>Pokémon</t>
        </is>
      </c>
    </row>
    <row r="141">
      <c r="E141" s="73" t="inlineStr">
        <is>
          <t>Modest</t>
        </is>
      </c>
      <c r="F141" s="73" t="inlineStr">
        <is>
          <t>Magic Guard</t>
        </is>
      </c>
      <c r="G141" s="73" t="inlineStr">
        <is>
          <t>Modest</t>
        </is>
      </c>
      <c r="H141" s="73" t="inlineStr">
        <is>
          <t>Chlorophyll</t>
        </is>
      </c>
      <c r="I141" s="73" t="inlineStr">
        <is>
          <t>Mild</t>
        </is>
      </c>
      <c r="J141" s="73" t="inlineStr">
        <is>
          <t>Blaze</t>
        </is>
      </c>
      <c r="K141" s="73" t="inlineStr">
        <is>
          <t>Modest</t>
        </is>
      </c>
      <c r="L141" s="73" t="inlineStr">
        <is>
          <t>Torrent</t>
        </is>
      </c>
      <c r="M141" s="73" t="inlineStr">
        <is>
          <t>Adamant</t>
        </is>
      </c>
      <c r="N141" s="73" t="inlineStr">
        <is>
          <t>Swarm</t>
        </is>
      </c>
      <c r="O141" s="73" t="inlineStr">
        <is>
          <t>Modest</t>
        </is>
      </c>
      <c r="P141" s="73" t="inlineStr">
        <is>
          <t>Static</t>
        </is>
      </c>
      <c r="Q141" s="72" t="inlineStr">
        <is>
          <t>Nature / Ability</t>
        </is>
      </c>
    </row>
    <row r="142">
      <c r="B142" s="72" t="inlineStr">
        <is>
          <t>AI Flags:</t>
        </is>
      </c>
      <c r="E142" s="74" t="inlineStr">
        <is>
          <t>Light Clay</t>
        </is>
      </c>
      <c r="F142" s="71" t="n"/>
      <c r="G142" s="74" t="inlineStr">
        <is>
          <t>Eviolite</t>
        </is>
      </c>
      <c r="H142" s="71" t="n"/>
      <c r="I142" s="74" t="inlineStr">
        <is>
          <t>Charcoal</t>
        </is>
      </c>
      <c r="J142" s="71" t="n"/>
      <c r="K142" s="74" t="inlineStr">
        <is>
          <t>Eviolite</t>
        </is>
      </c>
      <c r="L142" s="71" t="n"/>
      <c r="M142" s="74" t="inlineStr">
        <is>
          <t>Oran Berry</t>
        </is>
      </c>
      <c r="N142" s="71" t="n"/>
      <c r="O142" s="74" t="inlineStr">
        <is>
          <t>Light Ball</t>
        </is>
      </c>
      <c r="P142" s="71" t="n"/>
      <c r="Q142" s="72" t="inlineStr">
        <is>
          <t>Item</t>
        </is>
      </c>
    </row>
    <row r="143">
      <c r="B143" s="69" t="inlineStr">
        <is>
          <t>Basic Trainer</t>
        </is>
      </c>
      <c r="E143" s="85" t="inlineStr">
        <is>
          <t>Reflect</t>
        </is>
      </c>
      <c r="F143" s="71" t="n"/>
      <c r="G143" s="84" t="inlineStr">
        <is>
          <t>Giga Drain</t>
        </is>
      </c>
      <c r="H143" s="71" t="n"/>
      <c r="I143" s="83" t="inlineStr">
        <is>
          <t>Flame Charge</t>
        </is>
      </c>
      <c r="J143" s="71" t="n"/>
      <c r="K143" s="90" t="inlineStr">
        <is>
          <t>Scald</t>
        </is>
      </c>
      <c r="L143" s="71" t="n"/>
      <c r="M143" s="79" t="inlineStr">
        <is>
          <t>Leech Life</t>
        </is>
      </c>
      <c r="N143" s="71" t="n"/>
      <c r="O143" s="77" t="inlineStr">
        <is>
          <t>Shock Wave</t>
        </is>
      </c>
      <c r="P143" s="71" t="n"/>
      <c r="Q143" s="72" t="inlineStr">
        <is>
          <t>Moves</t>
        </is>
      </c>
    </row>
    <row r="144">
      <c r="E144" s="85" t="inlineStr">
        <is>
          <t>Light Screen</t>
        </is>
      </c>
      <c r="F144" s="71" t="n"/>
      <c r="G144" s="80" t="inlineStr">
        <is>
          <t>Sludge Bomb</t>
        </is>
      </c>
      <c r="H144" s="71" t="n"/>
      <c r="I144" s="83" t="inlineStr">
        <is>
          <t>Fire Fang</t>
        </is>
      </c>
      <c r="J144" s="71" t="n"/>
      <c r="K144" s="90" t="inlineStr">
        <is>
          <t>Aqua Jet</t>
        </is>
      </c>
      <c r="L144" s="71" t="n"/>
      <c r="M144" s="80" t="inlineStr">
        <is>
          <t>Poison Sting</t>
        </is>
      </c>
      <c r="N144" s="71" t="n"/>
      <c r="O144" s="90" t="inlineStr">
        <is>
          <t>Surf</t>
        </is>
      </c>
      <c r="P144" s="71" t="n"/>
    </row>
    <row r="145">
      <c r="E145" s="85" t="inlineStr">
        <is>
          <t>Psychic</t>
        </is>
      </c>
      <c r="F145" s="71" t="n"/>
      <c r="G145" s="84" t="inlineStr">
        <is>
          <t>Sleep Powder</t>
        </is>
      </c>
      <c r="H145" s="71" t="n"/>
      <c r="I145" s="93" t="inlineStr">
        <is>
          <t>Dragon Breath</t>
        </is>
      </c>
      <c r="J145" s="71" t="n"/>
      <c r="K145" s="91" t="inlineStr">
        <is>
          <t>Ice Beam</t>
        </is>
      </c>
      <c r="L145" s="71" t="n"/>
      <c r="M145" s="81" t="inlineStr">
        <is>
          <t>-</t>
        </is>
      </c>
      <c r="N145" s="71" t="n"/>
      <c r="O145" s="84" t="inlineStr">
        <is>
          <t>Grass Knot</t>
        </is>
      </c>
      <c r="P145" s="71" t="n"/>
    </row>
    <row r="146">
      <c r="E146" s="76" t="inlineStr">
        <is>
          <t>Encore</t>
        </is>
      </c>
      <c r="F146" s="71" t="n"/>
      <c r="G146" s="84" t="inlineStr">
        <is>
          <t>Leech Seed</t>
        </is>
      </c>
      <c r="H146" s="71" t="n"/>
      <c r="I146" s="83" t="inlineStr">
        <is>
          <t>Will-O-Wisp</t>
        </is>
      </c>
      <c r="J146" s="71" t="n"/>
      <c r="K146" s="76" t="inlineStr">
        <is>
          <t>Rapid Spin</t>
        </is>
      </c>
      <c r="L146" s="71" t="n"/>
      <c r="M146" s="81" t="inlineStr">
        <is>
          <t>-</t>
        </is>
      </c>
      <c r="N146" s="71" t="n"/>
      <c r="O146" s="77" t="inlineStr">
        <is>
          <t>Thunder Wave</t>
        </is>
      </c>
      <c r="P146" s="71" t="n"/>
    </row>
    <row r="147">
      <c r="E147" s="88" t="inlineStr">
        <is>
          <t>Note: Optional</t>
        </is>
      </c>
    </row>
    <row r="149" ht="24" customHeight="1">
      <c r="B149" s="63" t="inlineStr">
        <is>
          <t>Petalburg City</t>
        </is>
      </c>
      <c r="C149" s="64" t="n"/>
      <c r="D149" s="64" t="n"/>
      <c r="E149" s="64" t="n"/>
      <c r="F149" s="64" t="n"/>
      <c r="G149" s="64" t="n"/>
      <c r="H149" s="64" t="n"/>
      <c r="I149" s="64" t="n"/>
      <c r="J149" s="64" t="n"/>
      <c r="K149" s="64" t="n"/>
      <c r="L149" s="64" t="n"/>
      <c r="M149" s="64" t="n"/>
      <c r="N149" s="64" t="n"/>
      <c r="O149" s="64" t="n"/>
      <c r="P149" s="64" t="n"/>
      <c r="Q149" s="64" t="n"/>
    </row>
    <row r="151" ht="20" customHeight="1">
      <c r="B151" s="65" t="inlineStr">
        <is>
          <t>Rival</t>
        </is>
      </c>
      <c r="C151" s="66" t="n"/>
      <c r="D151" s="66" t="n"/>
      <c r="E151" s="67" t="inlineStr">
        <is>
          <t>Rival Brendan</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IFERROR(_xlfn.IMAGE("https://play.pokemonshowdown.com/sprites/gen5/espurr.png"),"")</f>
        <v/>
      </c>
      <c r="G152" s="68">
        <f>IFERROR(_xlfn.IMAGE("https://play.pokemonshowdown.com/sprites/gen5/chespin.png"),"")</f>
        <v/>
      </c>
      <c r="I152" s="68">
        <f>IFERROR(_xlfn.IMAGE("https://play.pokemonshowdown.com/sprites/gen5/fennekin.png"),"")</f>
        <v/>
      </c>
      <c r="K152" s="68">
        <f>IFERROR(_xlfn.IMAGE("https://play.pokemonshowdown.com/sprites/gen5/froakie.png"),"")</f>
        <v/>
      </c>
      <c r="M152" s="68">
        <f>IFERROR(_xlfn.IMAGE("https://play.pokemonshowdown.com/sprites/gen5/helioptile.png"),"")</f>
        <v/>
      </c>
      <c r="O152" s="68">
        <f>IFERROR(_xlfn.IMAGE("https://play.pokemonshowdown.com/sprites/gen5/fletchling.png"),"")</f>
        <v/>
      </c>
      <c r="Q152" s="69" t="inlineStr">
        <is>
          <t>Mandatory</t>
        </is>
      </c>
    </row>
    <row r="153">
      <c r="E153" s="70" t="inlineStr">
        <is>
          <t>Lv 12 Espurr</t>
        </is>
      </c>
      <c r="F153" s="71" t="n"/>
      <c r="G153" s="70" t="inlineStr">
        <is>
          <t>Lv 13 Chespin</t>
        </is>
      </c>
      <c r="H153" s="71" t="n"/>
      <c r="I153" s="70" t="inlineStr">
        <is>
          <t>Lv 13 Fennekin</t>
        </is>
      </c>
      <c r="J153" s="71" t="n"/>
      <c r="K153" s="70" t="inlineStr">
        <is>
          <t>Lv 13 Froakie</t>
        </is>
      </c>
      <c r="L153" s="71" t="n"/>
      <c r="M153" s="70" t="inlineStr">
        <is>
          <t>Lv 13 Helioptile</t>
        </is>
      </c>
      <c r="N153" s="71" t="n"/>
      <c r="O153" s="70" t="inlineStr">
        <is>
          <t>Lv 14 Fletchling</t>
        </is>
      </c>
      <c r="P153" s="71" t="n"/>
      <c r="Q153" s="72" t="inlineStr">
        <is>
          <t>Pokémon</t>
        </is>
      </c>
    </row>
    <row r="154">
      <c r="E154" s="73" t="inlineStr">
        <is>
          <t>Mild</t>
        </is>
      </c>
      <c r="F154" s="73" t="inlineStr">
        <is>
          <t>Infiltrator</t>
        </is>
      </c>
      <c r="G154" s="73" t="inlineStr">
        <is>
          <t>Adamant</t>
        </is>
      </c>
      <c r="H154" s="73" t="inlineStr">
        <is>
          <t>Bulletproof</t>
        </is>
      </c>
      <c r="I154" s="73" t="inlineStr">
        <is>
          <t>Mild</t>
        </is>
      </c>
      <c r="J154" s="73" t="inlineStr">
        <is>
          <t>Blaze</t>
        </is>
      </c>
      <c r="K154" s="73" t="inlineStr">
        <is>
          <t>Mild</t>
        </is>
      </c>
      <c r="L154" s="73" t="inlineStr">
        <is>
          <t>Protean</t>
        </is>
      </c>
      <c r="M154" s="73" t="inlineStr">
        <is>
          <t>Naive</t>
        </is>
      </c>
      <c r="N154" s="73" t="inlineStr">
        <is>
          <t>Dry Skin</t>
        </is>
      </c>
      <c r="O154" s="73" t="inlineStr">
        <is>
          <t>Adamant</t>
        </is>
      </c>
      <c r="P154" s="73" t="inlineStr">
        <is>
          <t>Gale Wings</t>
        </is>
      </c>
      <c r="Q154" s="72" t="inlineStr">
        <is>
          <t>Nature / Ability</t>
        </is>
      </c>
    </row>
    <row r="155">
      <c r="B155" s="72" t="inlineStr">
        <is>
          <t>AI Flags:</t>
        </is>
      </c>
      <c r="E155" s="74" t="inlineStr">
        <is>
          <t>Oran Berry</t>
        </is>
      </c>
      <c r="F155" s="71" t="n"/>
      <c r="G155" s="74" t="inlineStr">
        <is>
          <t>Miracle Seed</t>
        </is>
      </c>
      <c r="H155" s="71" t="n"/>
      <c r="I155" s="74" t="inlineStr">
        <is>
          <t>Charcoal</t>
        </is>
      </c>
      <c r="J155" s="71" t="n"/>
      <c r="K155" s="74" t="inlineStr">
        <is>
          <t>Mystic Water</t>
        </is>
      </c>
      <c r="L155" s="71" t="n"/>
      <c r="M155" s="74" t="inlineStr">
        <is>
          <t>Magnet</t>
        </is>
      </c>
      <c r="N155" s="71" t="n"/>
      <c r="O155" s="74" t="inlineStr">
        <is>
          <t>Sharp Beak</t>
        </is>
      </c>
      <c r="P155" s="71" t="n"/>
      <c r="Q155" s="72" t="inlineStr">
        <is>
          <t>Item</t>
        </is>
      </c>
    </row>
    <row r="156">
      <c r="B156" s="69" t="inlineStr">
        <is>
          <t>Basic Trainer</t>
        </is>
      </c>
      <c r="E156" s="76" t="inlineStr">
        <is>
          <t>Fake Out</t>
        </is>
      </c>
      <c r="F156" s="71" t="n"/>
      <c r="G156" s="84" t="inlineStr">
        <is>
          <t>Seed Bomb</t>
        </is>
      </c>
      <c r="H156" s="71" t="n"/>
      <c r="I156" s="83" t="inlineStr">
        <is>
          <t>Flame Charge</t>
        </is>
      </c>
      <c r="J156" s="71" t="n"/>
      <c r="K156" s="90" t="inlineStr">
        <is>
          <t>Water Pulse</t>
        </is>
      </c>
      <c r="L156" s="71" t="n"/>
      <c r="M156" s="77" t="inlineStr">
        <is>
          <t>Shock Wave</t>
        </is>
      </c>
      <c r="N156" s="71" t="n"/>
      <c r="O156" s="82" t="inlineStr">
        <is>
          <t>Acrobatics</t>
        </is>
      </c>
      <c r="P156" s="71" t="n"/>
      <c r="Q156" s="72" t="inlineStr">
        <is>
          <t>Moves</t>
        </is>
      </c>
    </row>
    <row r="157">
      <c r="E157" s="85" t="inlineStr">
        <is>
          <t>Confusion</t>
        </is>
      </c>
      <c r="F157" s="71" t="n"/>
      <c r="G157" s="89" t="inlineStr">
        <is>
          <t>Rollout</t>
        </is>
      </c>
      <c r="H157" s="71" t="n"/>
      <c r="I157" s="85" t="inlineStr">
        <is>
          <t>Psybeam</t>
        </is>
      </c>
      <c r="J157" s="71" t="n"/>
      <c r="K157" s="76" t="inlineStr">
        <is>
          <t>Quick Attack</t>
        </is>
      </c>
      <c r="L157" s="71" t="n"/>
      <c r="M157" s="77" t="inlineStr">
        <is>
          <t>Thunder Wave</t>
        </is>
      </c>
      <c r="N157" s="71" t="n"/>
      <c r="O157" s="83" t="inlineStr">
        <is>
          <t>Flame Charge</t>
        </is>
      </c>
      <c r="P157" s="71" t="n"/>
    </row>
    <row r="158">
      <c r="E158" s="85" t="inlineStr">
        <is>
          <t>Light Screen</t>
        </is>
      </c>
      <c r="F158" s="71" t="n"/>
      <c r="G158" s="84" t="inlineStr">
        <is>
          <t>Leech Seed</t>
        </is>
      </c>
      <c r="H158" s="71" t="n"/>
      <c r="I158" s="83" t="inlineStr">
        <is>
          <t>Will-O-Wisp</t>
        </is>
      </c>
      <c r="J158" s="71" t="n"/>
      <c r="K158" s="92" t="inlineStr">
        <is>
          <t>Lick</t>
        </is>
      </c>
      <c r="L158" s="71" t="n"/>
      <c r="M158" s="76" t="inlineStr">
        <is>
          <t>Quick Attack</t>
        </is>
      </c>
      <c r="N158" s="71" t="n"/>
      <c r="O158" s="76" t="inlineStr">
        <is>
          <t>Quick Attack</t>
        </is>
      </c>
      <c r="P158" s="71" t="n"/>
    </row>
    <row r="159">
      <c r="E159" s="76" t="inlineStr">
        <is>
          <t>Covet</t>
        </is>
      </c>
      <c r="F159" s="71" t="n"/>
      <c r="G159" s="75" t="inlineStr">
        <is>
          <t>Bite</t>
        </is>
      </c>
      <c r="H159" s="71" t="n"/>
      <c r="I159" s="76" t="inlineStr">
        <is>
          <t>Quick Attack</t>
        </is>
      </c>
      <c r="J159" s="71" t="n"/>
      <c r="K159" s="89" t="inlineStr">
        <is>
          <t>Rock Tomb</t>
        </is>
      </c>
      <c r="L159" s="71" t="n"/>
      <c r="M159" s="83" t="inlineStr">
        <is>
          <t>Fire Punch</t>
        </is>
      </c>
      <c r="N159" s="71" t="n"/>
      <c r="O159" s="82" t="inlineStr">
        <is>
          <t>Roost</t>
        </is>
      </c>
      <c r="P159" s="71" t="n"/>
    </row>
    <row r="160">
      <c r="E160" s="88" t="inlineStr">
        <is>
          <t>Note: Rival battle in front of the gym. Team depends on your starter; May's teams mirror Brendan's. (Treecko)</t>
        </is>
      </c>
    </row>
    <row r="162" ht="20" customHeight="1">
      <c r="B162" s="65" t="inlineStr">
        <is>
          <t>Rival</t>
        </is>
      </c>
      <c r="C162" s="66" t="n"/>
      <c r="D162" s="66" t="n"/>
      <c r="E162" s="67" t="inlineStr">
        <is>
          <t>Rival Brendan</t>
        </is>
      </c>
      <c r="F162" s="66" t="n"/>
      <c r="G162" s="66" t="n"/>
      <c r="H162" s="66" t="n"/>
      <c r="I162" s="66" t="n"/>
      <c r="J162" s="66" t="n"/>
      <c r="K162" s="66" t="n"/>
      <c r="L162" s="66" t="n"/>
      <c r="M162" s="66" t="n"/>
      <c r="N162" s="66" t="n"/>
      <c r="O162" s="66" t="n"/>
      <c r="P162" s="66" t="n"/>
      <c r="Q162" s="66" t="n"/>
    </row>
    <row r="163" ht="69" customHeight="1">
      <c r="E163" s="68">
        <f>IFERROR(_xlfn.IMAGE("https://play.pokemonshowdown.com/sprites/gen5/espurr.png"),"")</f>
        <v/>
      </c>
      <c r="G163" s="68">
        <f>IFERROR(_xlfn.IMAGE("https://play.pokemonshowdown.com/sprites/gen5/chespin.png"),"")</f>
        <v/>
      </c>
      <c r="I163" s="68">
        <f>IFERROR(_xlfn.IMAGE("https://play.pokemonshowdown.com/sprites/gen5/fennekin.png"),"")</f>
        <v/>
      </c>
      <c r="K163" s="68">
        <f>IFERROR(_xlfn.IMAGE("https://play.pokemonshowdown.com/sprites/gen5/froakie.png"),"")</f>
        <v/>
      </c>
      <c r="M163" s="68">
        <f>IFERROR(_xlfn.IMAGE("https://play.pokemonshowdown.com/sprites/gen5/helioptile.png"),"")</f>
        <v/>
      </c>
      <c r="O163" s="68">
        <f>IFERROR(_xlfn.IMAGE("https://play.pokemonshowdown.com/sprites/gen5/fletchling.png"),"")</f>
        <v/>
      </c>
      <c r="Q163" s="69" t="inlineStr">
        <is>
          <t>Mandatory</t>
        </is>
      </c>
    </row>
    <row r="164">
      <c r="E164" s="70" t="inlineStr">
        <is>
          <t>Lv 12 Espurr</t>
        </is>
      </c>
      <c r="F164" s="71" t="n"/>
      <c r="G164" s="70" t="inlineStr">
        <is>
          <t>Lv 13 Chespin</t>
        </is>
      </c>
      <c r="H164" s="71" t="n"/>
      <c r="I164" s="70" t="inlineStr">
        <is>
          <t>Lv 13 Fennekin</t>
        </is>
      </c>
      <c r="J164" s="71" t="n"/>
      <c r="K164" s="70" t="inlineStr">
        <is>
          <t>Lv 13 Froakie</t>
        </is>
      </c>
      <c r="L164" s="71" t="n"/>
      <c r="M164" s="70" t="inlineStr">
        <is>
          <t>Lv 13 Helioptile</t>
        </is>
      </c>
      <c r="N164" s="71" t="n"/>
      <c r="O164" s="70" t="inlineStr">
        <is>
          <t>Lv 14 Fletchling</t>
        </is>
      </c>
      <c r="P164" s="71" t="n"/>
      <c r="Q164" s="72" t="inlineStr">
        <is>
          <t>Pokémon</t>
        </is>
      </c>
    </row>
    <row r="165">
      <c r="E165" s="73" t="inlineStr">
        <is>
          <t>Mild</t>
        </is>
      </c>
      <c r="F165" s="73" t="inlineStr">
        <is>
          <t>Infiltrator</t>
        </is>
      </c>
      <c r="G165" s="73" t="inlineStr">
        <is>
          <t>Adamant</t>
        </is>
      </c>
      <c r="H165" s="73" t="inlineStr">
        <is>
          <t>Bulletproof</t>
        </is>
      </c>
      <c r="I165" s="73" t="inlineStr">
        <is>
          <t>Mild</t>
        </is>
      </c>
      <c r="J165" s="73" t="inlineStr">
        <is>
          <t>Blaze</t>
        </is>
      </c>
      <c r="K165" s="73" t="inlineStr">
        <is>
          <t>Mild</t>
        </is>
      </c>
      <c r="L165" s="73" t="inlineStr">
        <is>
          <t>Protean</t>
        </is>
      </c>
      <c r="M165" s="73" t="inlineStr">
        <is>
          <t>Naive</t>
        </is>
      </c>
      <c r="N165" s="73" t="inlineStr">
        <is>
          <t>Dry Skin</t>
        </is>
      </c>
      <c r="O165" s="73" t="inlineStr">
        <is>
          <t>Adamant</t>
        </is>
      </c>
      <c r="P165" s="73" t="inlineStr">
        <is>
          <t>Gale Wings</t>
        </is>
      </c>
      <c r="Q165" s="72" t="inlineStr">
        <is>
          <t>Nature / Ability</t>
        </is>
      </c>
    </row>
    <row r="166">
      <c r="B166" s="72" t="inlineStr">
        <is>
          <t>AI Flags:</t>
        </is>
      </c>
      <c r="E166" s="74" t="inlineStr">
        <is>
          <t>Oran Berry</t>
        </is>
      </c>
      <c r="F166" s="71" t="n"/>
      <c r="G166" s="74" t="inlineStr">
        <is>
          <t>Miracle Seed</t>
        </is>
      </c>
      <c r="H166" s="71" t="n"/>
      <c r="I166" s="74" t="inlineStr">
        <is>
          <t>Charcoal</t>
        </is>
      </c>
      <c r="J166" s="71" t="n"/>
      <c r="K166" s="74" t="inlineStr">
        <is>
          <t>Mystic Water</t>
        </is>
      </c>
      <c r="L166" s="71" t="n"/>
      <c r="M166" s="74" t="inlineStr">
        <is>
          <t>Magnet</t>
        </is>
      </c>
      <c r="N166" s="71" t="n"/>
      <c r="O166" s="74" t="inlineStr">
        <is>
          <t>Sharp Beak</t>
        </is>
      </c>
      <c r="P166" s="71" t="n"/>
      <c r="Q166" s="72" t="inlineStr">
        <is>
          <t>Item</t>
        </is>
      </c>
    </row>
    <row r="167">
      <c r="B167" s="69" t="inlineStr">
        <is>
          <t>Basic Trainer</t>
        </is>
      </c>
      <c r="E167" s="76" t="inlineStr">
        <is>
          <t>Fake Out</t>
        </is>
      </c>
      <c r="F167" s="71" t="n"/>
      <c r="G167" s="84" t="inlineStr">
        <is>
          <t>Seed Bomb</t>
        </is>
      </c>
      <c r="H167" s="71" t="n"/>
      <c r="I167" s="83" t="inlineStr">
        <is>
          <t>Flame Charge</t>
        </is>
      </c>
      <c r="J167" s="71" t="n"/>
      <c r="K167" s="90" t="inlineStr">
        <is>
          <t>Water Pulse</t>
        </is>
      </c>
      <c r="L167" s="71" t="n"/>
      <c r="M167" s="77" t="inlineStr">
        <is>
          <t>Shock Wave</t>
        </is>
      </c>
      <c r="N167" s="71" t="n"/>
      <c r="O167" s="82" t="inlineStr">
        <is>
          <t>Acrobatics</t>
        </is>
      </c>
      <c r="P167" s="71" t="n"/>
      <c r="Q167" s="72" t="inlineStr">
        <is>
          <t>Moves</t>
        </is>
      </c>
    </row>
    <row r="168">
      <c r="E168" s="85" t="inlineStr">
        <is>
          <t>Confusion</t>
        </is>
      </c>
      <c r="F168" s="71" t="n"/>
      <c r="G168" s="89" t="inlineStr">
        <is>
          <t>Rollout</t>
        </is>
      </c>
      <c r="H168" s="71" t="n"/>
      <c r="I168" s="85" t="inlineStr">
        <is>
          <t>Psybeam</t>
        </is>
      </c>
      <c r="J168" s="71" t="n"/>
      <c r="K168" s="76" t="inlineStr">
        <is>
          <t>Quick Attack</t>
        </is>
      </c>
      <c r="L168" s="71" t="n"/>
      <c r="M168" s="77" t="inlineStr">
        <is>
          <t>Thunder Wave</t>
        </is>
      </c>
      <c r="N168" s="71" t="n"/>
      <c r="O168" s="83" t="inlineStr">
        <is>
          <t>Flame Charge</t>
        </is>
      </c>
      <c r="P168" s="71" t="n"/>
    </row>
    <row r="169">
      <c r="E169" s="85" t="inlineStr">
        <is>
          <t>Light Screen</t>
        </is>
      </c>
      <c r="F169" s="71" t="n"/>
      <c r="G169" s="84" t="inlineStr">
        <is>
          <t>Leech Seed</t>
        </is>
      </c>
      <c r="H169" s="71" t="n"/>
      <c r="I169" s="83" t="inlineStr">
        <is>
          <t>Will-O-Wisp</t>
        </is>
      </c>
      <c r="J169" s="71" t="n"/>
      <c r="K169" s="92" t="inlineStr">
        <is>
          <t>Lick</t>
        </is>
      </c>
      <c r="L169" s="71" t="n"/>
      <c r="M169" s="76" t="inlineStr">
        <is>
          <t>Quick Attack</t>
        </is>
      </c>
      <c r="N169" s="71" t="n"/>
      <c r="O169" s="76" t="inlineStr">
        <is>
          <t>Quick Attack</t>
        </is>
      </c>
      <c r="P169" s="71" t="n"/>
    </row>
    <row r="170">
      <c r="E170" s="76" t="inlineStr">
        <is>
          <t>Covet</t>
        </is>
      </c>
      <c r="F170" s="71" t="n"/>
      <c r="G170" s="75" t="inlineStr">
        <is>
          <t>Bite</t>
        </is>
      </c>
      <c r="H170" s="71" t="n"/>
      <c r="I170" s="76" t="inlineStr">
        <is>
          <t>Quick Attack</t>
        </is>
      </c>
      <c r="J170" s="71" t="n"/>
      <c r="K170" s="89" t="inlineStr">
        <is>
          <t>Rock Tomb</t>
        </is>
      </c>
      <c r="L170" s="71" t="n"/>
      <c r="M170" s="83" t="inlineStr">
        <is>
          <t>Fire Punch</t>
        </is>
      </c>
      <c r="N170" s="71" t="n"/>
      <c r="O170" s="82" t="inlineStr">
        <is>
          <t>Roost</t>
        </is>
      </c>
      <c r="P170" s="71" t="n"/>
    </row>
    <row r="171">
      <c r="E171" s="88" t="inlineStr">
        <is>
          <t>Note: Rival battle in front of the gym. Team depends on your starter; May's teams mirror Brendan's. (Torchic)</t>
        </is>
      </c>
    </row>
    <row r="173" ht="20" customHeight="1">
      <c r="B173" s="65" t="inlineStr">
        <is>
          <t>Rival</t>
        </is>
      </c>
      <c r="C173" s="66" t="n"/>
      <c r="D173" s="66" t="n"/>
      <c r="E173" s="67" t="inlineStr">
        <is>
          <t>Rival Brendan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IFERROR(_xlfn.IMAGE("https://play.pokemonshowdown.com/sprites/gen5/espurr.png"),"")</f>
        <v/>
      </c>
      <c r="G174" s="68">
        <f>IFERROR(_xlfn.IMAGE("https://play.pokemonshowdown.com/sprites/gen5/chespin.png"),"")</f>
        <v/>
      </c>
      <c r="I174" s="68">
        <f>IFERROR(_xlfn.IMAGE("https://play.pokemonshowdown.com/sprites/gen5/fennekin.png"),"")</f>
        <v/>
      </c>
      <c r="K174" s="68">
        <f>IFERROR(_xlfn.IMAGE("https://play.pokemonshowdown.com/sprites/gen5/froakie.png"),"")</f>
        <v/>
      </c>
      <c r="M174" s="68">
        <f>IFERROR(_xlfn.IMAGE("https://play.pokemonshowdown.com/sprites/gen5/helioptile.png"),"")</f>
        <v/>
      </c>
      <c r="O174" s="68">
        <f>IFERROR(_xlfn.IMAGE("https://play.pokemonshowdown.com/sprites/gen5/fletchling.png"),"")</f>
        <v/>
      </c>
      <c r="Q174" s="69" t="inlineStr">
        <is>
          <t>Mandatory</t>
        </is>
      </c>
    </row>
    <row r="175">
      <c r="E175" s="70" t="inlineStr">
        <is>
          <t>Lv 12 Espurr</t>
        </is>
      </c>
      <c r="F175" s="71" t="n"/>
      <c r="G175" s="70" t="inlineStr">
        <is>
          <t>Lv 13 Chespin</t>
        </is>
      </c>
      <c r="H175" s="71" t="n"/>
      <c r="I175" s="70" t="inlineStr">
        <is>
          <t>Lv 13 Fennekin</t>
        </is>
      </c>
      <c r="J175" s="71" t="n"/>
      <c r="K175" s="70" t="inlineStr">
        <is>
          <t>Lv 13 Froakie</t>
        </is>
      </c>
      <c r="L175" s="71" t="n"/>
      <c r="M175" s="70" t="inlineStr">
        <is>
          <t>Lv 13 Helioptile</t>
        </is>
      </c>
      <c r="N175" s="71" t="n"/>
      <c r="O175" s="70" t="inlineStr">
        <is>
          <t>Lv 14 Fletchling</t>
        </is>
      </c>
      <c r="P175" s="71" t="n"/>
      <c r="Q175" s="72" t="inlineStr">
        <is>
          <t>Pokémon</t>
        </is>
      </c>
    </row>
    <row r="176">
      <c r="E176" s="73" t="inlineStr">
        <is>
          <t>Mild</t>
        </is>
      </c>
      <c r="F176" s="73" t="inlineStr">
        <is>
          <t>Infiltrator</t>
        </is>
      </c>
      <c r="G176" s="73" t="inlineStr">
        <is>
          <t>Adamant</t>
        </is>
      </c>
      <c r="H176" s="73" t="inlineStr">
        <is>
          <t>Bulletproof</t>
        </is>
      </c>
      <c r="I176" s="73" t="inlineStr">
        <is>
          <t>Mild</t>
        </is>
      </c>
      <c r="J176" s="73" t="inlineStr">
        <is>
          <t>Blaze</t>
        </is>
      </c>
      <c r="K176" s="73" t="inlineStr">
        <is>
          <t>Mild</t>
        </is>
      </c>
      <c r="L176" s="73" t="inlineStr">
        <is>
          <t>Protean</t>
        </is>
      </c>
      <c r="M176" s="73" t="inlineStr">
        <is>
          <t>Naive</t>
        </is>
      </c>
      <c r="N176" s="73" t="inlineStr">
        <is>
          <t>Dry Skin</t>
        </is>
      </c>
      <c r="O176" s="73" t="inlineStr">
        <is>
          <t>Adamant</t>
        </is>
      </c>
      <c r="P176" s="73" t="inlineStr">
        <is>
          <t>Gale Wings</t>
        </is>
      </c>
      <c r="Q176" s="72" t="inlineStr">
        <is>
          <t>Nature / Ability</t>
        </is>
      </c>
    </row>
    <row r="177">
      <c r="B177" s="72" t="inlineStr">
        <is>
          <t>AI Flags:</t>
        </is>
      </c>
      <c r="E177" s="74" t="inlineStr">
        <is>
          <t>Oran Berry</t>
        </is>
      </c>
      <c r="F177" s="71" t="n"/>
      <c r="G177" s="74" t="inlineStr">
        <is>
          <t>Miracle Seed</t>
        </is>
      </c>
      <c r="H177" s="71" t="n"/>
      <c r="I177" s="74" t="inlineStr">
        <is>
          <t>Charcoal</t>
        </is>
      </c>
      <c r="J177" s="71" t="n"/>
      <c r="K177" s="74" t="inlineStr">
        <is>
          <t>Mystic Water</t>
        </is>
      </c>
      <c r="L177" s="71" t="n"/>
      <c r="M177" s="74" t="inlineStr">
        <is>
          <t>Magnet</t>
        </is>
      </c>
      <c r="N177" s="71" t="n"/>
      <c r="O177" s="74" t="inlineStr">
        <is>
          <t>Sharp Beak</t>
        </is>
      </c>
      <c r="P177" s="71" t="n"/>
      <c r="Q177" s="72" t="inlineStr">
        <is>
          <t>Item</t>
        </is>
      </c>
    </row>
    <row r="178">
      <c r="B178" s="69" t="inlineStr">
        <is>
          <t>Basic Trainer</t>
        </is>
      </c>
      <c r="E178" s="76" t="inlineStr">
        <is>
          <t>Fake Out</t>
        </is>
      </c>
      <c r="F178" s="71" t="n"/>
      <c r="G178" s="84" t="inlineStr">
        <is>
          <t>Seed Bomb</t>
        </is>
      </c>
      <c r="H178" s="71" t="n"/>
      <c r="I178" s="83" t="inlineStr">
        <is>
          <t>Flame Charge</t>
        </is>
      </c>
      <c r="J178" s="71" t="n"/>
      <c r="K178" s="90" t="inlineStr">
        <is>
          <t>Water Pulse</t>
        </is>
      </c>
      <c r="L178" s="71" t="n"/>
      <c r="M178" s="77" t="inlineStr">
        <is>
          <t>Shock Wave</t>
        </is>
      </c>
      <c r="N178" s="71" t="n"/>
      <c r="O178" s="82" t="inlineStr">
        <is>
          <t>Acrobatics</t>
        </is>
      </c>
      <c r="P178" s="71" t="n"/>
      <c r="Q178" s="72" t="inlineStr">
        <is>
          <t>Moves</t>
        </is>
      </c>
    </row>
    <row r="179">
      <c r="E179" s="85" t="inlineStr">
        <is>
          <t>Confusion</t>
        </is>
      </c>
      <c r="F179" s="71" t="n"/>
      <c r="G179" s="89" t="inlineStr">
        <is>
          <t>Rollout</t>
        </is>
      </c>
      <c r="H179" s="71" t="n"/>
      <c r="I179" s="85" t="inlineStr">
        <is>
          <t>Psybeam</t>
        </is>
      </c>
      <c r="J179" s="71" t="n"/>
      <c r="K179" s="76" t="inlineStr">
        <is>
          <t>Quick Attack</t>
        </is>
      </c>
      <c r="L179" s="71" t="n"/>
      <c r="M179" s="77" t="inlineStr">
        <is>
          <t>Thunder Wave</t>
        </is>
      </c>
      <c r="N179" s="71" t="n"/>
      <c r="O179" s="83" t="inlineStr">
        <is>
          <t>Flame Charge</t>
        </is>
      </c>
      <c r="P179" s="71" t="n"/>
    </row>
    <row r="180">
      <c r="E180" s="85" t="inlineStr">
        <is>
          <t>Light Screen</t>
        </is>
      </c>
      <c r="F180" s="71" t="n"/>
      <c r="G180" s="84" t="inlineStr">
        <is>
          <t>Leech Seed</t>
        </is>
      </c>
      <c r="H180" s="71" t="n"/>
      <c r="I180" s="83" t="inlineStr">
        <is>
          <t>Will-O-Wisp</t>
        </is>
      </c>
      <c r="J180" s="71" t="n"/>
      <c r="K180" s="92" t="inlineStr">
        <is>
          <t>Lick</t>
        </is>
      </c>
      <c r="L180" s="71" t="n"/>
      <c r="M180" s="76" t="inlineStr">
        <is>
          <t>Quick Attack</t>
        </is>
      </c>
      <c r="N180" s="71" t="n"/>
      <c r="O180" s="76" t="inlineStr">
        <is>
          <t>Quick Attack</t>
        </is>
      </c>
      <c r="P180" s="71" t="n"/>
    </row>
    <row r="181">
      <c r="E181" s="76" t="inlineStr">
        <is>
          <t>Covet</t>
        </is>
      </c>
      <c r="F181" s="71" t="n"/>
      <c r="G181" s="75" t="inlineStr">
        <is>
          <t>Bite</t>
        </is>
      </c>
      <c r="H181" s="71" t="n"/>
      <c r="I181" s="76" t="inlineStr">
        <is>
          <t>Quick Attack</t>
        </is>
      </c>
      <c r="J181" s="71" t="n"/>
      <c r="K181" s="89" t="inlineStr">
        <is>
          <t>Rock Tomb</t>
        </is>
      </c>
      <c r="L181" s="71" t="n"/>
      <c r="M181" s="83" t="inlineStr">
        <is>
          <t>Fire Punch</t>
        </is>
      </c>
      <c r="N181" s="71" t="n"/>
      <c r="O181" s="82" t="inlineStr">
        <is>
          <t>Roost</t>
        </is>
      </c>
      <c r="P181" s="71" t="n"/>
    </row>
    <row r="182">
      <c r="E182" s="88" t="inlineStr">
        <is>
          <t>Note: Rival battle in front of the gym. Team depends on your starter; May's teams mirror Brendan's. (Mudkip)</t>
        </is>
      </c>
    </row>
    <row r="184" ht="24" customHeight="1">
      <c r="B184" s="63" t="inlineStr">
        <is>
          <t>Petalburg City - Gym</t>
        </is>
      </c>
      <c r="C184" s="64" t="n"/>
      <c r="D184" s="64" t="n"/>
      <c r="E184" s="64" t="n"/>
      <c r="F184" s="64" t="n"/>
      <c r="G184" s="64" t="n"/>
      <c r="H184" s="64" t="n"/>
      <c r="I184" s="64" t="n"/>
      <c r="J184" s="64" t="n"/>
      <c r="K184" s="64" t="n"/>
      <c r="L184" s="64" t="n"/>
      <c r="M184" s="64" t="n"/>
      <c r="N184" s="64" t="n"/>
      <c r="O184" s="64" t="n"/>
      <c r="P184" s="64" t="n"/>
      <c r="Q184" s="64" t="n"/>
    </row>
    <row r="186" ht="20" customHeight="1">
      <c r="B186" s="65" t="inlineStr">
        <is>
          <t>Youngster</t>
        </is>
      </c>
      <c r="C186" s="66" t="n"/>
      <c r="D186" s="66" t="n"/>
      <c r="E186" s="67" t="inlineStr">
        <is>
          <t>Youngster Randall</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IFERROR(_xlfn.IMAGE("https://play.pokemonshowdown.com/sprites/gen5/aipom.png"),"")</f>
        <v/>
      </c>
      <c r="G187" s="68">
        <f>IFERROR(_xlfn.IMAGE("https://play.pokemonshowdown.com/sprites/gen5/minccino.png"),"")</f>
        <v/>
      </c>
      <c r="I187" s="68">
        <f>IFERROR(_xlfn.IMAGE("https://play.pokemonshowdown.com/sprites/gen5/whismur.png"),"")</f>
        <v/>
      </c>
      <c r="K187" s="68">
        <f>IFERROR(_xlfn.IMAGE("https://play.pokemonshowdown.com/sprites/gen5/teddiursa.png"),"")</f>
        <v/>
      </c>
      <c r="Q187" s="69" t="inlineStr">
        <is>
          <t>Mandatory</t>
        </is>
      </c>
    </row>
    <row r="188">
      <c r="E188" s="70" t="inlineStr">
        <is>
          <t>Lv 13 Aipom</t>
        </is>
      </c>
      <c r="F188" s="71" t="n"/>
      <c r="G188" s="70" t="inlineStr">
        <is>
          <t>Lv 12 Minccino</t>
        </is>
      </c>
      <c r="H188" s="71" t="n"/>
      <c r="I188" s="70" t="inlineStr">
        <is>
          <t>Lv 13 Whismur</t>
        </is>
      </c>
      <c r="J188" s="71" t="n"/>
      <c r="K188" s="70" t="inlineStr">
        <is>
          <t>Lv 13 Teddiursa</t>
        </is>
      </c>
      <c r="L188" s="71" t="n"/>
      <c r="Q188" s="72" t="inlineStr">
        <is>
          <t>Pokémon</t>
        </is>
      </c>
    </row>
    <row r="189">
      <c r="E189" s="73" t="inlineStr">
        <is>
          <t>Adamant</t>
        </is>
      </c>
      <c r="F189" s="73" t="inlineStr">
        <is>
          <t>Technician</t>
        </is>
      </c>
      <c r="G189" s="73" t="inlineStr">
        <is>
          <t>Adamant</t>
        </is>
      </c>
      <c r="H189" s="73" t="inlineStr">
        <is>
          <t>Skill Link</t>
        </is>
      </c>
      <c r="I189" s="73" t="inlineStr">
        <is>
          <t>Naughty</t>
        </is>
      </c>
      <c r="J189" s="73" t="inlineStr">
        <is>
          <t>Soundproof</t>
        </is>
      </c>
      <c r="K189" s="73" t="inlineStr">
        <is>
          <t>Adamant</t>
        </is>
      </c>
      <c r="L189" s="73" t="inlineStr">
        <is>
          <t>Quick Feet</t>
        </is>
      </c>
      <c r="Q189" s="72" t="inlineStr">
        <is>
          <t>Nature / Ability</t>
        </is>
      </c>
    </row>
    <row r="190">
      <c r="B190" s="72" t="inlineStr">
        <is>
          <t>AI Flags:</t>
        </is>
      </c>
      <c r="E190" s="74" t="inlineStr">
        <is>
          <t>Silk Scarf</t>
        </is>
      </c>
      <c r="F190" s="71" t="n"/>
      <c r="G190" s="74" t="inlineStr">
        <is>
          <t>Oran Berry</t>
        </is>
      </c>
      <c r="H190" s="71" t="n"/>
      <c r="I190" s="74" t="inlineStr">
        <is>
          <t>Sitrus Berry</t>
        </is>
      </c>
      <c r="J190" s="71" t="n"/>
      <c r="K190" s="74" t="inlineStr">
        <is>
          <t>Toxic Orb</t>
        </is>
      </c>
      <c r="L190" s="71" t="n"/>
      <c r="Q190" s="72" t="inlineStr">
        <is>
          <t>Item</t>
        </is>
      </c>
    </row>
    <row r="191">
      <c r="B191" s="69" t="inlineStr">
        <is>
          <t>Basic Trainer</t>
        </is>
      </c>
      <c r="E191" s="76" t="inlineStr">
        <is>
          <t>Fake Out</t>
        </is>
      </c>
      <c r="F191" s="71" t="n"/>
      <c r="G191" s="76" t="inlineStr">
        <is>
          <t>Tail Slap</t>
        </is>
      </c>
      <c r="H191" s="71" t="n"/>
      <c r="I191" s="76" t="inlineStr">
        <is>
          <t>Hyper Voice</t>
        </is>
      </c>
      <c r="J191" s="71" t="n"/>
      <c r="K191" s="76" t="inlineStr">
        <is>
          <t>Slash</t>
        </is>
      </c>
      <c r="L191" s="71" t="n"/>
      <c r="Q191" s="72" t="inlineStr">
        <is>
          <t>Moves</t>
        </is>
      </c>
    </row>
    <row r="192">
      <c r="E192" s="76" t="inlineStr">
        <is>
          <t>Quick Attack</t>
        </is>
      </c>
      <c r="F192" s="71" t="n"/>
      <c r="G192" s="84" t="inlineStr">
        <is>
          <t>Bullet Seed</t>
        </is>
      </c>
      <c r="H192" s="71" t="n"/>
      <c r="I192" s="76" t="inlineStr">
        <is>
          <t>Echoed Voice</t>
        </is>
      </c>
      <c r="J192" s="71" t="n"/>
      <c r="K192" s="92" t="inlineStr">
        <is>
          <t>Shadow Claw</t>
        </is>
      </c>
      <c r="L192" s="71" t="n"/>
    </row>
    <row r="193">
      <c r="E193" s="79" t="inlineStr">
        <is>
          <t>U-turn</t>
        </is>
      </c>
      <c r="F193" s="71" t="n"/>
      <c r="G193" s="89" t="inlineStr">
        <is>
          <t>Rock Blast</t>
        </is>
      </c>
      <c r="H193" s="71" t="n"/>
      <c r="I193" s="75" t="inlineStr">
        <is>
          <t>Bite</t>
        </is>
      </c>
      <c r="J193" s="71" t="n"/>
      <c r="K193" s="89" t="inlineStr">
        <is>
          <t>Rock Tomb</t>
        </is>
      </c>
      <c r="L193" s="71" t="n"/>
    </row>
    <row r="194">
      <c r="E194" s="75" t="inlineStr">
        <is>
          <t>Pursuit</t>
        </is>
      </c>
      <c r="F194" s="71" t="n"/>
      <c r="G194" s="76" t="inlineStr">
        <is>
          <t>Encore</t>
        </is>
      </c>
      <c r="H194" s="71" t="n"/>
      <c r="I194" s="76" t="inlineStr">
        <is>
          <t>Supersonic</t>
        </is>
      </c>
      <c r="J194" s="71" t="n"/>
      <c r="K194" s="76" t="inlineStr">
        <is>
          <t>Protect</t>
        </is>
      </c>
      <c r="L194" s="71" t="n"/>
    </row>
    <row r="196" ht="20" customHeight="1">
      <c r="B196" s="65" t="inlineStr">
        <is>
          <t>Cooltrainer</t>
        </is>
      </c>
      <c r="C196" s="66" t="n"/>
      <c r="D196" s="66" t="n"/>
      <c r="E196" s="67" t="inlineStr">
        <is>
          <t>Cooltrainer Alexia</t>
        </is>
      </c>
      <c r="F196" s="66" t="n"/>
      <c r="G196" s="66" t="n"/>
      <c r="H196" s="66" t="n"/>
      <c r="I196" s="66" t="n"/>
      <c r="J196" s="66" t="n"/>
      <c r="K196" s="66" t="n"/>
      <c r="L196" s="66" t="n"/>
      <c r="M196" s="66" t="n"/>
      <c r="N196" s="66" t="n"/>
      <c r="O196" s="66" t="n"/>
      <c r="P196" s="66" t="n"/>
      <c r="Q196" s="66" t="n"/>
    </row>
    <row r="197" ht="69" customHeight="1">
      <c r="E197" s="68">
        <f>IFERROR(_xlfn.IMAGE("https://play.pokemonshowdown.com/sprites/gen5/buneary.png"),"")</f>
        <v/>
      </c>
      <c r="G197" s="68">
        <f>IFERROR(_xlfn.IMAGE("https://play.pokemonshowdown.com/sprites/gen5/chansey.png"),"")</f>
        <v/>
      </c>
      <c r="I197" s="68">
        <f>IFERROR(_xlfn.IMAGE("https://play.pokemonshowdown.com/sprites/gen5/solosis.png"),"")</f>
        <v/>
      </c>
      <c r="K197" s="68">
        <f>IFERROR(_xlfn.IMAGE("https://play.pokemonshowdown.com/sprites/gen5/vullaby.png"),"")</f>
        <v/>
      </c>
      <c r="M197" s="68">
        <f>IFERROR(_xlfn.IMAGE("https://play.pokemonshowdown.com/sprites/gen5/deerling.png"),"")</f>
        <v/>
      </c>
      <c r="Q197" s="69" t="inlineStr">
        <is>
          <t>Mandatory</t>
        </is>
      </c>
    </row>
    <row r="198">
      <c r="E198" s="70" t="inlineStr">
        <is>
          <t>Lv 12 Buneary</t>
        </is>
      </c>
      <c r="F198" s="71" t="n"/>
      <c r="G198" s="70" t="inlineStr">
        <is>
          <t>Lv 12 Chansey</t>
        </is>
      </c>
      <c r="H198" s="71" t="n"/>
      <c r="I198" s="70" t="inlineStr">
        <is>
          <t>Lv 12 Solosis</t>
        </is>
      </c>
      <c r="J198" s="71" t="n"/>
      <c r="K198" s="70" t="inlineStr">
        <is>
          <t>Lv 12 Vullaby</t>
        </is>
      </c>
      <c r="L198" s="71" t="n"/>
      <c r="M198" s="70" t="inlineStr">
        <is>
          <t>Lv 12 Deerling</t>
        </is>
      </c>
      <c r="N198" s="71" t="n"/>
      <c r="Q198" s="72" t="inlineStr">
        <is>
          <t>Pokémon</t>
        </is>
      </c>
    </row>
    <row r="199">
      <c r="E199" s="73" t="inlineStr">
        <is>
          <t>Adamant</t>
        </is>
      </c>
      <c r="F199" s="73" t="inlineStr">
        <is>
          <t>Limber</t>
        </is>
      </c>
      <c r="G199" s="73" t="inlineStr">
        <is>
          <t>Careful</t>
        </is>
      </c>
      <c r="H199" s="73" t="inlineStr">
        <is>
          <t>Natural Cure</t>
        </is>
      </c>
      <c r="I199" s="73" t="inlineStr">
        <is>
          <t>Modest</t>
        </is>
      </c>
      <c r="J199" s="73" t="inlineStr">
        <is>
          <t>Magic Guard</t>
        </is>
      </c>
      <c r="K199" s="73" t="inlineStr">
        <is>
          <t>Impish</t>
        </is>
      </c>
      <c r="L199" s="73" t="inlineStr">
        <is>
          <t>Overcoat</t>
        </is>
      </c>
      <c r="M199" s="73" t="inlineStr">
        <is>
          <t>Adamant</t>
        </is>
      </c>
      <c r="N199" s="73" t="inlineStr">
        <is>
          <t>Sap Sipper</t>
        </is>
      </c>
      <c r="Q199" s="72" t="inlineStr">
        <is>
          <t>Nature / Ability</t>
        </is>
      </c>
    </row>
    <row r="200">
      <c r="B200" s="72" t="inlineStr">
        <is>
          <t>AI Flags:</t>
        </is>
      </c>
      <c r="E200" s="74" t="inlineStr">
        <is>
          <t>Silk Scarf</t>
        </is>
      </c>
      <c r="F200" s="71" t="n"/>
      <c r="G200" s="74" t="inlineStr">
        <is>
          <t>Oran Berry</t>
        </is>
      </c>
      <c r="H200" s="71" t="n"/>
      <c r="I200" s="74" t="inlineStr">
        <is>
          <t>Eviolite</t>
        </is>
      </c>
      <c r="J200" s="71" t="n"/>
      <c r="K200" s="74" t="inlineStr">
        <is>
          <t>Oran Berry</t>
        </is>
      </c>
      <c r="L200" s="71" t="n"/>
      <c r="M200" s="74" t="inlineStr">
        <is>
          <t>Sitrus Berry</t>
        </is>
      </c>
      <c r="N200" s="71" t="n"/>
      <c r="Q200" s="72" t="inlineStr">
        <is>
          <t>Item</t>
        </is>
      </c>
    </row>
    <row r="201">
      <c r="B201" s="69" t="inlineStr">
        <is>
          <t>Basic Trainer</t>
        </is>
      </c>
      <c r="E201" s="76" t="inlineStr">
        <is>
          <t>Fake Out</t>
        </is>
      </c>
      <c r="F201" s="71" t="n"/>
      <c r="G201" s="86" t="inlineStr">
        <is>
          <t>Seismic Toss</t>
        </is>
      </c>
      <c r="H201" s="71" t="n"/>
      <c r="I201" s="85" t="inlineStr">
        <is>
          <t>Psybeam</t>
        </is>
      </c>
      <c r="J201" s="71" t="n"/>
      <c r="K201" s="82" t="inlineStr">
        <is>
          <t>Pluck</t>
        </is>
      </c>
      <c r="L201" s="71" t="n"/>
      <c r="M201" s="84" t="inlineStr">
        <is>
          <t>Horn Leech</t>
        </is>
      </c>
      <c r="N201" s="71" t="n"/>
      <c r="Q201" s="72" t="inlineStr">
        <is>
          <t>Moves</t>
        </is>
      </c>
    </row>
    <row r="202">
      <c r="E202" s="76" t="inlineStr">
        <is>
          <t>Quick Attack</t>
        </is>
      </c>
      <c r="F202" s="71" t="n"/>
      <c r="G202" s="77" t="inlineStr">
        <is>
          <t>Thunder Wave</t>
        </is>
      </c>
      <c r="H202" s="71" t="n"/>
      <c r="I202" s="76" t="inlineStr">
        <is>
          <t>Recover</t>
        </is>
      </c>
      <c r="J202" s="71" t="n"/>
      <c r="K202" s="75" t="inlineStr">
        <is>
          <t>Foul Play</t>
        </is>
      </c>
      <c r="L202" s="71" t="n"/>
      <c r="M202" s="76" t="inlineStr">
        <is>
          <t>Headbutt</t>
        </is>
      </c>
      <c r="N202" s="71" t="n"/>
    </row>
    <row r="203">
      <c r="E203" s="86" t="inlineStr">
        <is>
          <t>Low Sweep</t>
        </is>
      </c>
      <c r="F203" s="71" t="n"/>
      <c r="G203" s="76" t="inlineStr">
        <is>
          <t>Soft-Boiled</t>
        </is>
      </c>
      <c r="H203" s="71" t="n"/>
      <c r="I203" s="76" t="inlineStr">
        <is>
          <t>Hidden Power</t>
        </is>
      </c>
      <c r="J203" s="71" t="n"/>
      <c r="K203" s="82" t="inlineStr">
        <is>
          <t>Roost</t>
        </is>
      </c>
      <c r="L203" s="71" t="n"/>
      <c r="M203" s="86" t="inlineStr">
        <is>
          <t>Jump Kick</t>
        </is>
      </c>
      <c r="N203" s="71" t="n"/>
    </row>
    <row r="204">
      <c r="E204" s="77" t="inlineStr">
        <is>
          <t>Thunder Wave</t>
        </is>
      </c>
      <c r="F204" s="71" t="n"/>
      <c r="G204" s="86" t="inlineStr">
        <is>
          <t>Counter</t>
        </is>
      </c>
      <c r="H204" s="71" t="n"/>
      <c r="I204" s="77" t="inlineStr">
        <is>
          <t>Thunder Wave</t>
        </is>
      </c>
      <c r="J204" s="71" t="n"/>
      <c r="K204" s="80" t="inlineStr">
        <is>
          <t>Toxic</t>
        </is>
      </c>
      <c r="L204" s="71" t="n"/>
      <c r="M204" s="84" t="inlineStr">
        <is>
          <t>Leech Seed</t>
        </is>
      </c>
      <c r="N204" s="71" t="n"/>
    </row>
    <row r="206" ht="20" customHeight="1">
      <c r="B206" s="65" t="inlineStr">
        <is>
          <t>Cooltrainer</t>
        </is>
      </c>
      <c r="C206" s="66" t="n"/>
      <c r="D206" s="66" t="n"/>
      <c r="E206" s="67" t="inlineStr">
        <is>
          <t>Cooltrainer Jody</t>
        </is>
      </c>
      <c r="F206" s="66" t="n"/>
      <c r="G206" s="66" t="n"/>
      <c r="H206" s="66" t="n"/>
      <c r="I206" s="66" t="n"/>
      <c r="J206" s="66" t="n"/>
      <c r="K206" s="66" t="n"/>
      <c r="L206" s="66" t="n"/>
      <c r="M206" s="66" t="n"/>
      <c r="N206" s="66" t="n"/>
      <c r="O206" s="66" t="n"/>
      <c r="P206" s="66" t="n"/>
      <c r="Q206" s="66" t="n"/>
    </row>
    <row r="207" ht="69" customHeight="1">
      <c r="E207" s="68">
        <f>IFERROR(_xlfn.IMAGE("https://play.pokemonshowdown.com/sprites/gen5/meowth.png"),"")</f>
        <v/>
      </c>
      <c r="G207" s="68">
        <f>IFERROR(_xlfn.IMAGE("https://play.pokemonshowdown.com/sprites/gen5/mienfoo.png"),"")</f>
        <v/>
      </c>
      <c r="I207" s="68">
        <f>IFERROR(_xlfn.IMAGE("https://play.pokemonshowdown.com/sprites/gen5/swablu.png"),"")</f>
        <v/>
      </c>
      <c r="K207" s="68">
        <f>IFERROR(_xlfn.IMAGE("https://play.pokemonshowdown.com/sprites/gen5/girafarig.png"),"")</f>
        <v/>
      </c>
      <c r="Q207" s="69" t="inlineStr">
        <is>
          <t>Mandatory</t>
        </is>
      </c>
    </row>
    <row r="208">
      <c r="E208" s="70" t="inlineStr">
        <is>
          <t>Lv 14 Meowth</t>
        </is>
      </c>
      <c r="F208" s="71" t="n"/>
      <c r="G208" s="70" t="inlineStr">
        <is>
          <t>Lv 14 Mienfoo</t>
        </is>
      </c>
      <c r="H208" s="71" t="n"/>
      <c r="I208" s="70" t="inlineStr">
        <is>
          <t>Lv 14 Swablu</t>
        </is>
      </c>
      <c r="J208" s="71" t="n"/>
      <c r="K208" s="70" t="inlineStr">
        <is>
          <t>Lv 14 Girafarig</t>
        </is>
      </c>
      <c r="L208" s="71" t="n"/>
      <c r="Q208" s="72" t="inlineStr">
        <is>
          <t>Pokémon</t>
        </is>
      </c>
    </row>
    <row r="209">
      <c r="E209" s="73" t="inlineStr">
        <is>
          <t>Adamant</t>
        </is>
      </c>
      <c r="F209" s="73" t="inlineStr">
        <is>
          <t>Technician</t>
        </is>
      </c>
      <c r="G209" s="73" t="inlineStr">
        <is>
          <t>Adamant</t>
        </is>
      </c>
      <c r="H209" s="73" t="inlineStr">
        <is>
          <t>Regenerator</t>
        </is>
      </c>
      <c r="I209" s="73" t="inlineStr">
        <is>
          <t>Lonely</t>
        </is>
      </c>
      <c r="J209" s="73" t="inlineStr">
        <is>
          <t>Natural Cure</t>
        </is>
      </c>
      <c r="K209" s="73" t="inlineStr">
        <is>
          <t>Modest</t>
        </is>
      </c>
      <c r="L209" s="73" t="inlineStr">
        <is>
          <t>Sap Sipper</t>
        </is>
      </c>
      <c r="Q209" s="72" t="inlineStr">
        <is>
          <t>Nature / Ability</t>
        </is>
      </c>
    </row>
    <row r="210">
      <c r="B210" s="72" t="inlineStr">
        <is>
          <t>AI Flags:</t>
        </is>
      </c>
      <c r="E210" s="74" t="inlineStr">
        <is>
          <t>Silk Scarf</t>
        </is>
      </c>
      <c r="F210" s="71" t="n"/>
      <c r="G210" s="74" t="inlineStr">
        <is>
          <t>Black Belt</t>
        </is>
      </c>
      <c r="H210" s="71" t="n"/>
      <c r="I210" s="74" t="inlineStr">
        <is>
          <t>Oran Berry</t>
        </is>
      </c>
      <c r="J210" s="71" t="n"/>
      <c r="K210" s="74" t="inlineStr">
        <is>
          <t>(None)</t>
        </is>
      </c>
      <c r="L210" s="71" t="n"/>
      <c r="Q210" s="72" t="inlineStr">
        <is>
          <t>Item</t>
        </is>
      </c>
    </row>
    <row r="211">
      <c r="B211" s="69" t="inlineStr">
        <is>
          <t>Basic Trainer</t>
        </is>
      </c>
      <c r="E211" s="76" t="inlineStr">
        <is>
          <t>Fake Out</t>
        </is>
      </c>
      <c r="F211" s="71" t="n"/>
      <c r="G211" s="86" t="inlineStr">
        <is>
          <t>Drain Punch</t>
        </is>
      </c>
      <c r="H211" s="71" t="n"/>
      <c r="I211" s="82" t="inlineStr">
        <is>
          <t>Aerial Ace</t>
        </is>
      </c>
      <c r="J211" s="71" t="n"/>
      <c r="K211" s="85" t="inlineStr">
        <is>
          <t>Psybeam</t>
        </is>
      </c>
      <c r="L211" s="71" t="n"/>
      <c r="Q211" s="72" t="inlineStr">
        <is>
          <t>Moves</t>
        </is>
      </c>
    </row>
    <row r="212">
      <c r="E212" s="75" t="inlineStr">
        <is>
          <t>Bite</t>
        </is>
      </c>
      <c r="F212" s="71" t="n"/>
      <c r="G212" s="75" t="inlineStr">
        <is>
          <t>Knock Off</t>
        </is>
      </c>
      <c r="H212" s="71" t="n"/>
      <c r="I212" s="93" t="inlineStr">
        <is>
          <t>Dragon Breath</t>
        </is>
      </c>
      <c r="J212" s="71" t="n"/>
      <c r="K212" s="77" t="inlineStr">
        <is>
          <t>Thunder Wave</t>
        </is>
      </c>
      <c r="L212" s="71" t="n"/>
    </row>
    <row r="213">
      <c r="E213" s="79" t="inlineStr">
        <is>
          <t>U-turn</t>
        </is>
      </c>
      <c r="F213" s="71" t="n"/>
      <c r="G213" s="76" t="inlineStr">
        <is>
          <t>Fake Out</t>
        </is>
      </c>
      <c r="H213" s="71" t="n"/>
      <c r="I213" s="82" t="inlineStr">
        <is>
          <t>Roost</t>
        </is>
      </c>
      <c r="J213" s="71" t="n"/>
      <c r="K213" s="76" t="inlineStr">
        <is>
          <t>Quick Attack</t>
        </is>
      </c>
      <c r="L213" s="71" t="n"/>
    </row>
    <row r="214">
      <c r="E214" s="76" t="inlineStr">
        <is>
          <t>Feint</t>
        </is>
      </c>
      <c r="F214" s="71" t="n"/>
      <c r="G214" s="79" t="inlineStr">
        <is>
          <t>U-turn</t>
        </is>
      </c>
      <c r="H214" s="71" t="n"/>
      <c r="I214" s="76" t="inlineStr">
        <is>
          <t>Sing</t>
        </is>
      </c>
      <c r="J214" s="71" t="n"/>
      <c r="K214" s="81" t="inlineStr">
        <is>
          <t>-</t>
        </is>
      </c>
      <c r="L214" s="71" t="n"/>
    </row>
    <row r="216" ht="20" customHeight="1">
      <c r="B216" s="65" t="inlineStr">
        <is>
          <t>Leader</t>
        </is>
      </c>
      <c r="C216" s="66" t="n"/>
      <c r="D216" s="66" t="n"/>
      <c r="E216" s="67" t="inlineStr">
        <is>
          <t>Leader Norman</t>
        </is>
      </c>
      <c r="F216" s="66" t="n"/>
      <c r="G216" s="66" t="n"/>
      <c r="H216" s="66" t="n"/>
      <c r="I216" s="66" t="n"/>
      <c r="J216" s="66" t="n"/>
      <c r="K216" s="66" t="n"/>
      <c r="L216" s="66" t="n"/>
      <c r="M216" s="66" t="n"/>
      <c r="N216" s="66" t="n"/>
      <c r="O216" s="66" t="n"/>
      <c r="P216" s="66" t="n"/>
      <c r="Q216" s="66" t="n"/>
    </row>
    <row r="217" ht="69" customHeight="1">
      <c r="E217" s="68">
        <f>IFERROR(_xlfn.IMAGE("https://play.pokemonshowdown.com/sprites/gen5/smeargle.png"),"")</f>
        <v/>
      </c>
      <c r="G217" s="68">
        <f>IFERROR(_xlfn.IMAGE("https://play.pokemonshowdown.com/sprites/gen5/spinda.png"),"")</f>
        <v/>
      </c>
      <c r="I217" s="68">
        <f>IFERROR(_xlfn.IMAGE("https://play.pokemonshowdown.com/sprites/gen5/nidorino.png"),"")</f>
        <v/>
      </c>
      <c r="K217" s="68">
        <f>IFERROR(_xlfn.IMAGE("https://play.pokemonshowdown.com/sprites/gen5/staravia.png"),"")</f>
        <v/>
      </c>
      <c r="M217" s="68">
        <f>IFERROR(_xlfn.IMAGE("https://play.pokemonshowdown.com/sprites/gen5/machop.png"),"")</f>
        <v/>
      </c>
      <c r="O217" s="68">
        <f>IFERROR(_xlfn.IMAGE("https://play.pokemonshowdown.com/sprites/gen5/slakoth.png"),"")</f>
        <v/>
      </c>
      <c r="Q217" s="69" t="inlineStr">
        <is>
          <t>Mandatory</t>
        </is>
      </c>
    </row>
    <row r="218">
      <c r="E218" s="70" t="inlineStr">
        <is>
          <t>Lv 14 Smeargle</t>
        </is>
      </c>
      <c r="F218" s="71" t="n"/>
      <c r="G218" s="70" t="inlineStr">
        <is>
          <t>Lv 14 Spinda</t>
        </is>
      </c>
      <c r="H218" s="71" t="n"/>
      <c r="I218" s="70" t="inlineStr">
        <is>
          <t>Lv 14 Nidorino</t>
        </is>
      </c>
      <c r="J218" s="71" t="n"/>
      <c r="K218" s="70" t="inlineStr">
        <is>
          <t>Lv 14 Staravia</t>
        </is>
      </c>
      <c r="L218" s="71" t="n"/>
      <c r="M218" s="70" t="inlineStr">
        <is>
          <t>Lv 14 Machop</t>
        </is>
      </c>
      <c r="N218" s="71" t="n"/>
      <c r="O218" s="70" t="inlineStr">
        <is>
          <t>Lv 16 Slakoth</t>
        </is>
      </c>
      <c r="P218" s="71" t="n"/>
      <c r="Q218" s="72" t="inlineStr">
        <is>
          <t>Pokémon</t>
        </is>
      </c>
    </row>
    <row r="219">
      <c r="E219" s="73" t="inlineStr">
        <is>
          <t>Jolly</t>
        </is>
      </c>
      <c r="F219" s="73" t="inlineStr">
        <is>
          <t>Own Tempo</t>
        </is>
      </c>
      <c r="G219" s="73" t="inlineStr">
        <is>
          <t>Naughty</t>
        </is>
      </c>
      <c r="H219" s="73" t="inlineStr">
        <is>
          <t>Own Tempo</t>
        </is>
      </c>
      <c r="I219" s="73" t="inlineStr">
        <is>
          <t>Adamant</t>
        </is>
      </c>
      <c r="J219" s="73" t="inlineStr">
        <is>
          <t>Poison Point</t>
        </is>
      </c>
      <c r="K219" s="73" t="inlineStr">
        <is>
          <t>Adamant</t>
        </is>
      </c>
      <c r="L219" s="73" t="inlineStr">
        <is>
          <t>Intimidate</t>
        </is>
      </c>
      <c r="M219" s="73" t="inlineStr">
        <is>
          <t>Adamant</t>
        </is>
      </c>
      <c r="N219" s="73" t="inlineStr">
        <is>
          <t>Guts</t>
        </is>
      </c>
      <c r="O219" s="73" t="inlineStr">
        <is>
          <t>Adamant</t>
        </is>
      </c>
      <c r="P219" s="73" t="inlineStr">
        <is>
          <t>Truant</t>
        </is>
      </c>
      <c r="Q219" s="72" t="inlineStr">
        <is>
          <t>Nature / Ability</t>
        </is>
      </c>
    </row>
    <row r="220">
      <c r="B220" s="72" t="inlineStr">
        <is>
          <t>AI Flags:</t>
        </is>
      </c>
      <c r="E220" s="74" t="inlineStr">
        <is>
          <t>Focus Sash</t>
        </is>
      </c>
      <c r="F220" s="71" t="n"/>
      <c r="G220" s="74" t="inlineStr">
        <is>
          <t>Oran Berry</t>
        </is>
      </c>
      <c r="H220" s="71" t="n"/>
      <c r="I220" s="74" t="inlineStr">
        <is>
          <t>Eviolite</t>
        </is>
      </c>
      <c r="J220" s="71" t="n"/>
      <c r="K220" s="74" t="inlineStr">
        <is>
          <t>(None)</t>
        </is>
      </c>
      <c r="L220" s="71" t="n"/>
      <c r="M220" s="74" t="inlineStr">
        <is>
          <t>Oran Berry</t>
        </is>
      </c>
      <c r="N220" s="71" t="n"/>
      <c r="O220" s="74" t="inlineStr">
        <is>
          <t>Life Orb</t>
        </is>
      </c>
      <c r="P220" s="71" t="n"/>
      <c r="Q220" s="72" t="inlineStr">
        <is>
          <t>Item</t>
        </is>
      </c>
    </row>
    <row r="221">
      <c r="B221" s="69" t="inlineStr">
        <is>
          <t>Basic Trainer</t>
        </is>
      </c>
      <c r="E221" s="79" t="inlineStr">
        <is>
          <t>Sticky Web</t>
        </is>
      </c>
      <c r="F221" s="71" t="n"/>
      <c r="G221" s="76" t="inlineStr">
        <is>
          <t>Teeter Dance</t>
        </is>
      </c>
      <c r="H221" s="71" t="n"/>
      <c r="I221" s="80" t="inlineStr">
        <is>
          <t>Poison Jab</t>
        </is>
      </c>
      <c r="J221" s="71" t="n"/>
      <c r="K221" s="82" t="inlineStr">
        <is>
          <t>Wing Attack</t>
        </is>
      </c>
      <c r="L221" s="71" t="n"/>
      <c r="M221" s="86" t="inlineStr">
        <is>
          <t>Low Sweep</t>
        </is>
      </c>
      <c r="N221" s="71" t="n"/>
      <c r="O221" s="76" t="inlineStr">
        <is>
          <t>Return</t>
        </is>
      </c>
      <c r="P221" s="71" t="n"/>
      <c r="Q221" s="72" t="inlineStr">
        <is>
          <t>Moves</t>
        </is>
      </c>
    </row>
    <row r="222">
      <c r="E222" s="76" t="inlineStr">
        <is>
          <t>Extreme Speed</t>
        </is>
      </c>
      <c r="F222" s="71" t="n"/>
      <c r="G222" s="85" t="inlineStr">
        <is>
          <t>Psybeam</t>
        </is>
      </c>
      <c r="H222" s="71" t="n"/>
      <c r="I222" s="86" t="inlineStr">
        <is>
          <t>Double Kick</t>
        </is>
      </c>
      <c r="J222" s="71" t="n"/>
      <c r="K222" s="76" t="inlineStr">
        <is>
          <t>Quick Attack</t>
        </is>
      </c>
      <c r="L222" s="71" t="n"/>
      <c r="M222" s="89" t="inlineStr">
        <is>
          <t>Rock Throw</t>
        </is>
      </c>
      <c r="N222" s="71" t="n"/>
      <c r="O222" s="89" t="inlineStr">
        <is>
          <t>Rock Tomb</t>
        </is>
      </c>
      <c r="P222" s="71" t="n"/>
    </row>
    <row r="223">
      <c r="E223" s="81" t="inlineStr">
        <is>
          <t>-</t>
        </is>
      </c>
      <c r="F223" s="71" t="n"/>
      <c r="G223" s="76" t="inlineStr">
        <is>
          <t>Dizzy Punch</t>
        </is>
      </c>
      <c r="H223" s="71" t="n"/>
      <c r="I223" s="89" t="inlineStr">
        <is>
          <t>Rock Tomb</t>
        </is>
      </c>
      <c r="J223" s="71" t="n"/>
      <c r="K223" s="76" t="inlineStr">
        <is>
          <t>Double Team</t>
        </is>
      </c>
      <c r="L223" s="71" t="n"/>
      <c r="M223" s="75" t="inlineStr">
        <is>
          <t>Knock Off</t>
        </is>
      </c>
      <c r="N223" s="71" t="n"/>
      <c r="O223" s="75" t="inlineStr">
        <is>
          <t>Crunch</t>
        </is>
      </c>
      <c r="P223" s="71" t="n"/>
    </row>
    <row r="224">
      <c r="E224" s="81" t="inlineStr">
        <is>
          <t>-</t>
        </is>
      </c>
      <c r="F224" s="71" t="n"/>
      <c r="G224" s="76" t="inlineStr">
        <is>
          <t>Fake Out</t>
        </is>
      </c>
      <c r="H224" s="71" t="n"/>
      <c r="I224" s="76" t="inlineStr">
        <is>
          <t>Focus Energy</t>
        </is>
      </c>
      <c r="J224" s="71" t="n"/>
      <c r="K224" s="79" t="inlineStr">
        <is>
          <t>U-turn</t>
        </is>
      </c>
      <c r="L224" s="71" t="n"/>
      <c r="M224" s="86" t="inlineStr">
        <is>
          <t>Bulk Up</t>
        </is>
      </c>
      <c r="N224" s="71" t="n"/>
      <c r="O224" s="86" t="inlineStr">
        <is>
          <t>Rock Smash</t>
        </is>
      </c>
      <c r="P224" s="71" t="n"/>
    </row>
    <row r="225">
      <c r="E225" s="88" t="inlineStr">
        <is>
          <t>Note: Gym Leader - Badge 1</t>
        </is>
      </c>
    </row>
  </sheetData>
  <mergeCells count="792">
    <mergeCell ref="B60:D60"/>
    <mergeCell ref="E225:Q225"/>
    <mergeCell ref="K177:L177"/>
    <mergeCell ref="E142:F142"/>
    <mergeCell ref="M177:N177"/>
    <mergeCell ref="E162:Q162"/>
    <mergeCell ref="B53:D53"/>
    <mergeCell ref="M79:N79"/>
    <mergeCell ref="E8:F8"/>
    <mergeCell ref="E79:F79"/>
    <mergeCell ref="E73:F73"/>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K41:L41"/>
    <mergeCell ref="G62:H62"/>
    <mergeCell ref="K106:L106"/>
    <mergeCell ref="I56:J56"/>
    <mergeCell ref="K56:L56"/>
    <mergeCell ref="I43:J43"/>
    <mergeCell ref="K43:L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E29:F29"/>
    <mergeCell ref="Q42:Q45"/>
    <mergeCell ref="K44:L44"/>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K39:L39"/>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E218:F218"/>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K42:L4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K45:L45"/>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K38:L3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2</t>
        </is>
      </c>
    </row>
    <row r="2">
      <c r="E2" s="62" t="inlineStr">
        <is>
          <t>21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Woods</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James</t>
        </is>
      </c>
      <c r="F7" s="66" t="n"/>
      <c r="G7" s="66" t="n"/>
      <c r="H7" s="66" t="n"/>
      <c r="I7" s="66" t="n"/>
      <c r="J7" s="66" t="n"/>
      <c r="K7" s="66" t="n"/>
      <c r="L7" s="66" t="n"/>
      <c r="M7" s="66" t="n"/>
      <c r="N7" s="66" t="n"/>
      <c r="O7" s="66" t="n"/>
      <c r="P7" s="66" t="n"/>
      <c r="Q7" s="66" t="n"/>
    </row>
    <row r="8" ht="69" customHeight="1">
      <c r="E8" s="68">
        <f>IFERROR(_xlfn.IMAGE("https://play.pokemonshowdown.com/sprites/gen5/skiddo.png"),"")</f>
        <v/>
      </c>
      <c r="G8" s="68">
        <f>IFERROR(_xlfn.IMAGE("https://play.pokemonshowdown.com/sprites/gen5/nincada.png"),"")</f>
        <v/>
      </c>
      <c r="I8" s="68">
        <f>IFERROR(_xlfn.IMAGE("https://play.pokemonshowdown.com/sprites/gen5/hoothoot.png"),"")</f>
        <v/>
      </c>
      <c r="K8" s="68">
        <f>IFERROR(_xlfn.IMAGE("https://play.pokemonshowdown.com/sprites/gen5/kecleon.png"),"")</f>
        <v/>
      </c>
      <c r="Q8" s="69" t="inlineStr">
        <is>
          <t>Mandatory</t>
        </is>
      </c>
    </row>
    <row r="9">
      <c r="E9" s="70" t="inlineStr">
        <is>
          <t>Lv 17 Skiddo</t>
        </is>
      </c>
      <c r="F9" s="71" t="n"/>
      <c r="G9" s="70" t="inlineStr">
        <is>
          <t>Lv 17 Nincada</t>
        </is>
      </c>
      <c r="H9" s="71" t="n"/>
      <c r="I9" s="70" t="inlineStr">
        <is>
          <t>Lv 17 Hoothoot</t>
        </is>
      </c>
      <c r="J9" s="71" t="n"/>
      <c r="K9" s="70" t="inlineStr">
        <is>
          <t>Lv 17 Kecleon</t>
        </is>
      </c>
      <c r="L9" s="71" t="n"/>
      <c r="Q9" s="72" t="inlineStr">
        <is>
          <t>Pokémon</t>
        </is>
      </c>
    </row>
    <row r="10">
      <c r="E10" s="73" t="inlineStr">
        <is>
          <t>Adamant</t>
        </is>
      </c>
      <c r="F10" s="73" t="inlineStr">
        <is>
          <t>Sap Sipper</t>
        </is>
      </c>
      <c r="G10" s="73" t="inlineStr">
        <is>
          <t>Adamant</t>
        </is>
      </c>
      <c r="H10" s="73" t="inlineStr">
        <is>
          <t>Compound Eyes</t>
        </is>
      </c>
      <c r="I10" s="73" t="inlineStr">
        <is>
          <t>Calm</t>
        </is>
      </c>
      <c r="J10" s="73" t="inlineStr">
        <is>
          <t>Insomnia</t>
        </is>
      </c>
      <c r="K10" s="73" t="inlineStr">
        <is>
          <t>Adamant</t>
        </is>
      </c>
      <c r="L10" s="73" t="inlineStr">
        <is>
          <t>Color Change</t>
        </is>
      </c>
      <c r="Q10" s="72" t="inlineStr">
        <is>
          <t>Nature / Ability</t>
        </is>
      </c>
    </row>
    <row r="11">
      <c r="B11" s="72" t="inlineStr">
        <is>
          <t>AI Flags:</t>
        </is>
      </c>
      <c r="E11" s="74" t="inlineStr">
        <is>
          <t>Oran Berry</t>
        </is>
      </c>
      <c r="F11" s="71" t="n"/>
      <c r="G11" s="74" t="inlineStr">
        <is>
          <t>Soft Sand</t>
        </is>
      </c>
      <c r="H11" s="71" t="n"/>
      <c r="I11" s="74" t="inlineStr">
        <is>
          <t>Oran Berry</t>
        </is>
      </c>
      <c r="J11" s="71" t="n"/>
      <c r="K11" s="74" t="inlineStr">
        <is>
          <t>Sitrus Berry</t>
        </is>
      </c>
      <c r="L11" s="71" t="n"/>
      <c r="Q11" s="72" t="inlineStr">
        <is>
          <t>Item</t>
        </is>
      </c>
    </row>
    <row r="12">
      <c r="B12" s="69" t="inlineStr">
        <is>
          <t>Basic Trainer</t>
        </is>
      </c>
      <c r="E12" s="84" t="inlineStr">
        <is>
          <t>Seed Bomb</t>
        </is>
      </c>
      <c r="F12" s="71" t="n"/>
      <c r="G12" s="79" t="inlineStr">
        <is>
          <t>X-Scissor</t>
        </is>
      </c>
      <c r="H12" s="71" t="n"/>
      <c r="I12" s="82" t="inlineStr">
        <is>
          <t>Air Slash</t>
        </is>
      </c>
      <c r="J12" s="71" t="n"/>
      <c r="K12" s="92" t="inlineStr">
        <is>
          <t>Shadow Sneak</t>
        </is>
      </c>
      <c r="L12" s="71" t="n"/>
      <c r="Q12" s="72" t="inlineStr">
        <is>
          <t>Moves</t>
        </is>
      </c>
    </row>
    <row r="13">
      <c r="E13" s="84" t="inlineStr">
        <is>
          <t>Leech Seed</t>
        </is>
      </c>
      <c r="F13" s="71" t="n"/>
      <c r="G13" s="78" t="inlineStr">
        <is>
          <t>Dig</t>
        </is>
      </c>
      <c r="H13" s="71" t="n"/>
      <c r="I13" s="85" t="inlineStr">
        <is>
          <t>Psybeam</t>
        </is>
      </c>
      <c r="J13" s="71" t="n"/>
      <c r="K13" s="86" t="inlineStr">
        <is>
          <t>Rock Smash</t>
        </is>
      </c>
      <c r="L13" s="71" t="n"/>
    </row>
    <row r="14">
      <c r="E14" s="78" t="inlineStr">
        <is>
          <t>Bulldoze</t>
        </is>
      </c>
      <c r="F14" s="71" t="n"/>
      <c r="G14" s="82" t="inlineStr">
        <is>
          <t>Aerial Ace</t>
        </is>
      </c>
      <c r="H14" s="71" t="n"/>
      <c r="I14" s="85" t="inlineStr">
        <is>
          <t>Hypnosis</t>
        </is>
      </c>
      <c r="J14" s="71" t="n"/>
      <c r="K14" s="75" t="inlineStr">
        <is>
          <t>Feint Attack</t>
        </is>
      </c>
      <c r="L14" s="71" t="n"/>
    </row>
    <row r="15">
      <c r="E15" s="89" t="inlineStr">
        <is>
          <t>Rock Slide</t>
        </is>
      </c>
      <c r="F15" s="71" t="n"/>
      <c r="G15" s="87" t="inlineStr">
        <is>
          <t>Metal Claw</t>
        </is>
      </c>
      <c r="H15" s="71" t="n"/>
      <c r="I15" s="85" t="inlineStr">
        <is>
          <t>Reflect</t>
        </is>
      </c>
      <c r="J15" s="71" t="n"/>
      <c r="K15" s="91" t="inlineStr">
        <is>
          <t>Ice Punch</t>
        </is>
      </c>
      <c r="L15" s="71" t="n"/>
    </row>
    <row r="17" ht="20" customHeight="1">
      <c r="B17" s="65" t="inlineStr">
        <is>
          <t>Team Aqua</t>
        </is>
      </c>
      <c r="C17" s="66" t="n"/>
      <c r="D17" s="66" t="n"/>
      <c r="E17" s="67" t="inlineStr">
        <is>
          <t>Team Aqua Grunt</t>
        </is>
      </c>
      <c r="F17" s="66" t="n"/>
      <c r="G17" s="66" t="n"/>
      <c r="H17" s="66" t="n"/>
      <c r="I17" s="66" t="n"/>
      <c r="J17" s="66" t="n"/>
      <c r="K17" s="66" t="n"/>
      <c r="L17" s="66" t="n"/>
      <c r="M17" s="66" t="n"/>
      <c r="N17" s="66" t="n"/>
      <c r="O17" s="66" t="n"/>
      <c r="P17" s="66" t="n"/>
      <c r="Q17" s="66" t="n"/>
    </row>
    <row r="18" ht="69" customHeight="1">
      <c r="E18" s="68">
        <f>IFERROR(_xlfn.IMAGE("https://play.pokemonshowdown.com/sprites/gen5/lotad.png"),"")</f>
        <v/>
      </c>
      <c r="G18" s="68">
        <f>IFERROR(_xlfn.IMAGE("https://play.pokemonshowdown.com/sprites/gen5/buizel.png"),"")</f>
        <v/>
      </c>
      <c r="I18" s="68">
        <f>IFERROR(_xlfn.IMAGE("https://play.pokemonshowdown.com/sprites/gen5/ducklett.png"),"")</f>
        <v/>
      </c>
      <c r="K18" s="68">
        <f>IFERROR(_xlfn.IMAGE("https://play.pokemonshowdown.com/sprites/gen5/whirlipede.png"),"")</f>
        <v/>
      </c>
      <c r="M18" s="68">
        <f>IFERROR(_xlfn.IMAGE("https://play.pokemonshowdown.com/sprites/gen5/clauncher.png"),"")</f>
        <v/>
      </c>
      <c r="Q18" s="69" t="inlineStr">
        <is>
          <t>Mandatory</t>
        </is>
      </c>
    </row>
    <row r="19">
      <c r="E19" s="70" t="inlineStr">
        <is>
          <t>Lv 17 Lotad</t>
        </is>
      </c>
      <c r="F19" s="71" t="n"/>
      <c r="G19" s="70" t="inlineStr">
        <is>
          <t>Lv 17 Buizel</t>
        </is>
      </c>
      <c r="H19" s="71" t="n"/>
      <c r="I19" s="70" t="inlineStr">
        <is>
          <t>Lv 17 Ducklett</t>
        </is>
      </c>
      <c r="J19" s="71" t="n"/>
      <c r="K19" s="70" t="inlineStr">
        <is>
          <t>Lv 17 Whirlipede</t>
        </is>
      </c>
      <c r="L19" s="71" t="n"/>
      <c r="M19" s="70" t="inlineStr">
        <is>
          <t>Lv 17 Clauncher</t>
        </is>
      </c>
      <c r="N19" s="71" t="n"/>
      <c r="Q19" s="72" t="inlineStr">
        <is>
          <t>Pokémon</t>
        </is>
      </c>
    </row>
    <row r="20">
      <c r="E20" s="73" t="inlineStr">
        <is>
          <t>Modest</t>
        </is>
      </c>
      <c r="F20" s="73" t="inlineStr">
        <is>
          <t>Rain Dish</t>
        </is>
      </c>
      <c r="G20" s="73" t="inlineStr">
        <is>
          <t>Adamant</t>
        </is>
      </c>
      <c r="H20" s="73" t="inlineStr">
        <is>
          <t>Swift Swim</t>
        </is>
      </c>
      <c r="I20" s="73" t="inlineStr">
        <is>
          <t>Modest</t>
        </is>
      </c>
      <c r="J20" s="73" t="inlineStr">
        <is>
          <t>Hydration</t>
        </is>
      </c>
      <c r="K20" s="73" t="inlineStr">
        <is>
          <t>Adamant</t>
        </is>
      </c>
      <c r="L20" s="73" t="inlineStr">
        <is>
          <t>Poison Point</t>
        </is>
      </c>
      <c r="M20" s="73" t="inlineStr">
        <is>
          <t>Modest</t>
        </is>
      </c>
      <c r="N20" s="73" t="inlineStr">
        <is>
          <t>Mega Launcher</t>
        </is>
      </c>
      <c r="Q20" s="72" t="inlineStr">
        <is>
          <t>Nature / Ability</t>
        </is>
      </c>
    </row>
    <row r="21">
      <c r="B21" s="72" t="inlineStr">
        <is>
          <t>AI Flags:</t>
        </is>
      </c>
      <c r="E21" s="74" t="inlineStr">
        <is>
          <t>Damp Rock</t>
        </is>
      </c>
      <c r="F21" s="71" t="n"/>
      <c r="G21" s="74" t="inlineStr">
        <is>
          <t>Mystic Water</t>
        </is>
      </c>
      <c r="H21" s="71" t="n"/>
      <c r="I21" s="74" t="inlineStr">
        <is>
          <t>Oran Berry</t>
        </is>
      </c>
      <c r="J21" s="71" t="n"/>
      <c r="K21" s="74" t="inlineStr">
        <is>
          <t>Poison Barb</t>
        </is>
      </c>
      <c r="L21" s="71" t="n"/>
      <c r="M21" s="74" t="inlineStr">
        <is>
          <t>Mystic Water</t>
        </is>
      </c>
      <c r="N21" s="71" t="n"/>
      <c r="Q21" s="72" t="inlineStr">
        <is>
          <t>Item</t>
        </is>
      </c>
    </row>
    <row r="22">
      <c r="B22" s="69" t="inlineStr">
        <is>
          <t>Basic Trainer</t>
        </is>
      </c>
      <c r="E22" s="90" t="inlineStr">
        <is>
          <t>Rain Dance</t>
        </is>
      </c>
      <c r="F22" s="71" t="n"/>
      <c r="G22" s="90" t="inlineStr">
        <is>
          <t>Aqua Jet</t>
        </is>
      </c>
      <c r="H22" s="71" t="n"/>
      <c r="I22" s="90" t="inlineStr">
        <is>
          <t>Scald</t>
        </is>
      </c>
      <c r="J22" s="71" t="n"/>
      <c r="K22" s="80" t="inlineStr">
        <is>
          <t>Poison Tail</t>
        </is>
      </c>
      <c r="L22" s="71" t="n"/>
      <c r="M22" s="90" t="inlineStr">
        <is>
          <t>Water Pulse</t>
        </is>
      </c>
      <c r="N22" s="71" t="n"/>
      <c r="Q22" s="72" t="inlineStr">
        <is>
          <t>Moves</t>
        </is>
      </c>
    </row>
    <row r="23">
      <c r="E23" s="84" t="inlineStr">
        <is>
          <t>Giga Drain</t>
        </is>
      </c>
      <c r="F23" s="71" t="n"/>
      <c r="G23" s="90" t="inlineStr">
        <is>
          <t>Waterfall</t>
        </is>
      </c>
      <c r="H23" s="71" t="n"/>
      <c r="I23" s="82" t="inlineStr">
        <is>
          <t>Air Slash</t>
        </is>
      </c>
      <c r="J23" s="71" t="n"/>
      <c r="K23" s="79" t="inlineStr">
        <is>
          <t>Bug Bite</t>
        </is>
      </c>
      <c r="L23" s="71" t="n"/>
      <c r="M23" s="86" t="inlineStr">
        <is>
          <t>Aura Sphere</t>
        </is>
      </c>
      <c r="N23" s="71" t="n"/>
    </row>
    <row r="24">
      <c r="E24" s="90" t="inlineStr">
        <is>
          <t>Scald</t>
        </is>
      </c>
      <c r="F24" s="71" t="n"/>
      <c r="G24" s="91" t="inlineStr">
        <is>
          <t>Ice Fang</t>
        </is>
      </c>
      <c r="H24" s="71" t="n"/>
      <c r="I24" s="91" t="inlineStr">
        <is>
          <t>Icy Wind</t>
        </is>
      </c>
      <c r="J24" s="71" t="n"/>
      <c r="K24" s="89" t="inlineStr">
        <is>
          <t>Rock Slide</t>
        </is>
      </c>
      <c r="L24" s="71" t="n"/>
      <c r="M24" s="91" t="inlineStr">
        <is>
          <t>Ice Beam</t>
        </is>
      </c>
      <c r="N24" s="71" t="n"/>
    </row>
    <row r="25">
      <c r="E25" s="84" t="inlineStr">
        <is>
          <t>Leech Seed</t>
        </is>
      </c>
      <c r="F25" s="71" t="n"/>
      <c r="G25" s="86" t="inlineStr">
        <is>
          <t>Rock Smash</t>
        </is>
      </c>
      <c r="H25" s="71" t="n"/>
      <c r="I25" s="82" t="inlineStr">
        <is>
          <t>Roost</t>
        </is>
      </c>
      <c r="J25" s="71" t="n"/>
      <c r="K25" s="76" t="inlineStr">
        <is>
          <t>Protect</t>
        </is>
      </c>
      <c r="L25" s="71" t="n"/>
      <c r="M25" s="90" t="inlineStr">
        <is>
          <t>Aqua Jet</t>
        </is>
      </c>
      <c r="N25" s="71" t="n"/>
    </row>
    <row r="26">
      <c r="E26" s="88" t="inlineStr">
        <is>
          <t>Note: Aqua Grunt 1 (idealist)</t>
        </is>
      </c>
    </row>
    <row r="28" ht="20" customHeight="1">
      <c r="B28" s="65" t="inlineStr">
        <is>
          <t>Team Aqua</t>
        </is>
      </c>
      <c r="C28" s="66" t="n"/>
      <c r="D28" s="66" t="n"/>
      <c r="E28" s="67" t="inlineStr">
        <is>
          <t>Team Aqua Grunt</t>
        </is>
      </c>
      <c r="F28" s="66" t="n"/>
      <c r="G28" s="66" t="n"/>
      <c r="H28" s="66" t="n"/>
      <c r="I28" s="66" t="n"/>
      <c r="J28" s="66" t="n"/>
      <c r="K28" s="66" t="n"/>
      <c r="L28" s="66" t="n"/>
      <c r="M28" s="66" t="n"/>
      <c r="N28" s="66" t="n"/>
      <c r="O28" s="66" t="n"/>
      <c r="P28" s="66" t="n"/>
      <c r="Q28" s="66" t="n"/>
    </row>
    <row r="29" ht="69" customHeight="1">
      <c r="E29" s="68">
        <f>IFERROR(_xlfn.IMAGE("https://play.pokemonshowdown.com/sprites/gen5/trubbish.png"),"")</f>
        <v/>
      </c>
      <c r="G29" s="68">
        <f>IFERROR(_xlfn.IMAGE("https://play.pokemonshowdown.com/sprites/gen5/slowpoke.png"),"")</f>
        <v/>
      </c>
      <c r="I29" s="68">
        <f>IFERROR(_xlfn.IMAGE("https://play.pokemonshowdown.com/sprites/gen5/ferroseed.png"),"")</f>
        <v/>
      </c>
      <c r="K29" s="68">
        <f>IFERROR(_xlfn.IMAGE("https://play.pokemonshowdown.com/sprites/gen5/frillish.png"),"")</f>
        <v/>
      </c>
      <c r="Q29" s="69" t="inlineStr">
        <is>
          <t>Mandatory</t>
        </is>
      </c>
    </row>
    <row r="30">
      <c r="E30" s="70" t="inlineStr">
        <is>
          <t>Lv 18 Trubbish</t>
        </is>
      </c>
      <c r="F30" s="71" t="n"/>
      <c r="G30" s="70" t="inlineStr">
        <is>
          <t>Lv 18 Slowpoke</t>
        </is>
      </c>
      <c r="H30" s="71" t="n"/>
      <c r="I30" s="70" t="inlineStr">
        <is>
          <t>Lv 18 Ferroseed</t>
        </is>
      </c>
      <c r="J30" s="71" t="n"/>
      <c r="K30" s="70" t="inlineStr">
        <is>
          <t>Lv 18 Frillish</t>
        </is>
      </c>
      <c r="L30" s="71" t="n"/>
      <c r="Q30" s="72" t="inlineStr">
        <is>
          <t>Pokémon</t>
        </is>
      </c>
    </row>
    <row r="31">
      <c r="E31" s="73" t="inlineStr">
        <is>
          <t>Bold</t>
        </is>
      </c>
      <c r="F31" s="73" t="inlineStr">
        <is>
          <t>Aftermath</t>
        </is>
      </c>
      <c r="G31" s="73" t="inlineStr">
        <is>
          <t>Bold</t>
        </is>
      </c>
      <c r="H31" s="73" t="inlineStr">
        <is>
          <t>Regenerator</t>
        </is>
      </c>
      <c r="I31" s="73" t="inlineStr">
        <is>
          <t>Impish</t>
        </is>
      </c>
      <c r="J31" s="73" t="inlineStr">
        <is>
          <t>Iron Barbs</t>
        </is>
      </c>
      <c r="K31" s="73" t="inlineStr">
        <is>
          <t>Modest</t>
        </is>
      </c>
      <c r="L31" s="73" t="inlineStr">
        <is>
          <t>Water Absorb</t>
        </is>
      </c>
      <c r="Q31" s="72" t="inlineStr">
        <is>
          <t>Nature / Ability</t>
        </is>
      </c>
    </row>
    <row r="32">
      <c r="B32" s="72" t="inlineStr">
        <is>
          <t>AI Flags:</t>
        </is>
      </c>
      <c r="E32" s="74" t="inlineStr">
        <is>
          <t>Oran Berry</t>
        </is>
      </c>
      <c r="F32" s="71" t="n"/>
      <c r="G32" s="74" t="inlineStr">
        <is>
          <t>Eviolite</t>
        </is>
      </c>
      <c r="H32" s="71" t="n"/>
      <c r="I32" s="74" t="inlineStr">
        <is>
          <t>Oran Berry</t>
        </is>
      </c>
      <c r="J32" s="71" t="n"/>
      <c r="K32" s="74" t="inlineStr">
        <is>
          <t>Sitrus Berry</t>
        </is>
      </c>
      <c r="L32" s="71" t="n"/>
      <c r="Q32" s="72" t="inlineStr">
        <is>
          <t>Item</t>
        </is>
      </c>
    </row>
    <row r="33">
      <c r="B33" s="69" t="inlineStr">
        <is>
          <t>Basic Trainer</t>
        </is>
      </c>
      <c r="E33" s="80" t="inlineStr">
        <is>
          <t>Toxic Spikes</t>
        </is>
      </c>
      <c r="F33" s="71" t="n"/>
      <c r="G33" s="90" t="inlineStr">
        <is>
          <t>Scald</t>
        </is>
      </c>
      <c r="H33" s="71" t="n"/>
      <c r="I33" s="84" t="inlineStr">
        <is>
          <t>Leech Seed</t>
        </is>
      </c>
      <c r="J33" s="71" t="n"/>
      <c r="K33" s="90" t="inlineStr">
        <is>
          <t>Scald</t>
        </is>
      </c>
      <c r="L33" s="71" t="n"/>
      <c r="Q33" s="72" t="inlineStr">
        <is>
          <t>Moves</t>
        </is>
      </c>
    </row>
    <row r="34">
      <c r="E34" s="80" t="inlineStr">
        <is>
          <t>Sludge Bomb</t>
        </is>
      </c>
      <c r="F34" s="71" t="n"/>
      <c r="G34" s="85" t="inlineStr">
        <is>
          <t>Psyshock</t>
        </is>
      </c>
      <c r="H34" s="71" t="n"/>
      <c r="I34" s="87" t="inlineStr">
        <is>
          <t>Gyro Ball</t>
        </is>
      </c>
      <c r="J34" s="71" t="n"/>
      <c r="K34" s="92" t="inlineStr">
        <is>
          <t>Hex</t>
        </is>
      </c>
      <c r="L34" s="71" t="n"/>
    </row>
    <row r="35">
      <c r="E35" s="80" t="inlineStr">
        <is>
          <t>Acid Spray</t>
        </is>
      </c>
      <c r="F35" s="71" t="n"/>
      <c r="G35" s="76" t="inlineStr">
        <is>
          <t>Slack Off</t>
        </is>
      </c>
      <c r="H35" s="71" t="n"/>
      <c r="I35" s="76" t="inlineStr">
        <is>
          <t>Protect</t>
        </is>
      </c>
      <c r="J35" s="71" t="n"/>
      <c r="K35" s="83" t="inlineStr">
        <is>
          <t>Will-O-Wisp</t>
        </is>
      </c>
      <c r="L35" s="71" t="n"/>
    </row>
    <row r="36">
      <c r="E36" s="76" t="inlineStr">
        <is>
          <t>Protect</t>
        </is>
      </c>
      <c r="F36" s="71" t="n"/>
      <c r="G36" s="76" t="inlineStr">
        <is>
          <t>Yawn</t>
        </is>
      </c>
      <c r="H36" s="71" t="n"/>
      <c r="I36" s="84" t="inlineStr">
        <is>
          <t>Bullet Seed</t>
        </is>
      </c>
      <c r="J36" s="71" t="n"/>
      <c r="K36" s="76" t="inlineStr">
        <is>
          <t>Recover</t>
        </is>
      </c>
      <c r="L36" s="71" t="n"/>
    </row>
    <row r="37">
      <c r="E37" s="88" t="inlineStr">
        <is>
          <t>Note: Aqua Grunt 2 (pragmatist)</t>
        </is>
      </c>
    </row>
    <row r="39" ht="20" customHeight="1">
      <c r="B39" s="65" t="inlineStr">
        <is>
          <t>Team Aqua</t>
        </is>
      </c>
      <c r="C39" s="66" t="n"/>
      <c r="D39" s="66" t="n"/>
      <c r="E39" s="67" t="inlineStr">
        <is>
          <t>Team Aqua Grunt</t>
        </is>
      </c>
      <c r="F39" s="66" t="n"/>
      <c r="G39" s="66" t="n"/>
      <c r="H39" s="66" t="n"/>
      <c r="I39" s="66" t="n"/>
      <c r="J39" s="66" t="n"/>
      <c r="K39" s="66" t="n"/>
      <c r="L39" s="66" t="n"/>
      <c r="M39" s="66" t="n"/>
      <c r="N39" s="66" t="n"/>
      <c r="O39" s="66" t="n"/>
      <c r="P39" s="66" t="n"/>
      <c r="Q39" s="66" t="n"/>
    </row>
    <row r="40" ht="69" customHeight="1">
      <c r="E40" s="68">
        <f>IFERROR(_xlfn.IMAGE("https://play.pokemonshowdown.com/sprites/gen5/qwilfish.png"),"")</f>
        <v/>
      </c>
      <c r="G40" s="68">
        <f>IFERROR(_xlfn.IMAGE("https://play.pokemonshowdown.com/sprites/gen5/scraggy.png"),"")</f>
        <v/>
      </c>
      <c r="I40" s="68">
        <f>IFERROR(_xlfn.IMAGE("https://play.pokemonshowdown.com/sprites/gen5/skrelp.png"),"")</f>
        <v/>
      </c>
      <c r="K40" s="68">
        <f>IFERROR(_xlfn.IMAGE("https://play.pokemonshowdown.com/sprites/gen5/magneton.png"),"")</f>
        <v/>
      </c>
      <c r="M40" s="68">
        <f>IFERROR(_xlfn.IMAGE("https://play.pokemonshowdown.com/sprites/gen5/murkrow.png"),"")</f>
        <v/>
      </c>
      <c r="Q40" s="69" t="inlineStr">
        <is>
          <t>Mandatory</t>
        </is>
      </c>
    </row>
    <row r="41">
      <c r="E41" s="70" t="inlineStr">
        <is>
          <t>Lv 18 Qwilfish</t>
        </is>
      </c>
      <c r="F41" s="71" t="n"/>
      <c r="G41" s="70" t="inlineStr">
        <is>
          <t>Lv 18 Scraggy</t>
        </is>
      </c>
      <c r="H41" s="71" t="n"/>
      <c r="I41" s="70" t="inlineStr">
        <is>
          <t>Lv 18 Skrelp</t>
        </is>
      </c>
      <c r="J41" s="71" t="n"/>
      <c r="K41" s="70" t="inlineStr">
        <is>
          <t>Lv 18 Magneton</t>
        </is>
      </c>
      <c r="L41" s="71" t="n"/>
      <c r="M41" s="70" t="inlineStr">
        <is>
          <t>Lv 18 Murkrow</t>
        </is>
      </c>
      <c r="N41" s="71" t="n"/>
      <c r="Q41" s="72" t="inlineStr">
        <is>
          <t>Pokémon</t>
        </is>
      </c>
    </row>
    <row r="42">
      <c r="E42" s="73" t="inlineStr">
        <is>
          <t>Adamant</t>
        </is>
      </c>
      <c r="F42" s="73" t="inlineStr">
        <is>
          <t>Intimidate</t>
        </is>
      </c>
      <c r="G42" s="73" t="inlineStr">
        <is>
          <t>Adamant</t>
        </is>
      </c>
      <c r="H42" s="73" t="inlineStr">
        <is>
          <t>Moxie</t>
        </is>
      </c>
      <c r="I42" s="73" t="inlineStr">
        <is>
          <t>Modest</t>
        </is>
      </c>
      <c r="J42" s="73" t="inlineStr">
        <is>
          <t>Poison Point</t>
        </is>
      </c>
      <c r="K42" s="73" t="inlineStr">
        <is>
          <t>Modest</t>
        </is>
      </c>
      <c r="L42" s="73" t="inlineStr">
        <is>
          <t>Sturdy</t>
        </is>
      </c>
      <c r="M42" s="73" t="inlineStr">
        <is>
          <t>Adamant</t>
        </is>
      </c>
      <c r="N42" s="73" t="inlineStr">
        <is>
          <t>Super Luck</t>
        </is>
      </c>
      <c r="Q42" s="72" t="inlineStr">
        <is>
          <t>Nature / Ability</t>
        </is>
      </c>
    </row>
    <row r="43">
      <c r="B43" s="72" t="inlineStr">
        <is>
          <t>AI Flags:</t>
        </is>
      </c>
      <c r="E43" s="74" t="inlineStr">
        <is>
          <t>Black Sludge</t>
        </is>
      </c>
      <c r="F43" s="71" t="n"/>
      <c r="G43" s="74" t="inlineStr">
        <is>
          <t>Eviolite</t>
        </is>
      </c>
      <c r="H43" s="71" t="n"/>
      <c r="I43" s="74" t="inlineStr">
        <is>
          <t>Oran Berry</t>
        </is>
      </c>
      <c r="J43" s="71" t="n"/>
      <c r="K43" s="74" t="inlineStr">
        <is>
          <t>Magnet</t>
        </is>
      </c>
      <c r="L43" s="71" t="n"/>
      <c r="M43" s="74" t="inlineStr">
        <is>
          <t>Scope Lens</t>
        </is>
      </c>
      <c r="N43" s="71" t="n"/>
      <c r="Q43" s="72" t="inlineStr">
        <is>
          <t>Item</t>
        </is>
      </c>
    </row>
    <row r="44">
      <c r="B44" s="69" t="inlineStr">
        <is>
          <t>Basic Trainer</t>
        </is>
      </c>
      <c r="E44" s="90" t="inlineStr">
        <is>
          <t>Waterfall</t>
        </is>
      </c>
      <c r="F44" s="71" t="n"/>
      <c r="G44" s="86" t="inlineStr">
        <is>
          <t>Drain Punch</t>
        </is>
      </c>
      <c r="H44" s="71" t="n"/>
      <c r="I44" s="80" t="inlineStr">
        <is>
          <t>Sludge Bomb</t>
        </is>
      </c>
      <c r="J44" s="71" t="n"/>
      <c r="K44" s="77" t="inlineStr">
        <is>
          <t>Shock Wave</t>
        </is>
      </c>
      <c r="L44" s="71" t="n"/>
      <c r="M44" s="82" t="inlineStr">
        <is>
          <t>Wing Attack</t>
        </is>
      </c>
      <c r="N44" s="71" t="n"/>
      <c r="Q44" s="72" t="inlineStr">
        <is>
          <t>Moves</t>
        </is>
      </c>
    </row>
    <row r="45">
      <c r="E45" s="80" t="inlineStr">
        <is>
          <t>Poison Jab</t>
        </is>
      </c>
      <c r="F45" s="71" t="n"/>
      <c r="G45" s="75" t="inlineStr">
        <is>
          <t>Crunch</t>
        </is>
      </c>
      <c r="H45" s="71" t="n"/>
      <c r="I45" s="90" t="inlineStr">
        <is>
          <t>Scald</t>
        </is>
      </c>
      <c r="J45" s="71" t="n"/>
      <c r="K45" s="87" t="inlineStr">
        <is>
          <t>Mirror Shot</t>
        </is>
      </c>
      <c r="L45" s="71" t="n"/>
      <c r="M45" s="75" t="inlineStr">
        <is>
          <t>Night Slash</t>
        </is>
      </c>
      <c r="N45" s="71" t="n"/>
    </row>
    <row r="46">
      <c r="E46" s="90" t="inlineStr">
        <is>
          <t>Aqua Jet</t>
        </is>
      </c>
      <c r="F46" s="71" t="n"/>
      <c r="G46" s="76" t="inlineStr">
        <is>
          <t>Fake Out</t>
        </is>
      </c>
      <c r="H46" s="71" t="n"/>
      <c r="I46" s="91" t="inlineStr">
        <is>
          <t>Icy Wind</t>
        </is>
      </c>
      <c r="J46" s="71" t="n"/>
      <c r="K46" s="77" t="inlineStr">
        <is>
          <t>Thunder Wave</t>
        </is>
      </c>
      <c r="L46" s="71" t="n"/>
      <c r="M46" s="75" t="inlineStr">
        <is>
          <t>Sucker Punch</t>
        </is>
      </c>
      <c r="N46" s="71" t="n"/>
    </row>
    <row r="47">
      <c r="E47" s="77" t="inlineStr">
        <is>
          <t>Thunder Wave</t>
        </is>
      </c>
      <c r="F47" s="71" t="n"/>
      <c r="G47" s="89" t="inlineStr">
        <is>
          <t>Rock Slide</t>
        </is>
      </c>
      <c r="H47" s="71" t="n"/>
      <c r="I47" s="77" t="inlineStr">
        <is>
          <t>Thunderbolt</t>
        </is>
      </c>
      <c r="J47" s="71" t="n"/>
      <c r="K47" s="76" t="inlineStr">
        <is>
          <t>Sonic Boom</t>
        </is>
      </c>
      <c r="L47" s="71" t="n"/>
      <c r="M47" s="75" t="inlineStr">
        <is>
          <t>Pursuit</t>
        </is>
      </c>
      <c r="N47" s="71" t="n"/>
    </row>
    <row r="48">
      <c r="E48" s="88" t="inlineStr">
        <is>
          <t>Note: Aqua Grunt 3 (hardliner)</t>
        </is>
      </c>
    </row>
    <row r="50" ht="24" customHeight="1">
      <c r="B50" s="63" t="inlineStr">
        <is>
          <t>Route 104</t>
        </is>
      </c>
      <c r="C50" s="64" t="n"/>
      <c r="D50" s="64" t="n"/>
      <c r="E50" s="64" t="n"/>
      <c r="F50" s="64" t="n"/>
      <c r="G50" s="64" t="n"/>
      <c r="H50" s="64" t="n"/>
      <c r="I50" s="64" t="n"/>
      <c r="J50" s="64" t="n"/>
      <c r="K50" s="64" t="n"/>
      <c r="L50" s="64" t="n"/>
      <c r="M50" s="64" t="n"/>
      <c r="N50" s="64" t="n"/>
      <c r="O50" s="64" t="n"/>
      <c r="P50" s="64" t="n"/>
      <c r="Q50" s="64" t="n"/>
    </row>
    <row r="52" ht="20" customHeight="1">
      <c r="B52" s="65" t="inlineStr">
        <is>
          <t>Aroma Lady</t>
        </is>
      </c>
      <c r="C52" s="66" t="n"/>
      <c r="D52" s="66" t="n"/>
      <c r="E52" s="67" t="inlineStr">
        <is>
          <t>Aroma Lady Flora</t>
        </is>
      </c>
      <c r="F52" s="66" t="n"/>
      <c r="G52" s="66" t="n"/>
      <c r="H52" s="66" t="n"/>
      <c r="I52" s="66" t="n"/>
      <c r="J52" s="66" t="n"/>
      <c r="K52" s="66" t="n"/>
      <c r="L52" s="66" t="n"/>
      <c r="M52" s="66" t="n"/>
      <c r="N52" s="66" t="n"/>
      <c r="O52" s="66" t="n"/>
      <c r="P52" s="66" t="n"/>
      <c r="Q52" s="66" t="n"/>
    </row>
    <row r="53" ht="69" customHeight="1">
      <c r="E53" s="68">
        <f>IFERROR(_xlfn.IMAGE("https://play.pokemonshowdown.com/sprites/gen5/cherubi.png"),"")</f>
        <v/>
      </c>
      <c r="G53" s="68">
        <f>IFERROR(_xlfn.IMAGE("https://play.pokemonshowdown.com/sprites/gen5/petilil.png"),"")</f>
        <v/>
      </c>
      <c r="I53" s="68">
        <f>IFERROR(_xlfn.IMAGE("https://play.pokemonshowdown.com/sprites/gen5/combee.png"),"")</f>
        <v/>
      </c>
      <c r="K53" s="68">
        <f>IFERROR(_xlfn.IMAGE("https://play.pokemonshowdown.com/sprites/gen5/spritzee.png"),"")</f>
        <v/>
      </c>
      <c r="M53" s="68">
        <f>IFERROR(_xlfn.IMAGE("https://play.pokemonshowdown.com/sprites/gen5/swirlix.png"),"")</f>
        <v/>
      </c>
      <c r="Q53" s="69" t="inlineStr">
        <is>
          <t>Mandatory</t>
        </is>
      </c>
    </row>
    <row r="54">
      <c r="E54" s="70" t="inlineStr">
        <is>
          <t>Lv 19 Cherubi</t>
        </is>
      </c>
      <c r="F54" s="71" t="n"/>
      <c r="G54" s="70" t="inlineStr">
        <is>
          <t>Lv 19 Petilil</t>
        </is>
      </c>
      <c r="H54" s="71" t="n"/>
      <c r="I54" s="70" t="inlineStr">
        <is>
          <t>Lv 19 Combee</t>
        </is>
      </c>
      <c r="J54" s="71" t="n"/>
      <c r="K54" s="70" t="inlineStr">
        <is>
          <t>Lv 19 Spritzee</t>
        </is>
      </c>
      <c r="L54" s="71" t="n"/>
      <c r="M54" s="70" t="inlineStr">
        <is>
          <t>Lv 19 Swirlix</t>
        </is>
      </c>
      <c r="N54" s="71" t="n"/>
      <c r="Q54" s="72" t="inlineStr">
        <is>
          <t>Pokémon</t>
        </is>
      </c>
    </row>
    <row r="55">
      <c r="E55" s="73" t="inlineStr">
        <is>
          <t>Modest</t>
        </is>
      </c>
      <c r="F55" s="73" t="inlineStr">
        <is>
          <t>Chlorophyll</t>
        </is>
      </c>
      <c r="G55" s="73" t="inlineStr">
        <is>
          <t>Modest</t>
        </is>
      </c>
      <c r="H55" s="73" t="inlineStr">
        <is>
          <t>Chlorophyll</t>
        </is>
      </c>
      <c r="I55" s="73" t="inlineStr">
        <is>
          <t>Naughty</t>
        </is>
      </c>
      <c r="J55" s="73" t="inlineStr">
        <is>
          <t>Hustle</t>
        </is>
      </c>
      <c r="K55" s="73" t="inlineStr">
        <is>
          <t>Modest</t>
        </is>
      </c>
      <c r="L55" s="73" t="inlineStr">
        <is>
          <t>Aroma Veil</t>
        </is>
      </c>
      <c r="M55" s="73" t="inlineStr">
        <is>
          <t>Modest</t>
        </is>
      </c>
      <c r="N55" s="73" t="inlineStr">
        <is>
          <t>Unburden</t>
        </is>
      </c>
      <c r="Q55" s="72" t="inlineStr">
        <is>
          <t>Nature / Ability</t>
        </is>
      </c>
    </row>
    <row r="56">
      <c r="B56" s="72" t="inlineStr">
        <is>
          <t>AI Flags:</t>
        </is>
      </c>
      <c r="E56" s="74" t="inlineStr">
        <is>
          <t>Heat Rock</t>
        </is>
      </c>
      <c r="F56" s="71" t="n"/>
      <c r="G56" s="74" t="inlineStr">
        <is>
          <t>Miracle Seed</t>
        </is>
      </c>
      <c r="H56" s="71" t="n"/>
      <c r="I56" s="74" t="inlineStr">
        <is>
          <t>Silver Powder</t>
        </is>
      </c>
      <c r="J56" s="71" t="n"/>
      <c r="K56" s="74" t="inlineStr">
        <is>
          <t>Oran Berry</t>
        </is>
      </c>
      <c r="L56" s="71" t="n"/>
      <c r="M56" s="74" t="inlineStr">
        <is>
          <t>Sitrus Berry</t>
        </is>
      </c>
      <c r="N56" s="71" t="n"/>
      <c r="Q56" s="72" t="inlineStr">
        <is>
          <t>Item</t>
        </is>
      </c>
    </row>
    <row r="57">
      <c r="B57" s="69" t="inlineStr">
        <is>
          <t>Basic Trainer</t>
        </is>
      </c>
      <c r="E57" s="83" t="inlineStr">
        <is>
          <t>Sunny Day</t>
        </is>
      </c>
      <c r="F57" s="71" t="n"/>
      <c r="G57" s="84" t="inlineStr">
        <is>
          <t>Giga Drain</t>
        </is>
      </c>
      <c r="H57" s="71" t="n"/>
      <c r="I57" s="79" t="inlineStr">
        <is>
          <t>Bug Bite</t>
        </is>
      </c>
      <c r="J57" s="71" t="n"/>
      <c r="K57" s="94" t="inlineStr">
        <is>
          <t>Draining Kiss</t>
        </is>
      </c>
      <c r="L57" s="71" t="n"/>
      <c r="M57" s="94" t="inlineStr">
        <is>
          <t>Draining Kiss</t>
        </is>
      </c>
      <c r="N57" s="71" t="n"/>
      <c r="Q57" s="72" t="inlineStr">
        <is>
          <t>Moves</t>
        </is>
      </c>
    </row>
    <row r="58">
      <c r="E58" s="84" t="inlineStr">
        <is>
          <t>Magical Leaf</t>
        </is>
      </c>
      <c r="F58" s="71" t="n"/>
      <c r="G58" s="84" t="inlineStr">
        <is>
          <t>Sleep Powder</t>
        </is>
      </c>
      <c r="H58" s="71" t="n"/>
      <c r="I58" s="82" t="inlineStr">
        <is>
          <t>Air Cutter</t>
        </is>
      </c>
      <c r="J58" s="71" t="n"/>
      <c r="K58" s="85" t="inlineStr">
        <is>
          <t>Psybeam</t>
        </is>
      </c>
      <c r="L58" s="71" t="n"/>
      <c r="M58" s="84" t="inlineStr">
        <is>
          <t>Energy Ball</t>
        </is>
      </c>
      <c r="N58" s="71" t="n"/>
    </row>
    <row r="59">
      <c r="E59" s="76" t="inlineStr">
        <is>
          <t>Weather Ball</t>
        </is>
      </c>
      <c r="F59" s="71" t="n"/>
      <c r="G59" s="76" t="inlineStr">
        <is>
          <t>Hidden Power</t>
        </is>
      </c>
      <c r="H59" s="71" t="n"/>
      <c r="I59" s="82" t="inlineStr">
        <is>
          <t>Tailwind</t>
        </is>
      </c>
      <c r="J59" s="71" t="n"/>
      <c r="K59" s="85" t="inlineStr">
        <is>
          <t>Calm Mind</t>
        </is>
      </c>
      <c r="L59" s="71" t="n"/>
      <c r="M59" s="83" t="inlineStr">
        <is>
          <t>Flamethrower</t>
        </is>
      </c>
      <c r="N59" s="71" t="n"/>
    </row>
    <row r="60">
      <c r="E60" s="76" t="inlineStr">
        <is>
          <t>Morning Sun</t>
        </is>
      </c>
      <c r="F60" s="71" t="n"/>
      <c r="G60" s="76" t="inlineStr">
        <is>
          <t>Growth</t>
        </is>
      </c>
      <c r="H60" s="71" t="n"/>
      <c r="I60" s="76" t="inlineStr">
        <is>
          <t>Endeavor</t>
        </is>
      </c>
      <c r="J60" s="71" t="n"/>
      <c r="K60" s="76" t="inlineStr">
        <is>
          <t>Sweet Kiss</t>
        </is>
      </c>
      <c r="L60" s="71" t="n"/>
      <c r="M60" s="84" t="inlineStr">
        <is>
          <t>Cotton Spore</t>
        </is>
      </c>
      <c r="N60" s="71" t="n"/>
    </row>
    <row r="61">
      <c r="E61" s="88" t="inlineStr">
        <is>
          <t>Note: Route 104 North</t>
        </is>
      </c>
    </row>
    <row r="63" ht="20" customHeight="1">
      <c r="B63" s="65" t="inlineStr">
        <is>
          <t>Rich Boy</t>
        </is>
      </c>
      <c r="C63" s="66" t="n"/>
      <c r="D63" s="66" t="n"/>
      <c r="E63" s="67" t="inlineStr">
        <is>
          <t>Rich Boy Winston</t>
        </is>
      </c>
      <c r="F63" s="66" t="n"/>
      <c r="G63" s="66" t="n"/>
      <c r="H63" s="66" t="n"/>
      <c r="I63" s="66" t="n"/>
      <c r="J63" s="66" t="n"/>
      <c r="K63" s="66" t="n"/>
      <c r="L63" s="66" t="n"/>
      <c r="M63" s="66" t="n"/>
      <c r="N63" s="66" t="n"/>
      <c r="O63" s="66" t="n"/>
      <c r="P63" s="66" t="n"/>
      <c r="Q63" s="66" t="n"/>
    </row>
    <row r="64" ht="69" customHeight="1">
      <c r="E64" s="68">
        <f>IFERROR(_xlfn.IMAGE("https://play.pokemonshowdown.com/sprites/gen5/persian.png"),"")</f>
        <v/>
      </c>
      <c r="G64" s="68">
        <f>IFERROR(_xlfn.IMAGE("https://play.pokemonshowdown.com/sprites/gen5/combusken.png"),"")</f>
        <v/>
      </c>
      <c r="I64" s="68">
        <f>IFERROR(_xlfn.IMAGE("https://play.pokemonshowdown.com/sprites/gen5/roselia.png"),"")</f>
        <v/>
      </c>
      <c r="K64" s="68">
        <f>IFERROR(_xlfn.IMAGE("https://play.pokemonshowdown.com/sprites/gen5/onix.png"),"")</f>
        <v/>
      </c>
      <c r="Q64" s="69" t="inlineStr">
        <is>
          <t>Mandatory</t>
        </is>
      </c>
    </row>
    <row r="65">
      <c r="E65" s="70" t="inlineStr">
        <is>
          <t>Lv 19 Persian</t>
        </is>
      </c>
      <c r="F65" s="71" t="n"/>
      <c r="G65" s="70" t="inlineStr">
        <is>
          <t>Lv 19 Combusken</t>
        </is>
      </c>
      <c r="H65" s="71" t="n"/>
      <c r="I65" s="70" t="inlineStr">
        <is>
          <t>Lv 19 Roselia</t>
        </is>
      </c>
      <c r="J65" s="71" t="n"/>
      <c r="K65" s="70" t="inlineStr">
        <is>
          <t>Lv 19 Onix</t>
        </is>
      </c>
      <c r="L65" s="71" t="n"/>
      <c r="Q65" s="72" t="inlineStr">
        <is>
          <t>Pokémon</t>
        </is>
      </c>
    </row>
    <row r="66">
      <c r="E66" s="73" t="inlineStr">
        <is>
          <t>Jolly</t>
        </is>
      </c>
      <c r="F66" s="73" t="inlineStr">
        <is>
          <t>Technician</t>
        </is>
      </c>
      <c r="G66" s="73" t="inlineStr">
        <is>
          <t>Adamant</t>
        </is>
      </c>
      <c r="H66" s="73" t="inlineStr">
        <is>
          <t>Speed Boost</t>
        </is>
      </c>
      <c r="I66" s="73" t="inlineStr">
        <is>
          <t>Modest</t>
        </is>
      </c>
      <c r="J66" s="73" t="inlineStr">
        <is>
          <t>Natural Cure</t>
        </is>
      </c>
      <c r="K66" s="73" t="inlineStr">
        <is>
          <t>Adamant</t>
        </is>
      </c>
      <c r="L66" s="73" t="inlineStr">
        <is>
          <t>Sturdy</t>
        </is>
      </c>
      <c r="Q66" s="72" t="inlineStr">
        <is>
          <t>Nature / Ability</t>
        </is>
      </c>
    </row>
    <row r="67">
      <c r="B67" s="72" t="inlineStr">
        <is>
          <t>AI Flags:</t>
        </is>
      </c>
      <c r="E67" s="74" t="inlineStr">
        <is>
          <t>Amulet Coin</t>
        </is>
      </c>
      <c r="F67" s="71" t="n"/>
      <c r="G67" s="74" t="inlineStr">
        <is>
          <t>Charcoal</t>
        </is>
      </c>
      <c r="H67" s="71" t="n"/>
      <c r="I67" s="74" t="inlineStr">
        <is>
          <t>Black Sludge</t>
        </is>
      </c>
      <c r="J67" s="71" t="n"/>
      <c r="K67" s="74" t="inlineStr">
        <is>
          <t>Hard Stone</t>
        </is>
      </c>
      <c r="L67" s="71" t="n"/>
      <c r="Q67" s="72" t="inlineStr">
        <is>
          <t>Item</t>
        </is>
      </c>
    </row>
    <row r="68">
      <c r="B68" s="69" t="inlineStr">
        <is>
          <t>Basic Trainer</t>
        </is>
      </c>
      <c r="E68" s="76" t="inlineStr">
        <is>
          <t>Pay Day</t>
        </is>
      </c>
      <c r="F68" s="71" t="n"/>
      <c r="G68" s="86" t="inlineStr">
        <is>
          <t>Bulk Up</t>
        </is>
      </c>
      <c r="H68" s="71" t="n"/>
      <c r="I68" s="84" t="inlineStr">
        <is>
          <t>Giga Drain</t>
        </is>
      </c>
      <c r="J68" s="71" t="n"/>
      <c r="K68" s="89" t="inlineStr">
        <is>
          <t>Rock Slide</t>
        </is>
      </c>
      <c r="L68" s="71" t="n"/>
      <c r="Q68" s="72" t="inlineStr">
        <is>
          <t>Moves</t>
        </is>
      </c>
    </row>
    <row r="69">
      <c r="E69" s="81" t="inlineStr">
        <is>
          <t>-</t>
        </is>
      </c>
      <c r="F69" s="71" t="n"/>
      <c r="G69" s="83" t="inlineStr">
        <is>
          <t>Flame Charge</t>
        </is>
      </c>
      <c r="H69" s="71" t="n"/>
      <c r="I69" s="80" t="inlineStr">
        <is>
          <t>Sludge Bomb</t>
        </is>
      </c>
      <c r="J69" s="71" t="n"/>
      <c r="K69" s="78" t="inlineStr">
        <is>
          <t>Bulldoze</t>
        </is>
      </c>
      <c r="L69" s="71" t="n"/>
    </row>
    <row r="70">
      <c r="E70" s="81" t="inlineStr">
        <is>
          <t>-</t>
        </is>
      </c>
      <c r="F70" s="71" t="n"/>
      <c r="G70" s="86" t="inlineStr">
        <is>
          <t>Double Kick</t>
        </is>
      </c>
      <c r="H70" s="71" t="n"/>
      <c r="I70" s="84" t="inlineStr">
        <is>
          <t>Leech Seed</t>
        </is>
      </c>
      <c r="J70" s="71" t="n"/>
      <c r="K70" s="93" t="inlineStr">
        <is>
          <t>Dragon Tail</t>
        </is>
      </c>
      <c r="L70" s="71" t="n"/>
    </row>
    <row r="71">
      <c r="E71" s="81" t="inlineStr">
        <is>
          <t>-</t>
        </is>
      </c>
      <c r="F71" s="71" t="n"/>
      <c r="G71" s="76" t="inlineStr">
        <is>
          <t>Quick Attack</t>
        </is>
      </c>
      <c r="H71" s="71" t="n"/>
      <c r="I71" s="84" t="inlineStr">
        <is>
          <t>Stun Spore</t>
        </is>
      </c>
      <c r="J71" s="71" t="n"/>
      <c r="K71" s="76" t="inlineStr">
        <is>
          <t>Explosion</t>
        </is>
      </c>
      <c r="L71" s="71" t="n"/>
    </row>
    <row r="72">
      <c r="E72" s="88" t="inlineStr">
        <is>
          <t>Note: Route 104 North</t>
        </is>
      </c>
    </row>
    <row r="74" ht="20" customHeight="1">
      <c r="B74" s="65" t="inlineStr">
        <is>
          <t>Twins</t>
        </is>
      </c>
      <c r="C74" s="66" t="n"/>
      <c r="D74" s="66" t="n"/>
      <c r="E74" s="67" t="inlineStr">
        <is>
          <t>Twins Gina &amp; Mia</t>
        </is>
      </c>
      <c r="F74" s="66" t="n"/>
      <c r="G74" s="66" t="n"/>
      <c r="H74" s="66" t="n"/>
      <c r="I74" s="66" t="n"/>
      <c r="J74" s="66" t="n"/>
      <c r="K74" s="66" t="n"/>
      <c r="L74" s="66" t="n"/>
      <c r="M74" s="66" t="n"/>
      <c r="N74" s="66" t="n"/>
      <c r="O74" s="66" t="n"/>
      <c r="P74" s="66" t="n"/>
      <c r="Q74" s="66" t="n"/>
    </row>
    <row r="75" ht="69" customHeight="1">
      <c r="E75" s="68">
        <f>IFERROR(_xlfn.IMAGE("https://play.pokemonshowdown.com/sprites/gen5/plusle.png"),"")</f>
        <v/>
      </c>
      <c r="G75" s="68">
        <f>IFERROR(_xlfn.IMAGE("https://play.pokemonshowdown.com/sprites/gen5/blitzle.png"),"")</f>
        <v/>
      </c>
      <c r="I75" s="68">
        <f>IFERROR(_xlfn.IMAGE("https://play.pokemonshowdown.com/sprites/gen5/minun.png"),"")</f>
        <v/>
      </c>
      <c r="Q75" s="69" t="inlineStr">
        <is>
          <t>DOUBLE BATTLE
Mandatory</t>
        </is>
      </c>
    </row>
    <row r="76">
      <c r="E76" s="70" t="inlineStr">
        <is>
          <t>Lv 19 Plusle</t>
        </is>
      </c>
      <c r="F76" s="71" t="n"/>
      <c r="G76" s="70" t="inlineStr">
        <is>
          <t>Lv 19 Blitzle</t>
        </is>
      </c>
      <c r="H76" s="71" t="n"/>
      <c r="I76" s="70" t="inlineStr">
        <is>
          <t>Lv 19 Minun</t>
        </is>
      </c>
      <c r="J76" s="71" t="n"/>
      <c r="Q76" s="72" t="inlineStr">
        <is>
          <t>Pokémon</t>
        </is>
      </c>
    </row>
    <row r="77">
      <c r="E77" s="73" t="inlineStr">
        <is>
          <t>Timid</t>
        </is>
      </c>
      <c r="F77" s="73" t="inlineStr">
        <is>
          <t>Plus</t>
        </is>
      </c>
      <c r="G77" s="73" t="inlineStr">
        <is>
          <t>Adamant</t>
        </is>
      </c>
      <c r="H77" s="73" t="inlineStr">
        <is>
          <t>Motor Drive</t>
        </is>
      </c>
      <c r="I77" s="73" t="inlineStr">
        <is>
          <t>Timid</t>
        </is>
      </c>
      <c r="J77" s="73" t="inlineStr">
        <is>
          <t>Minus</t>
        </is>
      </c>
      <c r="Q77" s="72" t="inlineStr">
        <is>
          <t>Nature / Ability</t>
        </is>
      </c>
    </row>
    <row r="78">
      <c r="B78" s="72" t="inlineStr">
        <is>
          <t>AI Flags:</t>
        </is>
      </c>
      <c r="E78" s="74" t="inlineStr">
        <is>
          <t>Electric Gem</t>
        </is>
      </c>
      <c r="F78" s="71" t="n"/>
      <c r="G78" s="74" t="inlineStr">
        <is>
          <t>Focus Sash</t>
        </is>
      </c>
      <c r="H78" s="71" t="n"/>
      <c r="I78" s="74" t="inlineStr">
        <is>
          <t>Magnet</t>
        </is>
      </c>
      <c r="J78" s="71" t="n"/>
      <c r="Q78" s="72" t="inlineStr">
        <is>
          <t>Item</t>
        </is>
      </c>
    </row>
    <row r="79">
      <c r="B79" s="69" t="inlineStr">
        <is>
          <t>Basic Trainer</t>
        </is>
      </c>
      <c r="E79" s="77" t="inlineStr">
        <is>
          <t>Discharge</t>
        </is>
      </c>
      <c r="F79" s="71" t="n"/>
      <c r="G79" s="77" t="inlineStr">
        <is>
          <t>Spark</t>
        </is>
      </c>
      <c r="H79" s="71" t="n"/>
      <c r="I79" s="77" t="inlineStr">
        <is>
          <t>Discharge</t>
        </is>
      </c>
      <c r="J79" s="71" t="n"/>
      <c r="Q79" s="72" t="inlineStr">
        <is>
          <t>Moves</t>
        </is>
      </c>
    </row>
    <row r="80">
      <c r="E80" s="76" t="inlineStr">
        <is>
          <t>Helping Hand</t>
        </is>
      </c>
      <c r="F80" s="71" t="n"/>
      <c r="G80" s="83" t="inlineStr">
        <is>
          <t>Flame Charge</t>
        </is>
      </c>
      <c r="H80" s="71" t="n"/>
      <c r="I80" s="76" t="inlineStr">
        <is>
          <t>Follow Me</t>
        </is>
      </c>
      <c r="J80" s="71" t="n"/>
    </row>
    <row r="81">
      <c r="E81" s="84" t="inlineStr">
        <is>
          <t>Grass Knot</t>
        </is>
      </c>
      <c r="F81" s="71" t="n"/>
      <c r="G81" s="78" t="inlineStr">
        <is>
          <t>Stomp</t>
        </is>
      </c>
      <c r="H81" s="71" t="n"/>
      <c r="I81" s="77" t="inlineStr">
        <is>
          <t>Thunder Wave</t>
        </is>
      </c>
      <c r="J81" s="71" t="n"/>
    </row>
    <row r="82">
      <c r="E82" s="81" t="inlineStr">
        <is>
          <t>-</t>
        </is>
      </c>
      <c r="F82" s="71" t="n"/>
      <c r="G82" s="81" t="inlineStr">
        <is>
          <t>-</t>
        </is>
      </c>
      <c r="H82" s="71" t="n"/>
      <c r="I82" s="85" t="inlineStr">
        <is>
          <t>Light Screen</t>
        </is>
      </c>
      <c r="J82" s="71" t="n"/>
    </row>
    <row r="83">
      <c r="E83" s="88" t="inlineStr">
        <is>
          <t>Note: Route 104 North</t>
        </is>
      </c>
    </row>
    <row r="85" ht="20" customHeight="1">
      <c r="B85" s="65" t="inlineStr">
        <is>
          <t>Lass</t>
        </is>
      </c>
      <c r="C85" s="66" t="n"/>
      <c r="D85" s="66" t="n"/>
      <c r="E85" s="67" t="inlineStr">
        <is>
          <t>Lass Haley</t>
        </is>
      </c>
      <c r="F85" s="66" t="n"/>
      <c r="G85" s="66" t="n"/>
      <c r="H85" s="66" t="n"/>
      <c r="I85" s="66" t="n"/>
      <c r="J85" s="66" t="n"/>
      <c r="K85" s="66" t="n"/>
      <c r="L85" s="66" t="n"/>
      <c r="M85" s="66" t="n"/>
      <c r="N85" s="66" t="n"/>
      <c r="O85" s="66" t="n"/>
      <c r="P85" s="66" t="n"/>
      <c r="Q85" s="66" t="n"/>
    </row>
    <row r="86" ht="69" customHeight="1">
      <c r="E86" s="68">
        <f>IFERROR(_xlfn.IMAGE("https://play.pokemonshowdown.com/sprites/gen5/flaaffy.png"),"")</f>
        <v/>
      </c>
      <c r="G86" s="68">
        <f>IFERROR(_xlfn.IMAGE("https://play.pokemonshowdown.com/sprites/gen5/haunter.png"),"")</f>
        <v/>
      </c>
      <c r="I86" s="68">
        <f>IFERROR(_xlfn.IMAGE("https://play.pokemonshowdown.com/sprites/gen5/kirlia.png"),"")</f>
        <v/>
      </c>
      <c r="K86" s="68">
        <f>IFERROR(_xlfn.IMAGE("https://play.pokemonshowdown.com/sprites/gen5/piloswine.png"),"")</f>
        <v/>
      </c>
      <c r="M86" s="68">
        <f>IFERROR(_xlfn.IMAGE("https://play.pokemonshowdown.com/sprites/gen5/munchlax.png"),"")</f>
        <v/>
      </c>
      <c r="Q86" s="69" t="inlineStr">
        <is>
          <t>Mandatory</t>
        </is>
      </c>
    </row>
    <row r="87">
      <c r="E87" s="70" t="inlineStr">
        <is>
          <t>Lv 20 Flaaffy</t>
        </is>
      </c>
      <c r="F87" s="71" t="n"/>
      <c r="G87" s="70" t="inlineStr">
        <is>
          <t>Lv 20 Haunter</t>
        </is>
      </c>
      <c r="H87" s="71" t="n"/>
      <c r="I87" s="70" t="inlineStr">
        <is>
          <t>Lv 20 Kirlia</t>
        </is>
      </c>
      <c r="J87" s="71" t="n"/>
      <c r="K87" s="70" t="inlineStr">
        <is>
          <t>Lv 20 Piloswine</t>
        </is>
      </c>
      <c r="L87" s="71" t="n"/>
      <c r="M87" s="70" t="inlineStr">
        <is>
          <t>Lv 20 Munchlax</t>
        </is>
      </c>
      <c r="N87" s="71" t="n"/>
      <c r="Q87" s="72" t="inlineStr">
        <is>
          <t>Pokémon</t>
        </is>
      </c>
    </row>
    <row r="88">
      <c r="E88" s="73" t="inlineStr">
        <is>
          <t>Modest</t>
        </is>
      </c>
      <c r="F88" s="73" t="inlineStr">
        <is>
          <t>Static</t>
        </is>
      </c>
      <c r="G88" s="73" t="inlineStr">
        <is>
          <t>Timid</t>
        </is>
      </c>
      <c r="H88" s="73" t="inlineStr">
        <is>
          <t>Levitate</t>
        </is>
      </c>
      <c r="I88" s="73" t="inlineStr">
        <is>
          <t>Modest</t>
        </is>
      </c>
      <c r="J88" s="73" t="inlineStr">
        <is>
          <t>Trace</t>
        </is>
      </c>
      <c r="K88" s="73" t="inlineStr">
        <is>
          <t>Adamant</t>
        </is>
      </c>
      <c r="L88" s="73" t="inlineStr">
        <is>
          <t>Thick Fat</t>
        </is>
      </c>
      <c r="M88" s="73" t="inlineStr">
        <is>
          <t>Adamant</t>
        </is>
      </c>
      <c r="N88" s="73" t="inlineStr">
        <is>
          <t>Gluttony</t>
        </is>
      </c>
      <c r="Q88" s="72" t="inlineStr">
        <is>
          <t>Nature / Ability</t>
        </is>
      </c>
    </row>
    <row r="89">
      <c r="B89" s="72" t="inlineStr">
        <is>
          <t>AI Flags:</t>
        </is>
      </c>
      <c r="E89" s="74" t="inlineStr">
        <is>
          <t>Magnet</t>
        </is>
      </c>
      <c r="F89" s="71" t="n"/>
      <c r="G89" s="74" t="inlineStr">
        <is>
          <t>Spell Tag</t>
        </is>
      </c>
      <c r="H89" s="71" t="n"/>
      <c r="I89" s="74" t="inlineStr">
        <is>
          <t>Twisted Spoon</t>
        </is>
      </c>
      <c r="J89" s="71" t="n"/>
      <c r="K89" s="74" t="inlineStr">
        <is>
          <t>Soft Sand</t>
        </is>
      </c>
      <c r="L89" s="71" t="n"/>
      <c r="M89" s="74" t="inlineStr">
        <is>
          <t>Salac Berry</t>
        </is>
      </c>
      <c r="N89" s="71" t="n"/>
      <c r="Q89" s="72" t="inlineStr">
        <is>
          <t>Item</t>
        </is>
      </c>
    </row>
    <row r="90">
      <c r="B90" s="69" t="inlineStr">
        <is>
          <t>Basic Trainer</t>
        </is>
      </c>
      <c r="E90" s="77" t="inlineStr">
        <is>
          <t>Shock Wave</t>
        </is>
      </c>
      <c r="F90" s="71" t="n"/>
      <c r="G90" s="92" t="inlineStr">
        <is>
          <t>Shadow Ball</t>
        </is>
      </c>
      <c r="H90" s="71" t="n"/>
      <c r="I90" s="85" t="inlineStr">
        <is>
          <t>Psybeam</t>
        </is>
      </c>
      <c r="J90" s="71" t="n"/>
      <c r="K90" s="91" t="inlineStr">
        <is>
          <t>Ice Shard</t>
        </is>
      </c>
      <c r="L90" s="71" t="n"/>
      <c r="M90" s="76" t="inlineStr">
        <is>
          <t>Belly Drum</t>
        </is>
      </c>
      <c r="N90" s="71" t="n"/>
      <c r="Q90" s="72" t="inlineStr">
        <is>
          <t>Moves</t>
        </is>
      </c>
    </row>
    <row r="91">
      <c r="E91" s="89" t="inlineStr">
        <is>
          <t>Power Gem</t>
        </is>
      </c>
      <c r="F91" s="71" t="n"/>
      <c r="G91" s="80" t="inlineStr">
        <is>
          <t>Sludge Bomb</t>
        </is>
      </c>
      <c r="H91" s="71" t="n"/>
      <c r="I91" s="94" t="inlineStr">
        <is>
          <t>Draining Kiss</t>
        </is>
      </c>
      <c r="J91" s="71" t="n"/>
      <c r="K91" s="78" t="inlineStr">
        <is>
          <t>Bulldoze</t>
        </is>
      </c>
      <c r="L91" s="71" t="n"/>
      <c r="M91" s="76" t="inlineStr">
        <is>
          <t>Body Slam</t>
        </is>
      </c>
      <c r="N91" s="71" t="n"/>
    </row>
    <row r="92">
      <c r="E92" s="77" t="inlineStr">
        <is>
          <t>Thunder Wave</t>
        </is>
      </c>
      <c r="F92" s="71" t="n"/>
      <c r="G92" s="92" t="inlineStr">
        <is>
          <t>Confuse Ray</t>
        </is>
      </c>
      <c r="H92" s="71" t="n"/>
      <c r="I92" s="84" t="inlineStr">
        <is>
          <t>Magical Leaf</t>
        </is>
      </c>
      <c r="J92" s="71" t="n"/>
      <c r="K92" s="89" t="inlineStr">
        <is>
          <t>Rock Slide</t>
        </is>
      </c>
      <c r="L92" s="71" t="n"/>
      <c r="M92" s="89" t="inlineStr">
        <is>
          <t>Rock Tomb</t>
        </is>
      </c>
      <c r="N92" s="71" t="n"/>
    </row>
    <row r="93">
      <c r="E93" s="84" t="inlineStr">
        <is>
          <t>Cotton Spore</t>
        </is>
      </c>
      <c r="F93" s="71" t="n"/>
      <c r="G93" s="83" t="inlineStr">
        <is>
          <t>Will-O-Wisp</t>
        </is>
      </c>
      <c r="H93" s="71" t="n"/>
      <c r="I93" s="75" t="inlineStr">
        <is>
          <t>Memento</t>
        </is>
      </c>
      <c r="J93" s="71" t="n"/>
      <c r="K93" s="76" t="inlineStr">
        <is>
          <t>Take Down</t>
        </is>
      </c>
      <c r="L93" s="71" t="n"/>
      <c r="M93" s="75" t="inlineStr">
        <is>
          <t>Bite</t>
        </is>
      </c>
      <c r="N93" s="71" t="n"/>
    </row>
    <row r="94">
      <c r="E94" s="88" t="inlineStr">
        <is>
          <t>Note: Route 104 North</t>
        </is>
      </c>
    </row>
    <row r="96" ht="24" customHeight="1">
      <c r="B96" s="63" t="inlineStr">
        <is>
          <t>Route 116</t>
        </is>
      </c>
      <c r="C96" s="64" t="n"/>
      <c r="D96" s="64" t="n"/>
      <c r="E96" s="64" t="n"/>
      <c r="F96" s="64" t="n"/>
      <c r="G96" s="64" t="n"/>
      <c r="H96" s="64" t="n"/>
      <c r="I96" s="64" t="n"/>
      <c r="J96" s="64" t="n"/>
      <c r="K96" s="64" t="n"/>
      <c r="L96" s="64" t="n"/>
      <c r="M96" s="64" t="n"/>
      <c r="N96" s="64" t="n"/>
      <c r="O96" s="64" t="n"/>
      <c r="P96" s="64" t="n"/>
      <c r="Q96" s="64" t="n"/>
    </row>
    <row r="98" ht="20" customHeight="1">
      <c r="B98" s="65" t="inlineStr">
        <is>
          <t>Hiker</t>
        </is>
      </c>
      <c r="C98" s="66" t="n"/>
      <c r="D98" s="66" t="n"/>
      <c r="E98" s="67" t="inlineStr">
        <is>
          <t>Hiker Clark</t>
        </is>
      </c>
      <c r="F98" s="66" t="n"/>
      <c r="G98" s="66" t="n"/>
      <c r="H98" s="66" t="n"/>
      <c r="I98" s="66" t="n"/>
      <c r="J98" s="66" t="n"/>
      <c r="K98" s="66" t="n"/>
      <c r="L98" s="66" t="n"/>
      <c r="M98" s="66" t="n"/>
      <c r="N98" s="66" t="n"/>
      <c r="O98" s="66" t="n"/>
      <c r="P98" s="66" t="n"/>
      <c r="Q98" s="66" t="n"/>
    </row>
    <row r="99" ht="69" customHeight="1">
      <c r="E99" s="68">
        <f>IFERROR(_xlfn.IMAGE("https://play.pokemonshowdown.com/sprites/gen5/hippopotas.png"),"")</f>
        <v/>
      </c>
      <c r="G99" s="68">
        <f>IFERROR(_xlfn.IMAGE("https://play.pokemonshowdown.com/sprites/gen5/maractus.png"),"")</f>
        <v/>
      </c>
      <c r="I99" s="68">
        <f>IFERROR(_xlfn.IMAGE("https://play.pokemonshowdown.com/sprites/gen5/darumaka.png"),"")</f>
        <v/>
      </c>
      <c r="Q99" s="69" t="inlineStr">
        <is>
          <t>TAG BATTLE (two trainers)
Mandatory</t>
        </is>
      </c>
    </row>
    <row r="100">
      <c r="E100" s="70" t="inlineStr">
        <is>
          <t>Lv 20 Hippopotas</t>
        </is>
      </c>
      <c r="F100" s="71" t="n"/>
      <c r="G100" s="70" t="inlineStr">
        <is>
          <t>Lv 20 Maractus</t>
        </is>
      </c>
      <c r="H100" s="71" t="n"/>
      <c r="I100" s="70" t="inlineStr">
        <is>
          <t>Lv 20 Darumaka</t>
        </is>
      </c>
      <c r="J100" s="71" t="n"/>
      <c r="Q100" s="72" t="inlineStr">
        <is>
          <t>Pokémon</t>
        </is>
      </c>
    </row>
    <row r="101">
      <c r="E101" s="73" t="inlineStr">
        <is>
          <t>Adamant</t>
        </is>
      </c>
      <c r="F101" s="73" t="inlineStr">
        <is>
          <t>Sand Stream</t>
        </is>
      </c>
      <c r="G101" s="73" t="inlineStr">
        <is>
          <t>Rash</t>
        </is>
      </c>
      <c r="H101" s="73" t="inlineStr">
        <is>
          <t>Storm Drain</t>
        </is>
      </c>
      <c r="I101" s="73" t="inlineStr">
        <is>
          <t>Adamant</t>
        </is>
      </c>
      <c r="J101" s="73" t="inlineStr">
        <is>
          <t>Hustle</t>
        </is>
      </c>
      <c r="Q101" s="72" t="inlineStr">
        <is>
          <t>Nature / Ability</t>
        </is>
      </c>
    </row>
    <row r="102">
      <c r="B102" s="72" t="inlineStr">
        <is>
          <t>AI Flags:</t>
        </is>
      </c>
      <c r="E102" s="74" t="inlineStr">
        <is>
          <t>Smooth Rock</t>
        </is>
      </c>
      <c r="F102" s="71" t="n"/>
      <c r="G102" s="74" t="inlineStr">
        <is>
          <t>Oran Berry</t>
        </is>
      </c>
      <c r="H102" s="71" t="n"/>
      <c r="I102" s="74" t="inlineStr">
        <is>
          <t>Sitrus Berry</t>
        </is>
      </c>
      <c r="J102" s="71" t="n"/>
      <c r="Q102" s="72" t="inlineStr">
        <is>
          <t>Item</t>
        </is>
      </c>
    </row>
    <row r="103">
      <c r="B103" s="69" t="inlineStr">
        <is>
          <t>Basic Trainer</t>
        </is>
      </c>
      <c r="E103" s="78" t="inlineStr">
        <is>
          <t>Bulldoze</t>
        </is>
      </c>
      <c r="F103" s="71" t="n"/>
      <c r="G103" s="84" t="inlineStr">
        <is>
          <t>Mega Drain</t>
        </is>
      </c>
      <c r="H103" s="71" t="n"/>
      <c r="I103" s="76" t="inlineStr">
        <is>
          <t>Belly Drum</t>
        </is>
      </c>
      <c r="J103" s="71" t="n"/>
      <c r="Q103" s="72" t="inlineStr">
        <is>
          <t>Moves</t>
        </is>
      </c>
    </row>
    <row r="104">
      <c r="E104" s="89" t="inlineStr">
        <is>
          <t>Rock Slide</t>
        </is>
      </c>
      <c r="F104" s="71" t="n"/>
      <c r="G104" s="78" t="inlineStr">
        <is>
          <t>Mud Shot</t>
        </is>
      </c>
      <c r="H104" s="71" t="n"/>
      <c r="I104" s="83" t="inlineStr">
        <is>
          <t>Fire Punch</t>
        </is>
      </c>
      <c r="J104" s="71" t="n"/>
    </row>
    <row r="105">
      <c r="E105" s="76" t="inlineStr">
        <is>
          <t>Yawn</t>
        </is>
      </c>
      <c r="F105" s="71" t="n"/>
      <c r="G105" s="84" t="inlineStr">
        <is>
          <t>Leech Seed</t>
        </is>
      </c>
      <c r="H105" s="71" t="n"/>
      <c r="I105" s="89" t="inlineStr">
        <is>
          <t>Rock Slide</t>
        </is>
      </c>
      <c r="J105" s="71" t="n"/>
    </row>
    <row r="106">
      <c r="E106" s="76" t="inlineStr">
        <is>
          <t>Protect</t>
        </is>
      </c>
      <c r="F106" s="71" t="n"/>
      <c r="G106" s="79" t="inlineStr">
        <is>
          <t>Pin Missile</t>
        </is>
      </c>
      <c r="H106" s="71" t="n"/>
      <c r="I106" s="76" t="inlineStr">
        <is>
          <t>Protect</t>
        </is>
      </c>
      <c r="J106" s="71" t="n"/>
    </row>
    <row r="107">
      <c r="E107" s="88" t="inlineStr">
        <is>
          <t>Note: Double battle with Camper Ethan</t>
        </is>
      </c>
    </row>
    <row r="109" ht="20" customHeight="1">
      <c r="B109" s="65" t="inlineStr">
        <is>
          <t>Camper</t>
        </is>
      </c>
      <c r="C109" s="66" t="n"/>
      <c r="D109" s="66" t="n"/>
      <c r="E109" s="67" t="inlineStr">
        <is>
          <t>Camper Ethan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IFERROR(_xlfn.IMAGE("https://play.pokemonshowdown.com/sprites/gen5/drilbur.png"),"")</f>
        <v/>
      </c>
      <c r="G110" s="68">
        <f>IFERROR(_xlfn.IMAGE("https://play.pokemonshowdown.com/sprites/gen5/sigilyph.png"),"")</f>
        <v/>
      </c>
      <c r="Q110" s="69" t="inlineStr">
        <is>
          <t>TAG BATTLE (two trainers)
Mandatory</t>
        </is>
      </c>
    </row>
    <row r="111">
      <c r="E111" s="70" t="inlineStr">
        <is>
          <t>Lv 20 Drilbur</t>
        </is>
      </c>
      <c r="F111" s="71" t="n"/>
      <c r="G111" s="70" t="inlineStr">
        <is>
          <t>Lv 20 Sigilyph</t>
        </is>
      </c>
      <c r="H111" s="71" t="n"/>
      <c r="Q111" s="72" t="inlineStr">
        <is>
          <t>Pokémon</t>
        </is>
      </c>
    </row>
    <row r="112">
      <c r="E112" s="73" t="inlineStr">
        <is>
          <t>Adamant</t>
        </is>
      </c>
      <c r="F112" s="73" t="inlineStr">
        <is>
          <t>Sand Rush</t>
        </is>
      </c>
      <c r="G112" s="73" t="inlineStr">
        <is>
          <t>Timid</t>
        </is>
      </c>
      <c r="H112" s="73" t="inlineStr">
        <is>
          <t>Magic Guard</t>
        </is>
      </c>
      <c r="Q112" s="72" t="inlineStr">
        <is>
          <t>Nature / Ability</t>
        </is>
      </c>
    </row>
    <row r="113">
      <c r="B113" s="72" t="inlineStr">
        <is>
          <t>AI Flags:</t>
        </is>
      </c>
      <c r="E113" s="74" t="inlineStr">
        <is>
          <t>Soft Sand</t>
        </is>
      </c>
      <c r="F113" s="71" t="n"/>
      <c r="G113" s="74" t="inlineStr">
        <is>
          <t>Oran Berry</t>
        </is>
      </c>
      <c r="H113" s="71" t="n"/>
      <c r="Q113" s="72" t="inlineStr">
        <is>
          <t>Item</t>
        </is>
      </c>
    </row>
    <row r="114">
      <c r="B114" s="69" t="inlineStr">
        <is>
          <t>Basic Trainer</t>
        </is>
      </c>
      <c r="E114" s="78" t="inlineStr">
        <is>
          <t>Dig</t>
        </is>
      </c>
      <c r="F114" s="71" t="n"/>
      <c r="G114" s="85" t="inlineStr">
        <is>
          <t>Psybeam</t>
        </is>
      </c>
      <c r="H114" s="71" t="n"/>
      <c r="Q114" s="72" t="inlineStr">
        <is>
          <t>Moves</t>
        </is>
      </c>
    </row>
    <row r="115">
      <c r="E115" s="89" t="inlineStr">
        <is>
          <t>Rock Slide</t>
        </is>
      </c>
      <c r="F115" s="71" t="n"/>
      <c r="G115" s="82" t="inlineStr">
        <is>
          <t>Air Cutter</t>
        </is>
      </c>
      <c r="H115" s="71" t="n"/>
    </row>
    <row r="116">
      <c r="E116" s="79" t="inlineStr">
        <is>
          <t>X-Scissor</t>
        </is>
      </c>
      <c r="F116" s="71" t="n"/>
      <c r="G116" s="82" t="inlineStr">
        <is>
          <t>Tailwind</t>
        </is>
      </c>
      <c r="H116" s="71" t="n"/>
    </row>
    <row r="117">
      <c r="E117" s="75" t="inlineStr">
        <is>
          <t>Hone Claws</t>
        </is>
      </c>
      <c r="F117" s="71" t="n"/>
      <c r="G117" s="85" t="inlineStr">
        <is>
          <t>Light Screen</t>
        </is>
      </c>
      <c r="H117" s="71" t="n"/>
    </row>
    <row r="118">
      <c r="E118" s="88" t="inlineStr">
        <is>
          <t>Note: Double battle with Hiker Clark</t>
        </is>
      </c>
    </row>
    <row r="120" ht="20" customHeight="1">
      <c r="B120" s="65" t="inlineStr">
        <is>
          <t>Picnicker</t>
        </is>
      </c>
      <c r="C120" s="66" t="n"/>
      <c r="D120" s="66" t="n"/>
      <c r="E120" s="67" t="inlineStr">
        <is>
          <t>Picnicker Diana</t>
        </is>
      </c>
      <c r="F120" s="66" t="n"/>
      <c r="G120" s="66" t="n"/>
      <c r="H120" s="66" t="n"/>
      <c r="I120" s="66" t="n"/>
      <c r="J120" s="66" t="n"/>
      <c r="K120" s="66" t="n"/>
      <c r="L120" s="66" t="n"/>
      <c r="M120" s="66" t="n"/>
      <c r="N120" s="66" t="n"/>
      <c r="O120" s="66" t="n"/>
      <c r="P120" s="66" t="n"/>
      <c r="Q120" s="66" t="n"/>
    </row>
    <row r="121" ht="69" customHeight="1">
      <c r="E121" s="68">
        <f>IFERROR(_xlfn.IMAGE("https://play.pokemonshowdown.com/sprites/gen5/snover.png"),"")</f>
        <v/>
      </c>
      <c r="G121" s="68">
        <f>IFERROR(_xlfn.IMAGE("https://play.pokemonshowdown.com/sprites/gen5/vanillite.png"),"")</f>
        <v/>
      </c>
      <c r="I121" s="68">
        <f>IFERROR(_xlfn.IMAGE("https://play.pokemonshowdown.com/sprites/gen5/spheal.png"),"")</f>
        <v/>
      </c>
      <c r="Q121" s="69" t="inlineStr">
        <is>
          <t>TAG BATTLE (two trainers)
Mandatory</t>
        </is>
      </c>
    </row>
    <row r="122">
      <c r="E122" s="70" t="inlineStr">
        <is>
          <t>Lv 20 Snover</t>
        </is>
      </c>
      <c r="F122" s="71" t="n"/>
      <c r="G122" s="70" t="inlineStr">
        <is>
          <t>Lv 20 Vanillite</t>
        </is>
      </c>
      <c r="H122" s="71" t="n"/>
      <c r="I122" s="70" t="inlineStr">
        <is>
          <t>Lv 20 Spheal</t>
        </is>
      </c>
      <c r="J122" s="71" t="n"/>
      <c r="Q122" s="72" t="inlineStr">
        <is>
          <t>Pokémon</t>
        </is>
      </c>
    </row>
    <row r="123">
      <c r="E123" s="73" t="inlineStr">
        <is>
          <t>Calm</t>
        </is>
      </c>
      <c r="F123" s="73" t="inlineStr">
        <is>
          <t>Snow Warning</t>
        </is>
      </c>
      <c r="G123" s="73" t="inlineStr">
        <is>
          <t>Modest</t>
        </is>
      </c>
      <c r="H123" s="73" t="inlineStr">
        <is>
          <t>Snow Cloak</t>
        </is>
      </c>
      <c r="I123" s="73" t="inlineStr">
        <is>
          <t>Bold</t>
        </is>
      </c>
      <c r="J123" s="73" t="inlineStr">
        <is>
          <t>Thick Fat</t>
        </is>
      </c>
      <c r="Q123" s="72" t="inlineStr">
        <is>
          <t>Nature / Ability</t>
        </is>
      </c>
    </row>
    <row r="124">
      <c r="B124" s="72" t="inlineStr">
        <is>
          <t>AI Flags:</t>
        </is>
      </c>
      <c r="E124" s="74" t="inlineStr">
        <is>
          <t>Icy Rock</t>
        </is>
      </c>
      <c r="F124" s="71" t="n"/>
      <c r="G124" s="74" t="inlineStr">
        <is>
          <t>Focus Sash</t>
        </is>
      </c>
      <c r="H124" s="71" t="n"/>
      <c r="I124" s="74" t="inlineStr">
        <is>
          <t>Eviolite</t>
        </is>
      </c>
      <c r="J124" s="71" t="n"/>
      <c r="Q124" s="72" t="inlineStr">
        <is>
          <t>Item</t>
        </is>
      </c>
    </row>
    <row r="125">
      <c r="B125" s="69" t="inlineStr">
        <is>
          <t>Basic Trainer</t>
        </is>
      </c>
      <c r="E125" s="91" t="inlineStr">
        <is>
          <t>Icy Wind</t>
        </is>
      </c>
      <c r="F125" s="71" t="n"/>
      <c r="G125" s="91" t="inlineStr">
        <is>
          <t>Blizzard</t>
        </is>
      </c>
      <c r="H125" s="71" t="n"/>
      <c r="I125" s="91" t="inlineStr">
        <is>
          <t>Aurora Beam</t>
        </is>
      </c>
      <c r="J125" s="71" t="n"/>
      <c r="Q125" s="72" t="inlineStr">
        <is>
          <t>Moves</t>
        </is>
      </c>
    </row>
    <row r="126">
      <c r="E126" s="84" t="inlineStr">
        <is>
          <t>Magical Leaf</t>
        </is>
      </c>
      <c r="F126" s="71" t="n"/>
      <c r="G126" s="91" t="inlineStr">
        <is>
          <t>Icy Wind</t>
        </is>
      </c>
      <c r="H126" s="71" t="n"/>
      <c r="I126" s="90" t="inlineStr">
        <is>
          <t>Water Pulse</t>
        </is>
      </c>
      <c r="J126" s="71" t="n"/>
    </row>
    <row r="127">
      <c r="E127" s="84" t="inlineStr">
        <is>
          <t>Leech Seed</t>
        </is>
      </c>
      <c r="F127" s="71" t="n"/>
      <c r="G127" s="80" t="inlineStr">
        <is>
          <t>Acid Armor</t>
        </is>
      </c>
      <c r="H127" s="71" t="n"/>
      <c r="I127" s="76" t="inlineStr">
        <is>
          <t>Yawn</t>
        </is>
      </c>
      <c r="J127" s="71" t="n"/>
    </row>
    <row r="128">
      <c r="E128" s="76" t="inlineStr">
        <is>
          <t>Protect</t>
        </is>
      </c>
      <c r="F128" s="71" t="n"/>
      <c r="G128" s="76" t="inlineStr">
        <is>
          <t>Protect</t>
        </is>
      </c>
      <c r="H128" s="71" t="n"/>
      <c r="I128" s="76" t="inlineStr">
        <is>
          <t>Protect</t>
        </is>
      </c>
      <c r="J128" s="71" t="n"/>
    </row>
    <row r="129">
      <c r="E129" s="88" t="inlineStr">
        <is>
          <t>Note: Double battle with Skier Chloe</t>
        </is>
      </c>
    </row>
    <row r="131" ht="20" customHeight="1">
      <c r="B131" s="65" t="inlineStr">
        <is>
          <t>Skier</t>
        </is>
      </c>
      <c r="C131" s="66" t="n"/>
      <c r="D131" s="66" t="n"/>
      <c r="E131" s="67" t="inlineStr">
        <is>
          <t>Skier Chloe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IFERROR(_xlfn.IMAGE("https://play.pokemonshowdown.com/sprites/gen5/cubchoo.png"),"")</f>
        <v/>
      </c>
      <c r="G132" s="68">
        <f>IFERROR(_xlfn.IMAGE("https://play.pokemonshowdown.com/sprites/gen5/porygon2.png"),"")</f>
        <v/>
      </c>
      <c r="Q132" s="69" t="inlineStr">
        <is>
          <t>TAG BATTLE (two trainers)
Mandatory</t>
        </is>
      </c>
    </row>
    <row r="133">
      <c r="E133" s="70" t="inlineStr">
        <is>
          <t>Lv 20 Cubchoo</t>
        </is>
      </c>
      <c r="F133" s="71" t="n"/>
      <c r="G133" s="70" t="inlineStr">
        <is>
          <t>Lv 20 Porygon2</t>
        </is>
      </c>
      <c r="H133" s="71" t="n"/>
      <c r="Q133" s="72" t="inlineStr">
        <is>
          <t>Pokémon</t>
        </is>
      </c>
    </row>
    <row r="134">
      <c r="E134" s="73" t="inlineStr">
        <is>
          <t>Adamant</t>
        </is>
      </c>
      <c r="F134" s="73" t="inlineStr">
        <is>
          <t>Slush Rush</t>
        </is>
      </c>
      <c r="G134" s="73" t="inlineStr">
        <is>
          <t>Modest</t>
        </is>
      </c>
      <c r="H134" s="73" t="inlineStr">
        <is>
          <t>Thick Fat</t>
        </is>
      </c>
      <c r="Q134" s="72" t="inlineStr">
        <is>
          <t>Nature / Ability</t>
        </is>
      </c>
    </row>
    <row r="135">
      <c r="B135" s="72" t="inlineStr">
        <is>
          <t>AI Flags:</t>
        </is>
      </c>
      <c r="E135" s="74" t="inlineStr">
        <is>
          <t>Never-Melt Ice</t>
        </is>
      </c>
      <c r="F135" s="71" t="n"/>
      <c r="G135" s="74" t="inlineStr">
        <is>
          <t>Chople Berry</t>
        </is>
      </c>
      <c r="H135" s="71" t="n"/>
      <c r="Q135" s="72" t="inlineStr">
        <is>
          <t>Item</t>
        </is>
      </c>
    </row>
    <row r="136">
      <c r="B136" s="69" t="inlineStr">
        <is>
          <t>Basic Trainer</t>
        </is>
      </c>
      <c r="E136" s="91" t="inlineStr">
        <is>
          <t>Ice Punch</t>
        </is>
      </c>
      <c r="F136" s="71" t="n"/>
      <c r="G136" s="85" t="inlineStr">
        <is>
          <t>Psybeam</t>
        </is>
      </c>
      <c r="H136" s="71" t="n"/>
      <c r="Q136" s="72" t="inlineStr">
        <is>
          <t>Moves</t>
        </is>
      </c>
    </row>
    <row r="137">
      <c r="E137" s="90" t="inlineStr">
        <is>
          <t>Aqua Jet</t>
        </is>
      </c>
      <c r="F137" s="71" t="n"/>
      <c r="G137" s="76" t="inlineStr">
        <is>
          <t>Tri Attack</t>
        </is>
      </c>
      <c r="H137" s="71" t="n"/>
    </row>
    <row r="138">
      <c r="E138" s="86" t="inlineStr">
        <is>
          <t>Rock Smash</t>
        </is>
      </c>
      <c r="F138" s="71" t="n"/>
      <c r="G138" s="91" t="inlineStr">
        <is>
          <t>Icy Wind</t>
        </is>
      </c>
      <c r="H138" s="71" t="n"/>
    </row>
    <row r="139">
      <c r="E139" s="76" t="inlineStr">
        <is>
          <t>Protect</t>
        </is>
      </c>
      <c r="F139" s="71" t="n"/>
      <c r="G139" s="76" t="inlineStr">
        <is>
          <t>Recover</t>
        </is>
      </c>
      <c r="H139" s="71" t="n"/>
    </row>
    <row r="140">
      <c r="E140" s="88" t="inlineStr">
        <is>
          <t>Note: Double battle with Picnicker Diana</t>
        </is>
      </c>
    </row>
    <row r="142" ht="20" customHeight="1">
      <c r="B142" s="65" t="inlineStr">
        <is>
          <t>Psychic</t>
        </is>
      </c>
      <c r="C142" s="66" t="n"/>
      <c r="D142" s="66" t="n"/>
      <c r="E142" s="67" t="inlineStr">
        <is>
          <t>Psychic Preston</t>
        </is>
      </c>
      <c r="F142" s="66" t="n"/>
      <c r="G142" s="66" t="n"/>
      <c r="H142" s="66" t="n"/>
      <c r="I142" s="66" t="n"/>
      <c r="J142" s="66" t="n"/>
      <c r="K142" s="66" t="n"/>
      <c r="L142" s="66" t="n"/>
      <c r="M142" s="66" t="n"/>
      <c r="N142" s="66" t="n"/>
      <c r="O142" s="66" t="n"/>
      <c r="P142" s="66" t="n"/>
      <c r="Q142" s="66" t="n"/>
    </row>
    <row r="143" ht="69" customHeight="1">
      <c r="E143" s="68">
        <f>IFERROR(_xlfn.IMAGE("https://play.pokemonshowdown.com/sprites/gen5/duosion.png"),"")</f>
        <v/>
      </c>
      <c r="G143" s="68">
        <f>IFERROR(_xlfn.IMAGE("https://play.pokemonshowdown.com/sprites/gen5/drowzee.png"),"")</f>
        <v/>
      </c>
      <c r="Q143" s="69" t="inlineStr">
        <is>
          <t>TAG BATTLE (two trainers)
Mandatory</t>
        </is>
      </c>
    </row>
    <row r="144">
      <c r="E144" s="70" t="inlineStr">
        <is>
          <t>Lv 20 Duosion</t>
        </is>
      </c>
      <c r="F144" s="71" t="n"/>
      <c r="G144" s="70" t="inlineStr">
        <is>
          <t>Lv 20 Drowzee</t>
        </is>
      </c>
      <c r="H144" s="71" t="n"/>
      <c r="Q144" s="72" t="inlineStr">
        <is>
          <t>Pokémon</t>
        </is>
      </c>
    </row>
    <row r="145">
      <c r="E145" s="73" t="inlineStr">
        <is>
          <t>Quiet</t>
        </is>
      </c>
      <c r="F145" s="73" t="inlineStr">
        <is>
          <t>Magic Guard</t>
        </is>
      </c>
      <c r="G145" s="73" t="inlineStr">
        <is>
          <t>Brave</t>
        </is>
      </c>
      <c r="H145" s="73" t="inlineStr">
        <is>
          <t>Bad Dreams</t>
        </is>
      </c>
      <c r="Q145" s="72" t="inlineStr">
        <is>
          <t>Nature / Ability</t>
        </is>
      </c>
    </row>
    <row r="146">
      <c r="B146" s="72" t="inlineStr">
        <is>
          <t>AI Flags:</t>
        </is>
      </c>
      <c r="E146" s="74" t="inlineStr">
        <is>
          <t>Eviolite</t>
        </is>
      </c>
      <c r="F146" s="71" t="n"/>
      <c r="G146" s="74" t="inlineStr">
        <is>
          <t>Twisted Spoon</t>
        </is>
      </c>
      <c r="H146" s="71" t="n"/>
      <c r="Q146" s="72" t="inlineStr">
        <is>
          <t>Item</t>
        </is>
      </c>
    </row>
    <row r="147">
      <c r="B147" s="69" t="inlineStr">
        <is>
          <t>Basic Trainer</t>
        </is>
      </c>
      <c r="E147" s="85" t="inlineStr">
        <is>
          <t>Trick Room</t>
        </is>
      </c>
      <c r="F147" s="71" t="n"/>
      <c r="G147" s="85" t="inlineStr">
        <is>
          <t>Hypnosis</t>
        </is>
      </c>
      <c r="H147" s="71" t="n"/>
      <c r="Q147" s="72" t="inlineStr">
        <is>
          <t>Moves</t>
        </is>
      </c>
    </row>
    <row r="148">
      <c r="E148" s="85" t="inlineStr">
        <is>
          <t>Psybeam</t>
        </is>
      </c>
      <c r="F148" s="71" t="n"/>
      <c r="G148" s="85" t="inlineStr">
        <is>
          <t>Dream Eater</t>
        </is>
      </c>
      <c r="H148" s="71" t="n"/>
    </row>
    <row r="149">
      <c r="E149" s="76" t="inlineStr">
        <is>
          <t>Helping Hand</t>
        </is>
      </c>
      <c r="F149" s="71" t="n"/>
      <c r="G149" s="85" t="inlineStr">
        <is>
          <t>Zen Headbutt</t>
        </is>
      </c>
      <c r="H149" s="71" t="n"/>
    </row>
    <row r="150">
      <c r="E150" s="76" t="inlineStr">
        <is>
          <t>Recover</t>
        </is>
      </c>
      <c r="F150" s="71" t="n"/>
      <c r="G150" s="86" t="inlineStr">
        <is>
          <t>Drain Punch</t>
        </is>
      </c>
      <c r="H150" s="71" t="n"/>
    </row>
    <row r="151">
      <c r="E151" s="88" t="inlineStr">
        <is>
          <t>Note: Double battle with Hex Maniac Tasha</t>
        </is>
      </c>
    </row>
    <row r="153" ht="20" customHeight="1">
      <c r="B153" s="65" t="inlineStr">
        <is>
          <t>Hex Maniac</t>
        </is>
      </c>
      <c r="C153" s="66" t="n"/>
      <c r="D153" s="66" t="n"/>
      <c r="E153" s="67" t="inlineStr">
        <is>
          <t>Hex Maniac Tasha</t>
        </is>
      </c>
      <c r="F153" s="66" t="n"/>
      <c r="G153" s="66" t="n"/>
      <c r="H153" s="66" t="n"/>
      <c r="I153" s="66" t="n"/>
      <c r="J153" s="66" t="n"/>
      <c r="K153" s="66" t="n"/>
      <c r="L153" s="66" t="n"/>
      <c r="M153" s="66" t="n"/>
      <c r="N153" s="66" t="n"/>
      <c r="O153" s="66" t="n"/>
      <c r="P153" s="66" t="n"/>
      <c r="Q153" s="66" t="n"/>
    </row>
    <row r="154" ht="69" customHeight="1">
      <c r="E154" s="68">
        <f>IFERROR(_xlfn.IMAGE("https://play.pokemonshowdown.com/sprites/gen5/parasect.png"),"")</f>
        <v/>
      </c>
      <c r="G154" s="68">
        <f>IFERROR(_xlfn.IMAGE("https://play.pokemonshowdown.com/sprites/gen5/lampent.png"),"")</f>
        <v/>
      </c>
      <c r="Q154" s="69" t="inlineStr">
        <is>
          <t>TAG BATTLE (two trainers)
Mandatory</t>
        </is>
      </c>
    </row>
    <row r="155">
      <c r="E155" s="70" t="inlineStr">
        <is>
          <t>Lv 20 Parasect</t>
        </is>
      </c>
      <c r="F155" s="71" t="n"/>
      <c r="G155" s="70" t="inlineStr">
        <is>
          <t>Lv 20 Lampent</t>
        </is>
      </c>
      <c r="H155" s="71" t="n"/>
      <c r="Q155" s="72" t="inlineStr">
        <is>
          <t>Pokémon</t>
        </is>
      </c>
    </row>
    <row r="156">
      <c r="E156" s="73" t="inlineStr">
        <is>
          <t>Adamant</t>
        </is>
      </c>
      <c r="F156" s="73" t="inlineStr">
        <is>
          <t>Effect Spore</t>
        </is>
      </c>
      <c r="G156" s="73" t="inlineStr">
        <is>
          <t>Modest</t>
        </is>
      </c>
      <c r="H156" s="73" t="inlineStr">
        <is>
          <t>Flash Fire</t>
        </is>
      </c>
      <c r="Q156" s="72" t="inlineStr">
        <is>
          <t>Nature / Ability</t>
        </is>
      </c>
    </row>
    <row r="157">
      <c r="B157" s="72" t="inlineStr">
        <is>
          <t>AI Flags:</t>
        </is>
      </c>
      <c r="E157" s="74" t="inlineStr">
        <is>
          <t>Sitrus Berry</t>
        </is>
      </c>
      <c r="F157" s="71" t="n"/>
      <c r="G157" s="74" t="inlineStr">
        <is>
          <t>Charcoal</t>
        </is>
      </c>
      <c r="H157" s="71" t="n"/>
      <c r="Q157" s="72" t="inlineStr">
        <is>
          <t>Item</t>
        </is>
      </c>
    </row>
    <row r="158">
      <c r="B158" s="69" t="inlineStr">
        <is>
          <t>Basic Trainer</t>
        </is>
      </c>
      <c r="E158" s="76" t="inlineStr">
        <is>
          <t>Fake Out</t>
        </is>
      </c>
      <c r="F158" s="71" t="n"/>
      <c r="G158" s="83" t="inlineStr">
        <is>
          <t>Flame Burst</t>
        </is>
      </c>
      <c r="H158" s="71" t="n"/>
      <c r="Q158" s="72" t="inlineStr">
        <is>
          <t>Moves</t>
        </is>
      </c>
    </row>
    <row r="159">
      <c r="E159" s="84" t="inlineStr">
        <is>
          <t>Seed Bomb</t>
        </is>
      </c>
      <c r="F159" s="71" t="n"/>
      <c r="G159" s="92" t="inlineStr">
        <is>
          <t>Hex</t>
        </is>
      </c>
      <c r="H159" s="71" t="n"/>
    </row>
    <row r="160">
      <c r="E160" s="79" t="inlineStr">
        <is>
          <t>Leech Life</t>
        </is>
      </c>
      <c r="F160" s="71" t="n"/>
      <c r="G160" s="83" t="inlineStr">
        <is>
          <t>Will-O-Wisp</t>
        </is>
      </c>
      <c r="H160" s="71" t="n"/>
    </row>
    <row r="161">
      <c r="E161" s="84" t="inlineStr">
        <is>
          <t>Spore</t>
        </is>
      </c>
      <c r="F161" s="71" t="n"/>
      <c r="G161" s="76" t="inlineStr">
        <is>
          <t>Protect</t>
        </is>
      </c>
      <c r="H161" s="71" t="n"/>
    </row>
    <row r="162">
      <c r="E162" s="88" t="inlineStr">
        <is>
          <t>Note: Double battle with Psychic Preston</t>
        </is>
      </c>
    </row>
    <row r="164" ht="20" customHeight="1">
      <c r="B164" s="65" t="inlineStr">
        <is>
          <t>Cooltrainer</t>
        </is>
      </c>
      <c r="C164" s="66" t="n"/>
      <c r="D164" s="66" t="n"/>
      <c r="E164" s="67" t="inlineStr">
        <is>
          <t>Cooltrainer Cole</t>
        </is>
      </c>
      <c r="F164" s="66" t="n"/>
      <c r="G164" s="66" t="n"/>
      <c r="H164" s="66" t="n"/>
      <c r="I164" s="66" t="n"/>
      <c r="J164" s="66" t="n"/>
      <c r="K164" s="66" t="n"/>
      <c r="L164" s="66" t="n"/>
      <c r="M164" s="66" t="n"/>
      <c r="N164" s="66" t="n"/>
      <c r="O164" s="66" t="n"/>
      <c r="P164" s="66" t="n"/>
      <c r="Q164" s="66" t="n"/>
    </row>
    <row r="165" ht="69" customHeight="1">
      <c r="E165" s="68">
        <f>IFERROR(_xlfn.IMAGE("https://play.pokemonshowdown.com/sprites/gen5/pawniard.png"),"")</f>
        <v/>
      </c>
      <c r="G165" s="68">
        <f>IFERROR(_xlfn.IMAGE("https://play.pokemonshowdown.com/sprites/gen5/klang.png"),"")</f>
        <v/>
      </c>
      <c r="I165" s="68">
        <f>IFERROR(_xlfn.IMAGE("https://play.pokemonshowdown.com/sprites/gen5/misdreavus.png"),"")</f>
        <v/>
      </c>
      <c r="Q165" s="69" t="inlineStr">
        <is>
          <t>TAG BATTLE (two trainers)
Mandatory</t>
        </is>
      </c>
    </row>
    <row r="166">
      <c r="E166" s="70" t="inlineStr">
        <is>
          <t>Lv 20 Pawniard</t>
        </is>
      </c>
      <c r="F166" s="71" t="n"/>
      <c r="G166" s="70" t="inlineStr">
        <is>
          <t>Lv 20 Klang</t>
        </is>
      </c>
      <c r="H166" s="71" t="n"/>
      <c r="I166" s="70" t="inlineStr">
        <is>
          <t>Lv 20 Misdreavus</t>
        </is>
      </c>
      <c r="J166" s="71" t="n"/>
      <c r="Q166" s="72" t="inlineStr">
        <is>
          <t>Pokémon</t>
        </is>
      </c>
    </row>
    <row r="167">
      <c r="E167" s="73" t="inlineStr">
        <is>
          <t>Adamant</t>
        </is>
      </c>
      <c r="F167" s="73" t="inlineStr">
        <is>
          <t>Defiant</t>
        </is>
      </c>
      <c r="G167" s="73" t="inlineStr">
        <is>
          <t>Adamant</t>
        </is>
      </c>
      <c r="H167" s="73" t="inlineStr">
        <is>
          <t>Clear Body</t>
        </is>
      </c>
      <c r="I167" s="73" t="inlineStr">
        <is>
          <t>Modest</t>
        </is>
      </c>
      <c r="J167" s="73" t="inlineStr">
        <is>
          <t>Levitate</t>
        </is>
      </c>
      <c r="Q167" s="72" t="inlineStr">
        <is>
          <t>Nature / Ability</t>
        </is>
      </c>
    </row>
    <row r="168">
      <c r="B168" s="72" t="inlineStr">
        <is>
          <t>AI Flags:</t>
        </is>
      </c>
      <c r="E168" s="74" t="inlineStr">
        <is>
          <t>Eviolite</t>
        </is>
      </c>
      <c r="F168" s="71" t="n"/>
      <c r="G168" s="74" t="inlineStr">
        <is>
          <t>Eviolite</t>
        </is>
      </c>
      <c r="H168" s="71" t="n"/>
      <c r="I168" s="74" t="inlineStr">
        <is>
          <t>Spell Tag</t>
        </is>
      </c>
      <c r="J168" s="71" t="n"/>
      <c r="Q168" s="72" t="inlineStr">
        <is>
          <t>Item</t>
        </is>
      </c>
    </row>
    <row r="169">
      <c r="B169" s="69" t="inlineStr">
        <is>
          <t>Basic Trainer</t>
        </is>
      </c>
      <c r="E169" s="75" t="inlineStr">
        <is>
          <t>Sucker Punch</t>
        </is>
      </c>
      <c r="F169" s="71" t="n"/>
      <c r="G169" s="87" t="inlineStr">
        <is>
          <t>Gear Grind</t>
        </is>
      </c>
      <c r="H169" s="71" t="n"/>
      <c r="I169" s="92" t="inlineStr">
        <is>
          <t>Shadow Ball</t>
        </is>
      </c>
      <c r="J169" s="71" t="n"/>
      <c r="Q169" s="72" t="inlineStr">
        <is>
          <t>Moves</t>
        </is>
      </c>
    </row>
    <row r="170">
      <c r="E170" s="87" t="inlineStr">
        <is>
          <t>Metal Claw</t>
        </is>
      </c>
      <c r="F170" s="71" t="n"/>
      <c r="G170" s="89" t="inlineStr">
        <is>
          <t>Rock Slide</t>
        </is>
      </c>
      <c r="H170" s="71" t="n"/>
      <c r="I170" s="91" t="inlineStr">
        <is>
          <t>Icy Wind</t>
        </is>
      </c>
      <c r="J170" s="71" t="n"/>
    </row>
    <row r="171">
      <c r="E171" s="86" t="inlineStr">
        <is>
          <t>Low Sweep</t>
        </is>
      </c>
      <c r="F171" s="71" t="n"/>
      <c r="G171" s="77" t="inlineStr">
        <is>
          <t>Volt Switch</t>
        </is>
      </c>
      <c r="H171" s="71" t="n"/>
      <c r="I171" s="83" t="inlineStr">
        <is>
          <t>Will-O-Wisp</t>
        </is>
      </c>
      <c r="J171" s="71" t="n"/>
    </row>
    <row r="172">
      <c r="E172" s="76" t="inlineStr">
        <is>
          <t>Protect</t>
        </is>
      </c>
      <c r="F172" s="71" t="n"/>
      <c r="G172" s="76" t="inlineStr">
        <is>
          <t>Protect</t>
        </is>
      </c>
      <c r="H172" s="71" t="n"/>
      <c r="I172" s="76" t="inlineStr">
        <is>
          <t>Protect</t>
        </is>
      </c>
      <c r="J172" s="71" t="n"/>
    </row>
    <row r="173">
      <c r="E173" s="88" t="inlineStr">
        <is>
          <t>Note: Double battle with Cooltrainer Maya</t>
        </is>
      </c>
    </row>
    <row r="175" ht="20" customHeight="1">
      <c r="B175" s="65" t="inlineStr">
        <is>
          <t>Cooltrainer</t>
        </is>
      </c>
      <c r="C175" s="66" t="n"/>
      <c r="D175" s="66" t="n"/>
      <c r="E175" s="67" t="inlineStr">
        <is>
          <t>Cooltrainer Maya</t>
        </is>
      </c>
      <c r="F175" s="66" t="n"/>
      <c r="G175" s="66" t="n"/>
      <c r="H175" s="66" t="n"/>
      <c r="I175" s="66" t="n"/>
      <c r="J175" s="66" t="n"/>
      <c r="K175" s="66" t="n"/>
      <c r="L175" s="66" t="n"/>
      <c r="M175" s="66" t="n"/>
      <c r="N175" s="66" t="n"/>
      <c r="O175" s="66" t="n"/>
      <c r="P175" s="66" t="n"/>
      <c r="Q175" s="66" t="n"/>
    </row>
    <row r="176" ht="69" customHeight="1">
      <c r="E176" s="68">
        <f>IFERROR(_xlfn.IMAGE("https://play.pokemonshowdown.com/sprites/gen5/timburr.png"),"")</f>
        <v/>
      </c>
      <c r="G176" s="68">
        <f>IFERROR(_xlfn.IMAGE("https://play.pokemonshowdown.com/sprites/gen5/doduo.png"),"")</f>
        <v/>
      </c>
      <c r="Q176" s="69" t="inlineStr">
        <is>
          <t>TAG BATTLE (two trainers)
Mandatory</t>
        </is>
      </c>
    </row>
    <row r="177">
      <c r="E177" s="70" t="inlineStr">
        <is>
          <t>Lv 20 Timburr</t>
        </is>
      </c>
      <c r="F177" s="71" t="n"/>
      <c r="G177" s="70" t="inlineStr">
        <is>
          <t>Lv 20 Doduo</t>
        </is>
      </c>
      <c r="H177" s="71" t="n"/>
      <c r="Q177" s="72" t="inlineStr">
        <is>
          <t>Pokémon</t>
        </is>
      </c>
    </row>
    <row r="178">
      <c r="E178" s="73" t="inlineStr">
        <is>
          <t>Adamant</t>
        </is>
      </c>
      <c r="F178" s="73" t="inlineStr">
        <is>
          <t>Guts</t>
        </is>
      </c>
      <c r="G178" s="73" t="inlineStr">
        <is>
          <t>Adamant</t>
        </is>
      </c>
      <c r="H178" s="73" t="inlineStr">
        <is>
          <t>Early Bird</t>
        </is>
      </c>
      <c r="Q178" s="72" t="inlineStr">
        <is>
          <t>Nature / Ability</t>
        </is>
      </c>
    </row>
    <row r="179">
      <c r="B179" s="72" t="inlineStr">
        <is>
          <t>AI Flags:</t>
        </is>
      </c>
      <c r="E179" s="74" t="inlineStr">
        <is>
          <t>Sitrus Berry</t>
        </is>
      </c>
      <c r="F179" s="71" t="n"/>
      <c r="G179" s="74" t="inlineStr">
        <is>
          <t>Sharp Beak</t>
        </is>
      </c>
      <c r="H179" s="71" t="n"/>
      <c r="Q179" s="72" t="inlineStr">
        <is>
          <t>Item</t>
        </is>
      </c>
    </row>
    <row r="180">
      <c r="B180" s="69" t="inlineStr">
        <is>
          <t>Basic Trainer</t>
        </is>
      </c>
      <c r="E180" s="86" t="inlineStr">
        <is>
          <t>Drain Punch</t>
        </is>
      </c>
      <c r="F180" s="71" t="n"/>
      <c r="G180" s="82" t="inlineStr">
        <is>
          <t>Drill Peck</t>
        </is>
      </c>
      <c r="H180" s="71" t="n"/>
      <c r="Q180" s="72" t="inlineStr">
        <is>
          <t>Moves</t>
        </is>
      </c>
    </row>
    <row r="181">
      <c r="E181" s="86" t="inlineStr">
        <is>
          <t>Mach Punch</t>
        </is>
      </c>
      <c r="F181" s="71" t="n"/>
      <c r="G181" s="76" t="inlineStr">
        <is>
          <t>Quick Attack</t>
        </is>
      </c>
      <c r="H181" s="71" t="n"/>
    </row>
    <row r="182">
      <c r="E182" s="89" t="inlineStr">
        <is>
          <t>Rock Slide</t>
        </is>
      </c>
      <c r="F182" s="71" t="n"/>
      <c r="G182" s="86" t="inlineStr">
        <is>
          <t>Jump Kick</t>
        </is>
      </c>
      <c r="H182" s="71" t="n"/>
    </row>
    <row r="183">
      <c r="E183" s="75" t="inlineStr">
        <is>
          <t>Knock Off</t>
        </is>
      </c>
      <c r="F183" s="71" t="n"/>
      <c r="G183" s="76" t="inlineStr">
        <is>
          <t>Protect</t>
        </is>
      </c>
      <c r="H183" s="71" t="n"/>
    </row>
    <row r="184">
      <c r="E184" s="88" t="inlineStr">
        <is>
          <t>Note: Double battle with Cooltrainer Cole</t>
        </is>
      </c>
    </row>
    <row r="186" ht="20" customHeight="1">
      <c r="B186" s="65" t="inlineStr">
        <is>
          <t>Elite Four</t>
        </is>
      </c>
      <c r="C186" s="66" t="n"/>
      <c r="D186" s="66" t="n"/>
      <c r="E186" s="67" t="inlineStr">
        <is>
          <t>Elite Four Sidney</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IFERROR(_xlfn.IMAGE("https://play.pokemonshowdown.com/sprites/gen5/mightyena.png"),"")</f>
        <v/>
      </c>
      <c r="G187" s="68">
        <f>IFERROR(_xlfn.IMAGE("https://play.pokemonshowdown.com/sprites/gen5/vullaby.png"),"")</f>
        <v/>
      </c>
      <c r="I187" s="68">
        <f>IFERROR(_xlfn.IMAGE("https://play.pokemonshowdown.com/sprites/gen5/deino.png"),"")</f>
        <v/>
      </c>
      <c r="K187" s="68">
        <f>IFERROR(_xlfn.IMAGE("https://play.pokemonshowdown.com/sprites/gen5/krokorok.png"),"")</f>
        <v/>
      </c>
      <c r="M187" s="68">
        <f>IFERROR(_xlfn.IMAGE("https://play.pokemonshowdown.com/sprites/gen5/scraggy.png"),"")</f>
        <v/>
      </c>
      <c r="O187" s="68">
        <f>IFERROR(_xlfn.IMAGE("https://play.pokemonshowdown.com/sprites/gen5/lunatone.png"),"")</f>
        <v/>
      </c>
      <c r="Q187" s="69" t="inlineStr">
        <is>
          <t>Mandatory</t>
        </is>
      </c>
    </row>
    <row r="188">
      <c r="E188" s="70" t="inlineStr">
        <is>
          <t>Lv 22 Mightyena</t>
        </is>
      </c>
      <c r="F188" s="71" t="n"/>
      <c r="G188" s="70" t="inlineStr">
        <is>
          <t>Lv 22 Vullaby</t>
        </is>
      </c>
      <c r="H188" s="71" t="n"/>
      <c r="I188" s="70" t="inlineStr">
        <is>
          <t>Lv 22 Deino</t>
        </is>
      </c>
      <c r="J188" s="71" t="n"/>
      <c r="K188" s="70" t="inlineStr">
        <is>
          <t>Lv 22 Krokorok</t>
        </is>
      </c>
      <c r="L188" s="71" t="n"/>
      <c r="M188" s="70" t="inlineStr">
        <is>
          <t>Lv 22 Scraggy</t>
        </is>
      </c>
      <c r="N188" s="71" t="n"/>
      <c r="O188" s="70" t="inlineStr">
        <is>
          <t>Lv 24 Lunatone</t>
        </is>
      </c>
      <c r="P188" s="71" t="n"/>
      <c r="Q188" s="72" t="inlineStr">
        <is>
          <t>Pokémon</t>
        </is>
      </c>
    </row>
    <row r="189">
      <c r="E189" s="73" t="inlineStr">
        <is>
          <t>Adamant</t>
        </is>
      </c>
      <c r="F189" s="73" t="inlineStr">
        <is>
          <t>Intimidate</t>
        </is>
      </c>
      <c r="G189" s="73" t="inlineStr">
        <is>
          <t>Impish</t>
        </is>
      </c>
      <c r="H189" s="73" t="inlineStr">
        <is>
          <t>Overcoat</t>
        </is>
      </c>
      <c r="I189" s="73" t="inlineStr">
        <is>
          <t>Naughty</t>
        </is>
      </c>
      <c r="J189" s="73" t="inlineStr">
        <is>
          <t>Hustle</t>
        </is>
      </c>
      <c r="K189" s="73" t="inlineStr">
        <is>
          <t>Adamant</t>
        </is>
      </c>
      <c r="L189" s="73" t="inlineStr">
        <is>
          <t>Intimidate</t>
        </is>
      </c>
      <c r="M189" s="73" t="inlineStr">
        <is>
          <t>Adamant</t>
        </is>
      </c>
      <c r="N189" s="73" t="inlineStr">
        <is>
          <t>Moxie</t>
        </is>
      </c>
      <c r="O189" s="73" t="inlineStr">
        <is>
          <t>Modest</t>
        </is>
      </c>
      <c r="P189" s="73" t="inlineStr">
        <is>
          <t>Levitate</t>
        </is>
      </c>
      <c r="Q189" s="72" t="inlineStr">
        <is>
          <t>Nature / Ability</t>
        </is>
      </c>
    </row>
    <row r="190">
      <c r="B190" s="72" t="inlineStr">
        <is>
          <t>AI Flags:</t>
        </is>
      </c>
      <c r="E190" s="74" t="inlineStr">
        <is>
          <t>Sitrus Berry</t>
        </is>
      </c>
      <c r="F190" s="71" t="n"/>
      <c r="G190" s="74" t="inlineStr">
        <is>
          <t>Eviolite</t>
        </is>
      </c>
      <c r="H190" s="71" t="n"/>
      <c r="I190" s="74" t="inlineStr">
        <is>
          <t>Wide Lens</t>
        </is>
      </c>
      <c r="J190" s="71" t="n"/>
      <c r="K190" s="74" t="inlineStr">
        <is>
          <t>Soft Sand</t>
        </is>
      </c>
      <c r="L190" s="71" t="n"/>
      <c r="M190" s="74" t="inlineStr">
        <is>
          <t>Eviolite</t>
        </is>
      </c>
      <c r="N190" s="71" t="n"/>
      <c r="O190" s="74" t="inlineStr">
        <is>
          <t>Sitrus Berry</t>
        </is>
      </c>
      <c r="P190" s="71" t="n"/>
      <c r="Q190" s="72" t="inlineStr">
        <is>
          <t>Item</t>
        </is>
      </c>
    </row>
    <row r="191">
      <c r="B191" s="69" t="inlineStr">
        <is>
          <t>Basic Trainer</t>
        </is>
      </c>
      <c r="E191" s="75" t="inlineStr">
        <is>
          <t>Crunch</t>
        </is>
      </c>
      <c r="F191" s="71" t="n"/>
      <c r="G191" s="82" t="inlineStr">
        <is>
          <t>Pluck</t>
        </is>
      </c>
      <c r="H191" s="71" t="n"/>
      <c r="I191" s="75" t="inlineStr">
        <is>
          <t>Bite</t>
        </is>
      </c>
      <c r="J191" s="71" t="n"/>
      <c r="K191" s="78" t="inlineStr">
        <is>
          <t>Bulldoze</t>
        </is>
      </c>
      <c r="L191" s="71" t="n"/>
      <c r="M191" s="86" t="inlineStr">
        <is>
          <t>Drain Punch</t>
        </is>
      </c>
      <c r="N191" s="71" t="n"/>
      <c r="O191" s="89" t="inlineStr">
        <is>
          <t>Ancient Power</t>
        </is>
      </c>
      <c r="P191" s="71" t="n"/>
      <c r="Q191" s="72" t="inlineStr">
        <is>
          <t>Moves</t>
        </is>
      </c>
    </row>
    <row r="192">
      <c r="E192" s="86" t="inlineStr">
        <is>
          <t>Rock Smash</t>
        </is>
      </c>
      <c r="F192" s="71" t="n"/>
      <c r="G192" s="75" t="inlineStr">
        <is>
          <t>Foul Play</t>
        </is>
      </c>
      <c r="H192" s="71" t="n"/>
      <c r="I192" s="93" t="inlineStr">
        <is>
          <t>Dragon Breath</t>
        </is>
      </c>
      <c r="J192" s="71" t="n"/>
      <c r="K192" s="75" t="inlineStr">
        <is>
          <t>Crunch</t>
        </is>
      </c>
      <c r="L192" s="71" t="n"/>
      <c r="M192" s="75" t="inlineStr">
        <is>
          <t>Crunch</t>
        </is>
      </c>
      <c r="N192" s="71" t="n"/>
      <c r="O192" s="85" t="inlineStr">
        <is>
          <t>Psybeam</t>
        </is>
      </c>
      <c r="P192" s="71" t="n"/>
    </row>
    <row r="193">
      <c r="E193" s="75" t="inlineStr">
        <is>
          <t>Pursuit</t>
        </is>
      </c>
      <c r="F193" s="71" t="n"/>
      <c r="G193" s="82" t="inlineStr">
        <is>
          <t>Roost</t>
        </is>
      </c>
      <c r="H193" s="71" t="n"/>
      <c r="I193" s="78" t="inlineStr">
        <is>
          <t>Earth Power</t>
        </is>
      </c>
      <c r="J193" s="71" t="n"/>
      <c r="K193" s="89" t="inlineStr">
        <is>
          <t>Rock Tomb</t>
        </is>
      </c>
      <c r="L193" s="71" t="n"/>
      <c r="M193" s="76" t="inlineStr">
        <is>
          <t>Fake Out</t>
        </is>
      </c>
      <c r="N193" s="71" t="n"/>
      <c r="O193" s="91" t="inlineStr">
        <is>
          <t>Aurora Beam</t>
        </is>
      </c>
      <c r="P193" s="71" t="n"/>
    </row>
    <row r="194">
      <c r="E194" s="76" t="inlineStr">
        <is>
          <t>Roar</t>
        </is>
      </c>
      <c r="F194" s="71" t="n"/>
      <c r="G194" s="80" t="inlineStr">
        <is>
          <t>Toxic</t>
        </is>
      </c>
      <c r="H194" s="71" t="n"/>
      <c r="I194" s="83" t="inlineStr">
        <is>
          <t>Flamethrower</t>
        </is>
      </c>
      <c r="J194" s="71" t="n"/>
      <c r="K194" s="75" t="inlineStr">
        <is>
          <t>Taunt</t>
        </is>
      </c>
      <c r="L194" s="71" t="n"/>
      <c r="M194" s="89" t="inlineStr">
        <is>
          <t>Rock Tomb</t>
        </is>
      </c>
      <c r="N194" s="71" t="n"/>
      <c r="O194" s="85" t="inlineStr">
        <is>
          <t>Cosmic Power</t>
        </is>
      </c>
      <c r="P194" s="71" t="n"/>
    </row>
    <row r="195">
      <c r="E195" s="88" t="inlineStr">
        <is>
          <t>Note: Beating Sidney opens Rustboro Gym</t>
        </is>
      </c>
    </row>
    <row r="197" ht="24" customHeight="1">
      <c r="B197" s="63" t="inlineStr">
        <is>
          <t>Rustboro City - Gym</t>
        </is>
      </c>
      <c r="C197" s="64" t="n"/>
      <c r="D197" s="64" t="n"/>
      <c r="E197" s="64" t="n"/>
      <c r="F197" s="64" t="n"/>
      <c r="G197" s="64" t="n"/>
      <c r="H197" s="64" t="n"/>
      <c r="I197" s="64" t="n"/>
      <c r="J197" s="64" t="n"/>
      <c r="K197" s="64" t="n"/>
      <c r="L197" s="64" t="n"/>
      <c r="M197" s="64" t="n"/>
      <c r="N197" s="64" t="n"/>
      <c r="O197" s="64" t="n"/>
      <c r="P197" s="64" t="n"/>
      <c r="Q197" s="64" t="n"/>
    </row>
    <row r="199" ht="20" customHeight="1">
      <c r="B199" s="65" t="inlineStr">
        <is>
          <t>Youngster</t>
        </is>
      </c>
      <c r="C199" s="66" t="n"/>
      <c r="D199" s="66" t="n"/>
      <c r="E199" s="67" t="inlineStr">
        <is>
          <t>Youngster Josh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IFERROR(_xlfn.IMAGE("https://play.pokemonshowdown.com/sprites/gen5/boldore.png"),"")</f>
        <v/>
      </c>
      <c r="G200" s="68">
        <f>IFERROR(_xlfn.IMAGE("https://play.pokemonshowdown.com/sprites/gen5/golbat.png"),"")</f>
        <v/>
      </c>
      <c r="I200" s="68">
        <f>IFERROR(_xlfn.IMAGE("https://play.pokemonshowdown.com/sprites/gen5/amaura.png"),"")</f>
        <v/>
      </c>
      <c r="K200" s="68">
        <f>IFERROR(_xlfn.IMAGE("https://play.pokemonshowdown.com/sprites/gen5/lairon.png"),"")</f>
        <v/>
      </c>
      <c r="Q200" s="69" t="inlineStr">
        <is>
          <t>Mandatory</t>
        </is>
      </c>
    </row>
    <row r="201">
      <c r="E201" s="70" t="inlineStr">
        <is>
          <t>Lv 22 Boldore</t>
        </is>
      </c>
      <c r="F201" s="71" t="n"/>
      <c r="G201" s="70" t="inlineStr">
        <is>
          <t>Lv 22 Golbat</t>
        </is>
      </c>
      <c r="H201" s="71" t="n"/>
      <c r="I201" s="70" t="inlineStr">
        <is>
          <t>Lv 22 Amaura</t>
        </is>
      </c>
      <c r="J201" s="71" t="n"/>
      <c r="K201" s="70" t="inlineStr">
        <is>
          <t>Lv 22 Lairon</t>
        </is>
      </c>
      <c r="L201" s="71" t="n"/>
      <c r="Q201" s="72" t="inlineStr">
        <is>
          <t>Pokémon</t>
        </is>
      </c>
    </row>
    <row r="202">
      <c r="E202" s="73" t="inlineStr">
        <is>
          <t>Adamant</t>
        </is>
      </c>
      <c r="F202" s="73" t="inlineStr">
        <is>
          <t>Sturdy</t>
        </is>
      </c>
      <c r="G202" s="73" t="inlineStr">
        <is>
          <t>Lonely</t>
        </is>
      </c>
      <c r="H202" s="73" t="inlineStr">
        <is>
          <t>Inner Focus</t>
        </is>
      </c>
      <c r="I202" s="73" t="inlineStr">
        <is>
          <t>Mild</t>
        </is>
      </c>
      <c r="J202" s="73" t="inlineStr">
        <is>
          <t>Refrigerate</t>
        </is>
      </c>
      <c r="K202" s="73" t="inlineStr">
        <is>
          <t>Adamant</t>
        </is>
      </c>
      <c r="L202" s="73" t="inlineStr">
        <is>
          <t>Rock Head</t>
        </is>
      </c>
      <c r="Q202" s="72" t="inlineStr">
        <is>
          <t>Nature / Ability</t>
        </is>
      </c>
    </row>
    <row r="203">
      <c r="B203" s="72" t="inlineStr">
        <is>
          <t>AI Flags:</t>
        </is>
      </c>
      <c r="E203" s="74" t="inlineStr">
        <is>
          <t>Hard Stone</t>
        </is>
      </c>
      <c r="F203" s="71" t="n"/>
      <c r="G203" s="74" t="inlineStr">
        <is>
          <t>Oran Berry</t>
        </is>
      </c>
      <c r="H203" s="71" t="n"/>
      <c r="I203" s="74" t="inlineStr">
        <is>
          <t>Never-Melt Ice</t>
        </is>
      </c>
      <c r="J203" s="71" t="n"/>
      <c r="K203" s="74" t="inlineStr">
        <is>
          <t>Eviolite</t>
        </is>
      </c>
      <c r="L203" s="71" t="n"/>
      <c r="Q203" s="72" t="inlineStr">
        <is>
          <t>Item</t>
        </is>
      </c>
    </row>
    <row r="204">
      <c r="B204" s="69" t="inlineStr">
        <is>
          <t>Basic Trainer</t>
        </is>
      </c>
      <c r="E204" s="89" t="inlineStr">
        <is>
          <t>Rock Slide</t>
        </is>
      </c>
      <c r="F204" s="71" t="n"/>
      <c r="G204" s="82" t="inlineStr">
        <is>
          <t>Wing Attack</t>
        </is>
      </c>
      <c r="H204" s="71" t="n"/>
      <c r="I204" s="89" t="inlineStr">
        <is>
          <t>Ancient Power</t>
        </is>
      </c>
      <c r="J204" s="71" t="n"/>
      <c r="K204" s="89" t="inlineStr">
        <is>
          <t>Rock Slide</t>
        </is>
      </c>
      <c r="L204" s="71" t="n"/>
      <c r="Q204" s="72" t="inlineStr">
        <is>
          <t>Moves</t>
        </is>
      </c>
    </row>
    <row r="205">
      <c r="E205" s="78" t="inlineStr">
        <is>
          <t>Bulldoze</t>
        </is>
      </c>
      <c r="F205" s="71" t="n"/>
      <c r="G205" s="80" t="inlineStr">
        <is>
          <t>Poison Fang</t>
        </is>
      </c>
      <c r="H205" s="71" t="n"/>
      <c r="I205" s="91" t="inlineStr">
        <is>
          <t>Aurora Beam</t>
        </is>
      </c>
      <c r="J205" s="71" t="n"/>
      <c r="K205" s="87" t="inlineStr">
        <is>
          <t>Iron Head</t>
        </is>
      </c>
      <c r="L205" s="71" t="n"/>
    </row>
    <row r="206">
      <c r="E206" s="89" t="inlineStr">
        <is>
          <t>Rock Blast</t>
        </is>
      </c>
      <c r="F206" s="71" t="n"/>
      <c r="G206" s="75" t="inlineStr">
        <is>
          <t>Bite</t>
        </is>
      </c>
      <c r="H206" s="71" t="n"/>
      <c r="I206" s="76" t="inlineStr">
        <is>
          <t>Return</t>
        </is>
      </c>
      <c r="J206" s="71" t="n"/>
      <c r="K206" s="78" t="inlineStr">
        <is>
          <t>Bulldoze</t>
        </is>
      </c>
      <c r="L206" s="71" t="n"/>
    </row>
    <row r="207">
      <c r="E207" s="76" t="inlineStr">
        <is>
          <t>Protect</t>
        </is>
      </c>
      <c r="F207" s="71" t="n"/>
      <c r="G207" s="83" t="inlineStr">
        <is>
          <t>Heat Wave</t>
        </is>
      </c>
      <c r="H207" s="71" t="n"/>
      <c r="I207" s="76" t="inlineStr">
        <is>
          <t>Round</t>
        </is>
      </c>
      <c r="J207" s="71" t="n"/>
      <c r="K207" s="76" t="inlineStr">
        <is>
          <t>Roar</t>
        </is>
      </c>
      <c r="L207" s="71" t="n"/>
    </row>
    <row r="209" ht="20" customHeight="1">
      <c r="B209" s="65" t="inlineStr">
        <is>
          <t>Youngster</t>
        </is>
      </c>
      <c r="C209" s="66" t="n"/>
      <c r="D209" s="66" t="n"/>
      <c r="E209" s="67" t="inlineStr">
        <is>
          <t>Youngster Tommy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IFERROR(_xlfn.IMAGE("https://play.pokemonshowdown.com/sprites/gen5/omanyte.png"),"")</f>
        <v/>
      </c>
      <c r="G210" s="68">
        <f>IFERROR(_xlfn.IMAGE("https://play.pokemonshowdown.com/sprites/gen5/anorith.png"),"")</f>
        <v/>
      </c>
      <c r="I210" s="68">
        <f>IFERROR(_xlfn.IMAGE("https://play.pokemonshowdown.com/sprites/gen5/yanma.png"),"")</f>
        <v/>
      </c>
      <c r="K210" s="68">
        <f>IFERROR(_xlfn.IMAGE("https://play.pokemonshowdown.com/sprites/gen5/sudowoodo.png"),"")</f>
        <v/>
      </c>
      <c r="M210" s="68">
        <f>IFERROR(_xlfn.IMAGE("https://play.pokemonshowdown.com/sprites/gen5/tyrunt.png"),"")</f>
        <v/>
      </c>
      <c r="Q210" s="69" t="inlineStr">
        <is>
          <t>Mandatory</t>
        </is>
      </c>
    </row>
    <row r="211">
      <c r="E211" s="70" t="inlineStr">
        <is>
          <t>Lv 22 Omanyte</t>
        </is>
      </c>
      <c r="F211" s="71" t="n"/>
      <c r="G211" s="70" t="inlineStr">
        <is>
          <t>Lv 22 Anorith</t>
        </is>
      </c>
      <c r="H211" s="71" t="n"/>
      <c r="I211" s="70" t="inlineStr">
        <is>
          <t>Lv 22 Yanma</t>
        </is>
      </c>
      <c r="J211" s="71" t="n"/>
      <c r="K211" s="70" t="inlineStr">
        <is>
          <t>Lv 22 Sudowoodo</t>
        </is>
      </c>
      <c r="L211" s="71" t="n"/>
      <c r="M211" s="70" t="inlineStr">
        <is>
          <t>Lv 22 Tyrunt</t>
        </is>
      </c>
      <c r="N211" s="71" t="n"/>
      <c r="Q211" s="72" t="inlineStr">
        <is>
          <t>Pokémon</t>
        </is>
      </c>
    </row>
    <row r="212">
      <c r="E212" s="73" t="inlineStr">
        <is>
          <t>Modest</t>
        </is>
      </c>
      <c r="F212" s="73" t="inlineStr">
        <is>
          <t>Swift Swim</t>
        </is>
      </c>
      <c r="G212" s="73" t="inlineStr">
        <is>
          <t>Adamant</t>
        </is>
      </c>
      <c r="H212" s="73" t="inlineStr">
        <is>
          <t>Battle Armor</t>
        </is>
      </c>
      <c r="I212" s="73" t="inlineStr">
        <is>
          <t>Timid</t>
        </is>
      </c>
      <c r="J212" s="73" t="inlineStr">
        <is>
          <t>Speed Boost</t>
        </is>
      </c>
      <c r="K212" s="73" t="inlineStr">
        <is>
          <t>Adamant</t>
        </is>
      </c>
      <c r="L212" s="73" t="inlineStr">
        <is>
          <t>Rock Head</t>
        </is>
      </c>
      <c r="M212" s="73" t="inlineStr">
        <is>
          <t>Adamant</t>
        </is>
      </c>
      <c r="N212" s="73" t="inlineStr">
        <is>
          <t>Strong Jaw</t>
        </is>
      </c>
      <c r="Q212" s="72" t="inlineStr">
        <is>
          <t>Nature / Ability</t>
        </is>
      </c>
    </row>
    <row r="213">
      <c r="B213" s="72" t="inlineStr">
        <is>
          <t>AI Flags:</t>
        </is>
      </c>
      <c r="E213" s="74" t="inlineStr">
        <is>
          <t>Mystic Water</t>
        </is>
      </c>
      <c r="F213" s="71" t="n"/>
      <c r="G213" s="74" t="inlineStr">
        <is>
          <t>Silver Powder</t>
        </is>
      </c>
      <c r="H213" s="71" t="n"/>
      <c r="I213" s="74" t="inlineStr">
        <is>
          <t>Oran Berry</t>
        </is>
      </c>
      <c r="J213" s="71" t="n"/>
      <c r="K213" s="74" t="inlineStr">
        <is>
          <t>Sitrus Berry</t>
        </is>
      </c>
      <c r="L213" s="71" t="n"/>
      <c r="M213" s="74" t="inlineStr">
        <is>
          <t>Hard Stone</t>
        </is>
      </c>
      <c r="N213" s="71" t="n"/>
      <c r="Q213" s="72" t="inlineStr">
        <is>
          <t>Item</t>
        </is>
      </c>
    </row>
    <row r="214">
      <c r="B214" s="69" t="inlineStr">
        <is>
          <t>Basic Trainer</t>
        </is>
      </c>
      <c r="E214" s="89" t="inlineStr">
        <is>
          <t>Ancient Power</t>
        </is>
      </c>
      <c r="F214" s="71" t="n"/>
      <c r="G214" s="89" t="inlineStr">
        <is>
          <t>Rock Slide</t>
        </is>
      </c>
      <c r="H214" s="71" t="n"/>
      <c r="I214" s="82" t="inlineStr">
        <is>
          <t>Air Cutter</t>
        </is>
      </c>
      <c r="J214" s="71" t="n"/>
      <c r="K214" s="84" t="inlineStr">
        <is>
          <t>Wood Hammer</t>
        </is>
      </c>
      <c r="L214" s="71" t="n"/>
      <c r="M214" s="89" t="inlineStr">
        <is>
          <t>Rock Tomb</t>
        </is>
      </c>
      <c r="N214" s="71" t="n"/>
      <c r="Q214" s="72" t="inlineStr">
        <is>
          <t>Moves</t>
        </is>
      </c>
    </row>
    <row r="215">
      <c r="E215" s="90" t="inlineStr">
        <is>
          <t>Water Pulse</t>
        </is>
      </c>
      <c r="F215" s="71" t="n"/>
      <c r="G215" s="79" t="inlineStr">
        <is>
          <t>X-Scissor</t>
        </is>
      </c>
      <c r="H215" s="71" t="n"/>
      <c r="I215" s="79" t="inlineStr">
        <is>
          <t>Bug Buzz</t>
        </is>
      </c>
      <c r="J215" s="71" t="n"/>
      <c r="K215" s="89" t="inlineStr">
        <is>
          <t>Rock Slide</t>
        </is>
      </c>
      <c r="L215" s="71" t="n"/>
      <c r="M215" s="75" t="inlineStr">
        <is>
          <t>Bite</t>
        </is>
      </c>
      <c r="N215" s="71" t="n"/>
    </row>
    <row r="216">
      <c r="E216" s="78" t="inlineStr">
        <is>
          <t>Mud Shot</t>
        </is>
      </c>
      <c r="F216" s="71" t="n"/>
      <c r="G216" s="90" t="inlineStr">
        <is>
          <t>Aqua Jet</t>
        </is>
      </c>
      <c r="H216" s="71" t="n"/>
      <c r="I216" s="89" t="inlineStr">
        <is>
          <t>Ancient Power</t>
        </is>
      </c>
      <c r="J216" s="71" t="n"/>
      <c r="K216" s="81" t="inlineStr">
        <is>
          <t>-</t>
        </is>
      </c>
      <c r="L216" s="71" t="n"/>
      <c r="M216" s="93" t="inlineStr">
        <is>
          <t>Dragon Tail</t>
        </is>
      </c>
      <c r="N216" s="71" t="n"/>
    </row>
    <row r="217">
      <c r="E217" s="76" t="inlineStr">
        <is>
          <t>Protect</t>
        </is>
      </c>
      <c r="F217" s="71" t="n"/>
      <c r="G217" s="87" t="inlineStr">
        <is>
          <t>Metal Claw</t>
        </is>
      </c>
      <c r="H217" s="71" t="n"/>
      <c r="I217" s="86" t="inlineStr">
        <is>
          <t>Detect</t>
        </is>
      </c>
      <c r="J217" s="71" t="n"/>
      <c r="K217" s="81" t="inlineStr">
        <is>
          <t>-</t>
        </is>
      </c>
      <c r="L217" s="71" t="n"/>
      <c r="M217" s="83" t="inlineStr">
        <is>
          <t>Fire Fang</t>
        </is>
      </c>
      <c r="N217" s="71" t="n"/>
    </row>
    <row r="219" ht="20" customHeight="1">
      <c r="B219" s="65" t="inlineStr">
        <is>
          <t>Hiker</t>
        </is>
      </c>
      <c r="C219" s="66" t="n"/>
      <c r="D219" s="66" t="n"/>
      <c r="E219" s="67" t="inlineStr">
        <is>
          <t>Hiker Marc</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IFERROR(_xlfn.IMAGE("https://play.pokemonshowdown.com/sprites/gen5/crustle.png"),"")</f>
        <v/>
      </c>
      <c r="G220" s="68">
        <f>IFERROR(_xlfn.IMAGE("https://play.pokemonshowdown.com/sprites/gen5/cacturne.png"),"")</f>
        <v/>
      </c>
      <c r="I220" s="68">
        <f>IFERROR(_xlfn.IMAGE("https://play.pokemonshowdown.com/sprites/gen5/lileep.png"),"")</f>
        <v/>
      </c>
      <c r="K220" s="68">
        <f>IFERROR(_xlfn.IMAGE("https://play.pokemonshowdown.com/sprites/gen5/sandslash.png"),"")</f>
        <v/>
      </c>
      <c r="M220" s="68">
        <f>IFERROR(_xlfn.IMAGE("https://play.pokemonshowdown.com/sprites/gen5/skarmory.png"),"")</f>
        <v/>
      </c>
      <c r="Q220" s="69" t="inlineStr">
        <is>
          <t>Mandatory</t>
        </is>
      </c>
    </row>
    <row r="221">
      <c r="E221" s="70" t="inlineStr">
        <is>
          <t>Lv 22 Crustle</t>
        </is>
      </c>
      <c r="F221" s="71" t="n"/>
      <c r="G221" s="70" t="inlineStr">
        <is>
          <t>Lv 22 Cacturne</t>
        </is>
      </c>
      <c r="H221" s="71" t="n"/>
      <c r="I221" s="70" t="inlineStr">
        <is>
          <t>Lv 22 Lileep</t>
        </is>
      </c>
      <c r="J221" s="71" t="n"/>
      <c r="K221" s="70" t="inlineStr">
        <is>
          <t>Lv 22 Sandslash</t>
        </is>
      </c>
      <c r="L221" s="71" t="n"/>
      <c r="M221" s="70" t="inlineStr">
        <is>
          <t>Lv 22 Skarmory</t>
        </is>
      </c>
      <c r="N221" s="71" t="n"/>
      <c r="Q221" s="72" t="inlineStr">
        <is>
          <t>Pokémon</t>
        </is>
      </c>
    </row>
    <row r="222">
      <c r="E222" s="73" t="inlineStr">
        <is>
          <t>Impish</t>
        </is>
      </c>
      <c r="F222" s="73" t="inlineStr">
        <is>
          <t>Sturdy</t>
        </is>
      </c>
      <c r="G222" s="73" t="inlineStr">
        <is>
          <t>Adamant</t>
        </is>
      </c>
      <c r="H222" s="73" t="inlineStr">
        <is>
          <t>Sand Veil</t>
        </is>
      </c>
      <c r="I222" s="73" t="inlineStr">
        <is>
          <t>Modest</t>
        </is>
      </c>
      <c r="J222" s="73" t="inlineStr">
        <is>
          <t>Storm Drain</t>
        </is>
      </c>
      <c r="K222" s="73" t="inlineStr">
        <is>
          <t>Adamant</t>
        </is>
      </c>
      <c r="L222" s="73" t="inlineStr">
        <is>
          <t>Sand Rush</t>
        </is>
      </c>
      <c r="M222" s="73" t="inlineStr">
        <is>
          <t>Adamant</t>
        </is>
      </c>
      <c r="N222" s="73" t="inlineStr">
        <is>
          <t>Keen Eye</t>
        </is>
      </c>
      <c r="Q222" s="72" t="inlineStr">
        <is>
          <t>Nature / Ability</t>
        </is>
      </c>
    </row>
    <row r="223">
      <c r="B223" s="72" t="inlineStr">
        <is>
          <t>AI Flags:</t>
        </is>
      </c>
      <c r="E223" s="74" t="inlineStr">
        <is>
          <t>Smooth Rock</t>
        </is>
      </c>
      <c r="F223" s="71" t="n"/>
      <c r="G223" s="74" t="inlineStr">
        <is>
          <t>Sitrus Berry</t>
        </is>
      </c>
      <c r="H223" s="71" t="n"/>
      <c r="I223" s="74" t="inlineStr">
        <is>
          <t>Sitrus Berry</t>
        </is>
      </c>
      <c r="J223" s="71" t="n"/>
      <c r="K223" s="74" t="inlineStr">
        <is>
          <t>Soft Sand</t>
        </is>
      </c>
      <c r="L223" s="71" t="n"/>
      <c r="M223" s="74" t="inlineStr">
        <is>
          <t>Sharp Beak</t>
        </is>
      </c>
      <c r="N223" s="71" t="n"/>
      <c r="Q223" s="72" t="inlineStr">
        <is>
          <t>Item</t>
        </is>
      </c>
    </row>
    <row r="224">
      <c r="B224" s="69" t="inlineStr">
        <is>
          <t>Basic Trainer</t>
        </is>
      </c>
      <c r="E224" s="89" t="inlineStr">
        <is>
          <t>Sandstorm</t>
        </is>
      </c>
      <c r="F224" s="71" t="n"/>
      <c r="G224" s="84" t="inlineStr">
        <is>
          <t>Needle Arm</t>
        </is>
      </c>
      <c r="H224" s="71" t="n"/>
      <c r="I224" s="89" t="inlineStr">
        <is>
          <t>Ancient Power</t>
        </is>
      </c>
      <c r="J224" s="71" t="n"/>
      <c r="K224" s="78" t="inlineStr">
        <is>
          <t>Bulldoze</t>
        </is>
      </c>
      <c r="L224" s="71" t="n"/>
      <c r="M224" s="82" t="inlineStr">
        <is>
          <t>Aerial Ace</t>
        </is>
      </c>
      <c r="N224" s="71" t="n"/>
      <c r="Q224" s="72" t="inlineStr">
        <is>
          <t>Moves</t>
        </is>
      </c>
    </row>
    <row r="225">
      <c r="E225" s="81" t="inlineStr">
        <is>
          <t>-</t>
        </is>
      </c>
      <c r="F225" s="71" t="n"/>
      <c r="G225" s="75" t="inlineStr">
        <is>
          <t>Pursuit</t>
        </is>
      </c>
      <c r="H225" s="71" t="n"/>
      <c r="I225" s="84" t="inlineStr">
        <is>
          <t>Mega Drain</t>
        </is>
      </c>
      <c r="J225" s="71" t="n"/>
      <c r="K225" s="89" t="inlineStr">
        <is>
          <t>Rock Slide</t>
        </is>
      </c>
      <c r="L225" s="71" t="n"/>
      <c r="M225" s="87" t="inlineStr">
        <is>
          <t>Steel Wing</t>
        </is>
      </c>
      <c r="N225" s="71" t="n"/>
    </row>
    <row r="226">
      <c r="E226" s="81" t="inlineStr">
        <is>
          <t>-</t>
        </is>
      </c>
      <c r="F226" s="71" t="n"/>
      <c r="G226" s="75" t="inlineStr">
        <is>
          <t>Sucker Punch</t>
        </is>
      </c>
      <c r="H226" s="71" t="n"/>
      <c r="I226" s="80" t="inlineStr">
        <is>
          <t>Acid</t>
        </is>
      </c>
      <c r="J226" s="71" t="n"/>
      <c r="K226" s="76" t="inlineStr">
        <is>
          <t>Slash</t>
        </is>
      </c>
      <c r="L226" s="71" t="n"/>
      <c r="M226" s="89" t="inlineStr">
        <is>
          <t>Rock Slide</t>
        </is>
      </c>
      <c r="N226" s="71" t="n"/>
    </row>
    <row r="227">
      <c r="E227" s="81" t="inlineStr">
        <is>
          <t>-</t>
        </is>
      </c>
      <c r="F227" s="71" t="n"/>
      <c r="G227" s="84" t="inlineStr">
        <is>
          <t>Leech Seed</t>
        </is>
      </c>
      <c r="H227" s="71" t="n"/>
      <c r="I227" s="76" t="inlineStr">
        <is>
          <t>Recover</t>
        </is>
      </c>
      <c r="J227" s="71" t="n"/>
      <c r="K227" s="79" t="inlineStr">
        <is>
          <t>X-Scissor</t>
        </is>
      </c>
      <c r="L227" s="71" t="n"/>
      <c r="M227" s="78" t="inlineStr">
        <is>
          <t>Spikes</t>
        </is>
      </c>
      <c r="N227" s="71" t="n"/>
    </row>
    <row r="229" ht="20" customHeight="1">
      <c r="B229" s="65" t="inlineStr">
        <is>
          <t>Leader</t>
        </is>
      </c>
      <c r="C229" s="66" t="n"/>
      <c r="D229" s="66" t="n"/>
      <c r="E229" s="67" t="inlineStr">
        <is>
          <t>Leader Roxanne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IFERROR(_xlfn.IMAGE("https://play.pokemonshowdown.com/sprites/gen5/nosepass.png"),"")</f>
        <v/>
      </c>
      <c r="G230" s="68">
        <f>IFERROR(_xlfn.IMAGE("https://play.pokemonshowdown.com/sprites/gen5/magcargo.png"),"")</f>
        <v/>
      </c>
      <c r="I230" s="68">
        <f>IFERROR(_xlfn.IMAGE("https://play.pokemonshowdown.com/sprites/gen5/gligar.png"),"")</f>
        <v/>
      </c>
      <c r="K230" s="68">
        <f>IFERROR(_xlfn.IMAGE("https://play.pokemonshowdown.com/sprites/gen5/anorith.png"),"")</f>
        <v/>
      </c>
      <c r="M230" s="68">
        <f>IFERROR(_xlfn.IMAGE("https://play.pokemonshowdown.com/sprites/gen5/gabite.png"),"")</f>
        <v/>
      </c>
      <c r="O230" s="68">
        <f>IFERROR(_xlfn.IMAGE("https://play.pokemonshowdown.com/sprites/gen5/barbaracle.png"),"")</f>
        <v/>
      </c>
      <c r="Q230" s="69" t="inlineStr">
        <is>
          <t>Mandatory</t>
        </is>
      </c>
    </row>
    <row r="231">
      <c r="E231" s="70" t="inlineStr">
        <is>
          <t>Lv 24 Nosepass</t>
        </is>
      </c>
      <c r="F231" s="71" t="n"/>
      <c r="G231" s="70" t="inlineStr">
        <is>
          <t>Lv 25 Magcargo</t>
        </is>
      </c>
      <c r="H231" s="71" t="n"/>
      <c r="I231" s="70" t="inlineStr">
        <is>
          <t>Lv 25 Gligar</t>
        </is>
      </c>
      <c r="J231" s="71" t="n"/>
      <c r="K231" s="70" t="inlineStr">
        <is>
          <t>Lv 24 Anorith</t>
        </is>
      </c>
      <c r="L231" s="71" t="n"/>
      <c r="M231" s="70" t="inlineStr">
        <is>
          <t>Lv 24 Gabite</t>
        </is>
      </c>
      <c r="N231" s="71" t="n"/>
      <c r="O231" s="70" t="inlineStr">
        <is>
          <t>Lv 26 Barbaracle</t>
        </is>
      </c>
      <c r="P231" s="71" t="n"/>
      <c r="Q231" s="72" t="inlineStr">
        <is>
          <t>Pokémon</t>
        </is>
      </c>
    </row>
    <row r="232">
      <c r="E232" s="73" t="inlineStr">
        <is>
          <t>Impish</t>
        </is>
      </c>
      <c r="F232" s="73" t="inlineStr">
        <is>
          <t>Sturdy</t>
        </is>
      </c>
      <c r="G232" s="73" t="inlineStr">
        <is>
          <t>Modest</t>
        </is>
      </c>
      <c r="H232" s="73" t="inlineStr">
        <is>
          <t>Solid Rock</t>
        </is>
      </c>
      <c r="I232" s="73" t="inlineStr">
        <is>
          <t>Jolly</t>
        </is>
      </c>
      <c r="J232" s="73" t="inlineStr">
        <is>
          <t>Hyper Cutter</t>
        </is>
      </c>
      <c r="K232" s="73" t="inlineStr">
        <is>
          <t>Adamant</t>
        </is>
      </c>
      <c r="L232" s="73" t="inlineStr">
        <is>
          <t>Battle Armor</t>
        </is>
      </c>
      <c r="M232" s="73" t="inlineStr">
        <is>
          <t>Naughty</t>
        </is>
      </c>
      <c r="N232" s="73" t="inlineStr">
        <is>
          <t>Rough Skin</t>
        </is>
      </c>
      <c r="O232" s="73" t="inlineStr">
        <is>
          <t>Jolly</t>
        </is>
      </c>
      <c r="P232" s="73" t="inlineStr">
        <is>
          <t>Tough Claws</t>
        </is>
      </c>
      <c r="Q232" s="72" t="inlineStr">
        <is>
          <t>Nature / Ability</t>
        </is>
      </c>
    </row>
    <row r="233">
      <c r="B233" s="72" t="inlineStr">
        <is>
          <t>AI Flags:</t>
        </is>
      </c>
      <c r="E233" s="74" t="inlineStr">
        <is>
          <t>Smooth Rock</t>
        </is>
      </c>
      <c r="F233" s="71" t="n"/>
      <c r="G233" s="74" t="inlineStr">
        <is>
          <t>Charcoal</t>
        </is>
      </c>
      <c r="H233" s="71" t="n"/>
      <c r="I233" s="74" t="inlineStr">
        <is>
          <t>Eviolite</t>
        </is>
      </c>
      <c r="J233" s="71" t="n"/>
      <c r="K233" s="74" t="inlineStr">
        <is>
          <t>(None)</t>
        </is>
      </c>
      <c r="L233" s="71" t="n"/>
      <c r="M233" s="74" t="inlineStr">
        <is>
          <t>Eviolite</t>
        </is>
      </c>
      <c r="N233" s="71" t="n"/>
      <c r="O233" s="74" t="inlineStr">
        <is>
          <t>Rindo Berry</t>
        </is>
      </c>
      <c r="P233" s="71" t="n"/>
      <c r="Q233" s="72" t="inlineStr">
        <is>
          <t>Item</t>
        </is>
      </c>
    </row>
    <row r="234">
      <c r="B234" s="69" t="inlineStr">
        <is>
          <t>Basic Trainer</t>
        </is>
      </c>
      <c r="E234" s="89" t="inlineStr">
        <is>
          <t>Stealth Rock</t>
        </is>
      </c>
      <c r="F234" s="71" t="n"/>
      <c r="G234" s="83" t="inlineStr">
        <is>
          <t>Flamethrower</t>
        </is>
      </c>
      <c r="H234" s="71" t="n"/>
      <c r="I234" s="76" t="inlineStr">
        <is>
          <t>Swords Dance</t>
        </is>
      </c>
      <c r="J234" s="71" t="n"/>
      <c r="K234" s="89" t="inlineStr">
        <is>
          <t>Rock Slide</t>
        </is>
      </c>
      <c r="L234" s="71" t="n"/>
      <c r="M234" s="78" t="inlineStr">
        <is>
          <t>Earthquake</t>
        </is>
      </c>
      <c r="N234" s="71" t="n"/>
      <c r="O234" s="75" t="inlineStr">
        <is>
          <t>Hone Claws</t>
        </is>
      </c>
      <c r="P234" s="71" t="n"/>
      <c r="Q234" s="72" t="inlineStr">
        <is>
          <t>Moves</t>
        </is>
      </c>
    </row>
    <row r="235">
      <c r="E235" s="89" t="inlineStr">
        <is>
          <t>Rock Slide</t>
        </is>
      </c>
      <c r="F235" s="71" t="n"/>
      <c r="G235" s="89" t="inlineStr">
        <is>
          <t>Ancient Power</t>
        </is>
      </c>
      <c r="H235" s="71" t="n"/>
      <c r="I235" s="78" t="inlineStr">
        <is>
          <t>Earthquake</t>
        </is>
      </c>
      <c r="J235" s="71" t="n"/>
      <c r="K235" s="79" t="inlineStr">
        <is>
          <t>X-Scissor</t>
        </is>
      </c>
      <c r="L235" s="71" t="n"/>
      <c r="M235" s="93" t="inlineStr">
        <is>
          <t>Dragon Claw</t>
        </is>
      </c>
      <c r="N235" s="71" t="n"/>
      <c r="O235" s="90" t="inlineStr">
        <is>
          <t>Razor Shell</t>
        </is>
      </c>
      <c r="P235" s="71" t="n"/>
    </row>
    <row r="236">
      <c r="E236" s="76" t="inlineStr">
        <is>
          <t>Explosion</t>
        </is>
      </c>
      <c r="F236" s="71" t="n"/>
      <c r="G236" s="78" t="inlineStr">
        <is>
          <t>Earth Power</t>
        </is>
      </c>
      <c r="H236" s="71" t="n"/>
      <c r="I236" s="82" t="inlineStr">
        <is>
          <t>Aerial Ace</t>
        </is>
      </c>
      <c r="J236" s="71" t="n"/>
      <c r="K236" s="90" t="inlineStr">
        <is>
          <t>Aqua Jet</t>
        </is>
      </c>
      <c r="L236" s="71" t="n"/>
      <c r="M236" s="83" t="inlineStr">
        <is>
          <t>Flamethrower</t>
        </is>
      </c>
      <c r="N236" s="71" t="n"/>
      <c r="O236" s="89" t="inlineStr">
        <is>
          <t>Rock Slide</t>
        </is>
      </c>
      <c r="P236" s="71" t="n"/>
    </row>
    <row r="237">
      <c r="E237" s="77" t="inlineStr">
        <is>
          <t>Volt Switch</t>
        </is>
      </c>
      <c r="F237" s="71" t="n"/>
      <c r="G237" s="83" t="inlineStr">
        <is>
          <t>Will-O-Wisp</t>
        </is>
      </c>
      <c r="H237" s="71" t="n"/>
      <c r="I237" s="89" t="inlineStr">
        <is>
          <t>Rock Slide</t>
        </is>
      </c>
      <c r="J237" s="71" t="n"/>
      <c r="K237" s="82" t="inlineStr">
        <is>
          <t>Aerial Ace</t>
        </is>
      </c>
      <c r="L237" s="71" t="n"/>
      <c r="M237" s="75" t="inlineStr">
        <is>
          <t>Crunch</t>
        </is>
      </c>
      <c r="N237" s="71" t="n"/>
      <c r="O237" s="92" t="inlineStr">
        <is>
          <t>Shadow Claw</t>
        </is>
      </c>
      <c r="P237" s="71" t="n"/>
    </row>
    <row r="238">
      <c r="E238" s="88"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I106:J106"/>
    <mergeCell ref="K35:L35"/>
    <mergeCell ref="M60:N60"/>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M57:N57"/>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M53:N53"/>
    <mergeCell ref="K68:L68"/>
    <mergeCell ref="E68:F68"/>
    <mergeCell ref="G155:H155"/>
    <mergeCell ref="O190:P190"/>
    <mergeCell ref="M188:N188"/>
    <mergeCell ref="E160:F160"/>
    <mergeCell ref="Q68:Q71"/>
    <mergeCell ref="E135:F135"/>
    <mergeCell ref="E132:F132"/>
    <mergeCell ref="G157:H157"/>
    <mergeCell ref="G132:H132"/>
    <mergeCell ref="G122:H122"/>
    <mergeCell ref="E224:F224"/>
    <mergeCell ref="K213:L213"/>
    <mergeCell ref="G224:H224"/>
    <mergeCell ref="Q103:Q106"/>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M59:N59"/>
    <mergeCell ref="K24:L24"/>
    <mergeCell ref="I89:J89"/>
    <mergeCell ref="B114:D117"/>
    <mergeCell ref="K89:L89"/>
    <mergeCell ref="G176:H176"/>
    <mergeCell ref="E64:F64"/>
    <mergeCell ref="M54:N5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M56:N56"/>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E200:F200"/>
    <mergeCell ref="I233:J233"/>
    <mergeCell ref="M191:N191"/>
    <mergeCell ref="I227:J227"/>
    <mergeCell ref="O191:P191"/>
    <mergeCell ref="G191:H191"/>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58:N58"/>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3</t>
        </is>
      </c>
    </row>
    <row r="2">
      <c r="E2" s="62" t="inlineStr">
        <is>
          <t>15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Rusturf Tunnel</t>
        </is>
      </c>
      <c r="C5" s="64" t="n"/>
      <c r="D5" s="64" t="n"/>
      <c r="E5" s="64" t="n"/>
      <c r="F5" s="64" t="n"/>
      <c r="G5" s="64" t="n"/>
      <c r="H5" s="64" t="n"/>
      <c r="I5" s="64" t="n"/>
      <c r="J5" s="64" t="n"/>
      <c r="K5" s="64" t="n"/>
      <c r="L5" s="64" t="n"/>
      <c r="M5" s="64" t="n"/>
      <c r="N5" s="64" t="n"/>
      <c r="O5" s="64" t="n"/>
      <c r="P5" s="64" t="n"/>
      <c r="Q5" s="64" t="n"/>
    </row>
    <row r="7" ht="20" customHeight="1">
      <c r="B7" s="65" t="inlineStr">
        <is>
          <t>Team Aqua</t>
        </is>
      </c>
      <c r="C7" s="66" t="n"/>
      <c r="D7" s="66" t="n"/>
      <c r="E7" s="67" t="inlineStr">
        <is>
          <t>Team Aqua Grunt</t>
        </is>
      </c>
      <c r="F7" s="66" t="n"/>
      <c r="G7" s="66" t="n"/>
      <c r="H7" s="66" t="n"/>
      <c r="I7" s="66" t="n"/>
      <c r="J7" s="66" t="n"/>
      <c r="K7" s="66" t="n"/>
      <c r="L7" s="66" t="n"/>
      <c r="M7" s="66" t="n"/>
      <c r="N7" s="66" t="n"/>
      <c r="O7" s="66" t="n"/>
      <c r="P7" s="66" t="n"/>
      <c r="Q7" s="66" t="n"/>
    </row>
    <row r="8" ht="69" customHeight="1">
      <c r="E8" s="68">
        <f>IFERROR(_xlfn.IMAGE("https://play.pokemonshowdown.com/sprites/gen5/trubbish.png"),"")</f>
        <v/>
      </c>
      <c r="G8" s="68">
        <f>IFERROR(_xlfn.IMAGE("https://play.pokemonshowdown.com/sprites/gen5/simipour.png"),"")</f>
        <v/>
      </c>
      <c r="I8" s="68">
        <f>IFERROR(_xlfn.IMAGE("https://play.pokemonshowdown.com/sprites/gen5/umbreon.png"),"")</f>
        <v/>
      </c>
      <c r="K8" s="68">
        <f>IFERROR(_xlfn.IMAGE("https://play.pokemonshowdown.com/sprites/gen5/emolga.png"),"")</f>
        <v/>
      </c>
      <c r="M8" s="68">
        <f>IFERROR(_xlfn.IMAGE("https://play.pokemonshowdown.com/sprites/gen5/fraxure.png"),"")</f>
        <v/>
      </c>
      <c r="Q8" s="69" t="inlineStr">
        <is>
          <t>Mandatory</t>
        </is>
      </c>
    </row>
    <row r="9">
      <c r="E9" s="70" t="inlineStr">
        <is>
          <t>Lv 26 Trubbish</t>
        </is>
      </c>
      <c r="F9" s="71" t="n"/>
      <c r="G9" s="70" t="inlineStr">
        <is>
          <t>Lv 26 Simipour</t>
        </is>
      </c>
      <c r="H9" s="71" t="n"/>
      <c r="I9" s="70" t="inlineStr">
        <is>
          <t>Lv 26 Umbreon</t>
        </is>
      </c>
      <c r="J9" s="71" t="n"/>
      <c r="K9" s="70" t="inlineStr">
        <is>
          <t>Lv 26 Emolga</t>
        </is>
      </c>
      <c r="L9" s="71" t="n"/>
      <c r="M9" s="70" t="inlineStr">
        <is>
          <t>Lv 26 Fraxure</t>
        </is>
      </c>
      <c r="N9" s="71" t="n"/>
      <c r="Q9" s="72" t="inlineStr">
        <is>
          <t>Pokémon</t>
        </is>
      </c>
    </row>
    <row r="10">
      <c r="E10" s="73" t="inlineStr">
        <is>
          <t>Bold</t>
        </is>
      </c>
      <c r="F10" s="73" t="inlineStr">
        <is>
          <t>Aftermath</t>
        </is>
      </c>
      <c r="G10" s="73" t="inlineStr">
        <is>
          <t>Timid</t>
        </is>
      </c>
      <c r="H10" s="73" t="inlineStr">
        <is>
          <t>Torrent</t>
        </is>
      </c>
      <c r="I10" s="73" t="inlineStr">
        <is>
          <t>Careful</t>
        </is>
      </c>
      <c r="J10" s="73" t="inlineStr">
        <is>
          <t>Synchronize</t>
        </is>
      </c>
      <c r="K10" s="73" t="inlineStr">
        <is>
          <t>Timid</t>
        </is>
      </c>
      <c r="L10" s="73" t="inlineStr">
        <is>
          <t>Motor Drive</t>
        </is>
      </c>
      <c r="M10" s="73" t="inlineStr">
        <is>
          <t>Jolly</t>
        </is>
      </c>
      <c r="N10" s="73" t="inlineStr">
        <is>
          <t>Mold Breaker</t>
        </is>
      </c>
      <c r="Q10" s="72" t="inlineStr">
        <is>
          <t>Nature / Ability</t>
        </is>
      </c>
    </row>
    <row r="11">
      <c r="B11" s="72" t="inlineStr">
        <is>
          <t>AI Flags:</t>
        </is>
      </c>
      <c r="E11" s="74" t="inlineStr">
        <is>
          <t>Focus Sash</t>
        </is>
      </c>
      <c r="F11" s="71" t="n"/>
      <c r="G11" s="74" t="inlineStr">
        <is>
          <t>Mystic Water</t>
        </is>
      </c>
      <c r="H11" s="71" t="n"/>
      <c r="I11" s="74" t="inlineStr">
        <is>
          <t>Leftovers</t>
        </is>
      </c>
      <c r="J11" s="71" t="n"/>
      <c r="K11" s="74" t="inlineStr">
        <is>
          <t>Sitrus Berry</t>
        </is>
      </c>
      <c r="L11" s="71" t="n"/>
      <c r="M11" s="74" t="inlineStr">
        <is>
          <t>Dragon Fang</t>
        </is>
      </c>
      <c r="N11" s="71" t="n"/>
      <c r="Q11" s="72" t="inlineStr">
        <is>
          <t>Item</t>
        </is>
      </c>
    </row>
    <row r="12">
      <c r="B12" s="69" t="inlineStr">
        <is>
          <t>Basic Trainer / Risky</t>
        </is>
      </c>
      <c r="E12" s="80" t="inlineStr">
        <is>
          <t>Toxic Spikes</t>
        </is>
      </c>
      <c r="F12" s="71" t="n"/>
      <c r="G12" s="90" t="inlineStr">
        <is>
          <t>Water Pulse</t>
        </is>
      </c>
      <c r="H12" s="71" t="n"/>
      <c r="I12" s="75" t="inlineStr">
        <is>
          <t>Foul Play</t>
        </is>
      </c>
      <c r="J12" s="71" t="n"/>
      <c r="K12" s="77" t="inlineStr">
        <is>
          <t>Discharge</t>
        </is>
      </c>
      <c r="L12" s="71" t="n"/>
      <c r="M12" s="93" t="inlineStr">
        <is>
          <t>Dragon Claw</t>
        </is>
      </c>
      <c r="N12" s="71" t="n"/>
      <c r="Q12" s="72" t="inlineStr">
        <is>
          <t>Moves</t>
        </is>
      </c>
    </row>
    <row r="13">
      <c r="E13" s="80" t="inlineStr">
        <is>
          <t>Sludge Bomb</t>
        </is>
      </c>
      <c r="F13" s="71" t="n"/>
      <c r="G13" s="91" t="inlineStr">
        <is>
          <t>Icy Wind</t>
        </is>
      </c>
      <c r="H13" s="71" t="n"/>
      <c r="I13" s="76" t="inlineStr">
        <is>
          <t>Moonlight</t>
        </is>
      </c>
      <c r="J13" s="71" t="n"/>
      <c r="K13" s="82" t="inlineStr">
        <is>
          <t>Air Slash</t>
        </is>
      </c>
      <c r="L13" s="71" t="n"/>
      <c r="M13" s="93" t="inlineStr">
        <is>
          <t>Dual Chop</t>
        </is>
      </c>
      <c r="N13" s="71" t="n"/>
    </row>
    <row r="14">
      <c r="E14" s="89" t="inlineStr">
        <is>
          <t>Rock Blast</t>
        </is>
      </c>
      <c r="F14" s="71" t="n"/>
      <c r="G14" s="84" t="inlineStr">
        <is>
          <t>Grass Knot</t>
        </is>
      </c>
      <c r="H14" s="71" t="n"/>
      <c r="I14" s="80" t="inlineStr">
        <is>
          <t>Toxic</t>
        </is>
      </c>
      <c r="J14" s="71" t="n"/>
      <c r="K14" s="76" t="inlineStr">
        <is>
          <t>Encore</t>
        </is>
      </c>
      <c r="L14" s="71" t="n"/>
      <c r="M14" s="89" t="inlineStr">
        <is>
          <t>Rock Tomb</t>
        </is>
      </c>
      <c r="N14" s="71" t="n"/>
    </row>
    <row r="15">
      <c r="E15" s="76" t="inlineStr">
        <is>
          <t>Explosion</t>
        </is>
      </c>
      <c r="F15" s="71" t="n"/>
      <c r="G15" s="75" t="inlineStr">
        <is>
          <t>Taunt</t>
        </is>
      </c>
      <c r="H15" s="71" t="n"/>
      <c r="I15" s="76" t="inlineStr">
        <is>
          <t>Protect</t>
        </is>
      </c>
      <c r="J15" s="71" t="n"/>
      <c r="K15" s="79" t="inlineStr">
        <is>
          <t>U-turn</t>
        </is>
      </c>
      <c r="L15" s="71" t="n"/>
      <c r="M15" s="93" t="inlineStr">
        <is>
          <t>Dragon Dance</t>
        </is>
      </c>
      <c r="N15" s="71" t="n"/>
    </row>
    <row r="17" ht="24" customHeight="1">
      <c r="B17" s="63" t="inlineStr">
        <is>
          <t>Wraithwood Forest</t>
        </is>
      </c>
      <c r="C17" s="64" t="n"/>
      <c r="D17" s="64" t="n"/>
      <c r="E17" s="64" t="n"/>
      <c r="F17" s="64" t="n"/>
      <c r="G17" s="64" t="n"/>
      <c r="H17" s="64" t="n"/>
      <c r="I17" s="64" t="n"/>
      <c r="J17" s="64" t="n"/>
      <c r="K17" s="64" t="n"/>
      <c r="L17" s="64" t="n"/>
      <c r="M17" s="64" t="n"/>
      <c r="N17" s="64" t="n"/>
      <c r="O17" s="64" t="n"/>
      <c r="P17" s="64" t="n"/>
      <c r="Q17" s="64" t="n"/>
    </row>
    <row r="19" ht="20" customHeight="1">
      <c r="B19" s="65" t="inlineStr">
        <is>
          <t>Team Aqua</t>
        </is>
      </c>
      <c r="C19" s="66" t="n"/>
      <c r="D19" s="66" t="n"/>
      <c r="E19" s="67" t="inlineStr">
        <is>
          <t>Team Aqua Grunt</t>
        </is>
      </c>
      <c r="F19" s="66" t="n"/>
      <c r="G19" s="66" t="n"/>
      <c r="H19" s="66" t="n"/>
      <c r="I19" s="66" t="n"/>
      <c r="J19" s="66" t="n"/>
      <c r="K19" s="66" t="n"/>
      <c r="L19" s="66" t="n"/>
      <c r="M19" s="66" t="n"/>
      <c r="N19" s="66" t="n"/>
      <c r="O19" s="66" t="n"/>
      <c r="P19" s="66" t="n"/>
      <c r="Q19" s="66" t="n"/>
    </row>
    <row r="20" ht="69" customHeight="1">
      <c r="E20" s="68">
        <f>IFERROR(_xlfn.IMAGE("https://play.pokemonshowdown.com/sprites/gen5/sneasel.png"),"")</f>
        <v/>
      </c>
      <c r="G20" s="68">
        <f>IFERROR(_xlfn.IMAGE("https://play.pokemonshowdown.com/sprites/gen5/palpitoad.png"),"")</f>
        <v/>
      </c>
      <c r="I20" s="68">
        <f>IFERROR(_xlfn.IMAGE("https://play.pokemonshowdown.com/sprites/gen5/yanma.png"),"")</f>
        <v/>
      </c>
      <c r="K20" s="68">
        <f>IFERROR(_xlfn.IMAGE("https://play.pokemonshowdown.com/sprites/gen5/sealeo.png"),"")</f>
        <v/>
      </c>
      <c r="M20" s="68">
        <f>IFERROR(_xlfn.IMAGE("https://play.pokemonshowdown.com/sprites/gen5/magmar.png"),"")</f>
        <v/>
      </c>
      <c r="Q20" s="69" t="inlineStr">
        <is>
          <t>Forced on sight</t>
        </is>
      </c>
    </row>
    <row r="21">
      <c r="E21" s="70" t="inlineStr">
        <is>
          <t>Lv 27 Sneasel</t>
        </is>
      </c>
      <c r="F21" s="71" t="n"/>
      <c r="G21" s="70" t="inlineStr">
        <is>
          <t>Lv 27 Palpitoad</t>
        </is>
      </c>
      <c r="H21" s="71" t="n"/>
      <c r="I21" s="70" t="inlineStr">
        <is>
          <t>Lv 27 Yanma</t>
        </is>
      </c>
      <c r="J21" s="71" t="n"/>
      <c r="K21" s="70" t="inlineStr">
        <is>
          <t>Lv 27 Sealeo</t>
        </is>
      </c>
      <c r="L21" s="71" t="n"/>
      <c r="M21" s="70" t="inlineStr">
        <is>
          <t>Lv 27 Magmar</t>
        </is>
      </c>
      <c r="N21" s="71" t="n"/>
      <c r="Q21" s="72" t="inlineStr">
        <is>
          <t>Pokémon</t>
        </is>
      </c>
    </row>
    <row r="22">
      <c r="E22" s="73" t="inlineStr">
        <is>
          <t>Jolly</t>
        </is>
      </c>
      <c r="F22" s="73" t="inlineStr">
        <is>
          <t>Inner Focus</t>
        </is>
      </c>
      <c r="G22" s="73" t="inlineStr">
        <is>
          <t>Modest</t>
        </is>
      </c>
      <c r="H22" s="73" t="inlineStr">
        <is>
          <t>Water Absorb</t>
        </is>
      </c>
      <c r="I22" s="73" t="inlineStr">
        <is>
          <t>Modest</t>
        </is>
      </c>
      <c r="J22" s="73" t="inlineStr">
        <is>
          <t>Speed Boost</t>
        </is>
      </c>
      <c r="K22" s="73" t="inlineStr">
        <is>
          <t>Modest</t>
        </is>
      </c>
      <c r="L22" s="73" t="inlineStr">
        <is>
          <t>Thick Fat</t>
        </is>
      </c>
      <c r="M22" s="73" t="inlineStr">
        <is>
          <t>Timid</t>
        </is>
      </c>
      <c r="N22" s="73" t="inlineStr">
        <is>
          <t>Flame Body</t>
        </is>
      </c>
      <c r="Q22" s="72" t="inlineStr">
        <is>
          <t>Nature / Ability</t>
        </is>
      </c>
    </row>
    <row r="23">
      <c r="B23" s="72" t="inlineStr">
        <is>
          <t>AI Flags:</t>
        </is>
      </c>
      <c r="E23" s="74" t="inlineStr">
        <is>
          <t>Focus Sash</t>
        </is>
      </c>
      <c r="F23" s="71" t="n"/>
      <c r="G23" s="74" t="inlineStr">
        <is>
          <t>Rindo Berry</t>
        </is>
      </c>
      <c r="H23" s="71" t="n"/>
      <c r="I23" s="74" t="inlineStr">
        <is>
          <t>Sharp Beak</t>
        </is>
      </c>
      <c r="J23" s="71" t="n"/>
      <c r="K23" s="74" t="inlineStr">
        <is>
          <t>Sitrus Berry</t>
        </is>
      </c>
      <c r="L23" s="71" t="n"/>
      <c r="M23" s="74" t="inlineStr">
        <is>
          <t>Charcoal</t>
        </is>
      </c>
      <c r="N23" s="71" t="n"/>
      <c r="Q23" s="72" t="inlineStr">
        <is>
          <t>Item</t>
        </is>
      </c>
    </row>
    <row r="24">
      <c r="B24" s="69" t="inlineStr">
        <is>
          <t>Basic Trainer</t>
        </is>
      </c>
      <c r="E24" s="76" t="inlineStr">
        <is>
          <t>Fake Out</t>
        </is>
      </c>
      <c r="F24" s="71" t="n"/>
      <c r="G24" s="90" t="inlineStr">
        <is>
          <t>Scald</t>
        </is>
      </c>
      <c r="H24" s="71" t="n"/>
      <c r="I24" s="82" t="inlineStr">
        <is>
          <t>Air Slash</t>
        </is>
      </c>
      <c r="J24" s="71" t="n"/>
      <c r="K24" s="90" t="inlineStr">
        <is>
          <t>Whirlpool</t>
        </is>
      </c>
      <c r="L24" s="71" t="n"/>
      <c r="M24" s="83" t="inlineStr">
        <is>
          <t>Flamethrower</t>
        </is>
      </c>
      <c r="N24" s="71" t="n"/>
      <c r="Q24" s="72" t="inlineStr">
        <is>
          <t>Moves</t>
        </is>
      </c>
    </row>
    <row r="25">
      <c r="E25" s="91" t="inlineStr">
        <is>
          <t>Ice Punch</t>
        </is>
      </c>
      <c r="F25" s="71" t="n"/>
      <c r="G25" s="78" t="inlineStr">
        <is>
          <t>Earth Power</t>
        </is>
      </c>
      <c r="H25" s="71" t="n"/>
      <c r="I25" s="79" t="inlineStr">
        <is>
          <t>Bug Buzz</t>
        </is>
      </c>
      <c r="J25" s="71" t="n"/>
      <c r="K25" s="91" t="inlineStr">
        <is>
          <t>Aurora Beam</t>
        </is>
      </c>
      <c r="L25" s="71" t="n"/>
      <c r="M25" s="85" t="inlineStr">
        <is>
          <t>Psychic</t>
        </is>
      </c>
      <c r="N25" s="71" t="n"/>
    </row>
    <row r="26">
      <c r="E26" s="75" t="inlineStr">
        <is>
          <t>Feint Attack</t>
        </is>
      </c>
      <c r="F26" s="71" t="n"/>
      <c r="G26" s="80" t="inlineStr">
        <is>
          <t>Sludge Bomb</t>
        </is>
      </c>
      <c r="H26" s="71" t="n"/>
      <c r="I26" s="84" t="inlineStr">
        <is>
          <t>Giga Drain</t>
        </is>
      </c>
      <c r="J26" s="71" t="n"/>
      <c r="K26" s="76" t="inlineStr">
        <is>
          <t>Body Slam</t>
        </is>
      </c>
      <c r="L26" s="71" t="n"/>
      <c r="M26" s="86" t="inlineStr">
        <is>
          <t>Mach Punch</t>
        </is>
      </c>
      <c r="N26" s="71" t="n"/>
    </row>
    <row r="27">
      <c r="E27" s="75" t="inlineStr">
        <is>
          <t>Taunt</t>
        </is>
      </c>
      <c r="F27" s="71" t="n"/>
      <c r="G27" s="91" t="inlineStr">
        <is>
          <t>Icy Wind</t>
        </is>
      </c>
      <c r="H27" s="71" t="n"/>
      <c r="I27" s="76" t="inlineStr">
        <is>
          <t>Protect</t>
        </is>
      </c>
      <c r="J27" s="71" t="n"/>
      <c r="K27" s="76" t="inlineStr">
        <is>
          <t>Encore</t>
        </is>
      </c>
      <c r="L27" s="71" t="n"/>
      <c r="M27" s="92" t="inlineStr">
        <is>
          <t>Confuse Ray</t>
        </is>
      </c>
      <c r="N27" s="71" t="n"/>
    </row>
    <row r="28">
      <c r="E28" s="88" t="inlineStr">
        <is>
          <t>Note: Aqua Grunt 1</t>
        </is>
      </c>
    </row>
    <row r="30" ht="20" customHeight="1">
      <c r="B30" s="65" t="inlineStr">
        <is>
          <t>Team Aqua</t>
        </is>
      </c>
      <c r="C30" s="66" t="n"/>
      <c r="D30" s="66" t="n"/>
      <c r="E30" s="67" t="inlineStr">
        <is>
          <t>Team Aqua Grunt</t>
        </is>
      </c>
      <c r="F30" s="66" t="n"/>
      <c r="G30" s="66" t="n"/>
      <c r="H30" s="66" t="n"/>
      <c r="I30" s="66" t="n"/>
      <c r="J30" s="66" t="n"/>
      <c r="K30" s="66" t="n"/>
      <c r="L30" s="66" t="n"/>
      <c r="M30" s="66" t="n"/>
      <c r="N30" s="66" t="n"/>
      <c r="O30" s="66" t="n"/>
      <c r="P30" s="66" t="n"/>
      <c r="Q30" s="66" t="n"/>
    </row>
    <row r="31" ht="69" customHeight="1">
      <c r="E31" s="68">
        <f>IFERROR(_xlfn.IMAGE("https://play.pokemonshowdown.com/sprites/gen5/pelipper.png"),"")</f>
        <v/>
      </c>
      <c r="G31" s="68">
        <f>IFERROR(_xlfn.IMAGE("https://play.pokemonshowdown.com/sprites/gen5/marshtomp.png"),"")</f>
        <v/>
      </c>
      <c r="I31" s="68">
        <f>IFERROR(_xlfn.IMAGE("https://play.pokemonshowdown.com/sprites/gen5/lombre.png"),"")</f>
        <v/>
      </c>
      <c r="K31" s="68">
        <f>IFERROR(_xlfn.IMAGE("https://play.pokemonshowdown.com/sprites/gen5/flaaffy.png"),"")</f>
        <v/>
      </c>
      <c r="M31" s="68">
        <f>IFERROR(_xlfn.IMAGE("https://play.pokemonshowdown.com/sprites/gen5/sliggoo.png"),"")</f>
        <v/>
      </c>
      <c r="Q31" s="69" t="inlineStr">
        <is>
          <t>Forced on sight</t>
        </is>
      </c>
    </row>
    <row r="32">
      <c r="E32" s="70" t="inlineStr">
        <is>
          <t>Lv 27 Pelipper</t>
        </is>
      </c>
      <c r="F32" s="71" t="n"/>
      <c r="G32" s="70" t="inlineStr">
        <is>
          <t>Lv 27 Marshtomp</t>
        </is>
      </c>
      <c r="H32" s="71" t="n"/>
      <c r="I32" s="70" t="inlineStr">
        <is>
          <t>Lv 27 Lombre</t>
        </is>
      </c>
      <c r="J32" s="71" t="n"/>
      <c r="K32" s="70" t="inlineStr">
        <is>
          <t>Lv 27 Flaaffy</t>
        </is>
      </c>
      <c r="L32" s="71" t="n"/>
      <c r="M32" s="70" t="inlineStr">
        <is>
          <t>Lv 27 Sliggoo</t>
        </is>
      </c>
      <c r="N32" s="71" t="n"/>
      <c r="Q32" s="72" t="inlineStr">
        <is>
          <t>Pokémon</t>
        </is>
      </c>
    </row>
    <row r="33">
      <c r="E33" s="73" t="inlineStr">
        <is>
          <t>Bold</t>
        </is>
      </c>
      <c r="F33" s="73" t="inlineStr">
        <is>
          <t>Drizzle</t>
        </is>
      </c>
      <c r="G33" s="73" t="inlineStr">
        <is>
          <t>Adamant</t>
        </is>
      </c>
      <c r="H33" s="73" t="inlineStr">
        <is>
          <t>Torrent</t>
        </is>
      </c>
      <c r="I33" s="73" t="inlineStr">
        <is>
          <t>Modest</t>
        </is>
      </c>
      <c r="J33" s="73" t="inlineStr">
        <is>
          <t>Swift Swim</t>
        </is>
      </c>
      <c r="K33" s="73" t="inlineStr">
        <is>
          <t>Modest</t>
        </is>
      </c>
      <c r="L33" s="73" t="inlineStr">
        <is>
          <t>Static</t>
        </is>
      </c>
      <c r="M33" s="73" t="inlineStr">
        <is>
          <t>Calm</t>
        </is>
      </c>
      <c r="N33" s="73" t="inlineStr">
        <is>
          <t>Hydration</t>
        </is>
      </c>
      <c r="Q33" s="72" t="inlineStr">
        <is>
          <t>Nature / Ability</t>
        </is>
      </c>
    </row>
    <row r="34">
      <c r="B34" s="72" t="inlineStr">
        <is>
          <t>AI Flags:</t>
        </is>
      </c>
      <c r="E34" s="74" t="inlineStr">
        <is>
          <t>Damp Rock</t>
        </is>
      </c>
      <c r="F34" s="71" t="n"/>
      <c r="G34" s="74" t="inlineStr">
        <is>
          <t>Rindo Berry</t>
        </is>
      </c>
      <c r="H34" s="71" t="n"/>
      <c r="I34" s="74" t="inlineStr">
        <is>
          <t>Mystic Water</t>
        </is>
      </c>
      <c r="J34" s="71" t="n"/>
      <c r="K34" s="74" t="inlineStr">
        <is>
          <t>Magnet</t>
        </is>
      </c>
      <c r="L34" s="71" t="n"/>
      <c r="M34" s="74" t="inlineStr">
        <is>
          <t>Bright Powder</t>
        </is>
      </c>
      <c r="N34" s="71" t="n"/>
      <c r="Q34" s="72" t="inlineStr">
        <is>
          <t>Item</t>
        </is>
      </c>
    </row>
    <row r="35">
      <c r="B35" s="69" t="inlineStr">
        <is>
          <t>Basic Trainer</t>
        </is>
      </c>
      <c r="E35" s="90" t="inlineStr">
        <is>
          <t>Scald</t>
        </is>
      </c>
      <c r="F35" s="71" t="n"/>
      <c r="G35" s="90" t="inlineStr">
        <is>
          <t>Aqua Tail</t>
        </is>
      </c>
      <c r="H35" s="71" t="n"/>
      <c r="I35" s="90" t="inlineStr">
        <is>
          <t>Surf</t>
        </is>
      </c>
      <c r="J35" s="71" t="n"/>
      <c r="K35" s="77" t="inlineStr">
        <is>
          <t>Thunder</t>
        </is>
      </c>
      <c r="L35" s="71" t="n"/>
      <c r="M35" s="93" t="inlineStr">
        <is>
          <t>Dragon Pulse</t>
        </is>
      </c>
      <c r="N35" s="71" t="n"/>
      <c r="Q35" s="72" t="inlineStr">
        <is>
          <t>Moves</t>
        </is>
      </c>
    </row>
    <row r="36">
      <c r="E36" s="82" t="inlineStr">
        <is>
          <t>Air Slash</t>
        </is>
      </c>
      <c r="F36" s="71" t="n"/>
      <c r="G36" s="78" t="inlineStr">
        <is>
          <t>Bulldoze</t>
        </is>
      </c>
      <c r="H36" s="71" t="n"/>
      <c r="I36" s="84" t="inlineStr">
        <is>
          <t>Giga Drain</t>
        </is>
      </c>
      <c r="J36" s="71" t="n"/>
      <c r="K36" s="89" t="inlineStr">
        <is>
          <t>Power Gem</t>
        </is>
      </c>
      <c r="L36" s="71" t="n"/>
      <c r="M36" s="77" t="inlineStr">
        <is>
          <t>Thunder</t>
        </is>
      </c>
      <c r="N36" s="71" t="n"/>
    </row>
    <row r="37">
      <c r="E37" s="82" t="inlineStr">
        <is>
          <t>Roost</t>
        </is>
      </c>
      <c r="F37" s="71" t="n"/>
      <c r="G37" s="89" t="inlineStr">
        <is>
          <t>Rock Slide</t>
        </is>
      </c>
      <c r="H37" s="71" t="n"/>
      <c r="I37" s="91" t="inlineStr">
        <is>
          <t>Ice Beam</t>
        </is>
      </c>
      <c r="J37" s="71" t="n"/>
      <c r="K37" s="77" t="inlineStr">
        <is>
          <t>Thunder Wave</t>
        </is>
      </c>
      <c r="L37" s="71" t="n"/>
      <c r="M37" s="85" t="inlineStr">
        <is>
          <t>Rest</t>
        </is>
      </c>
      <c r="N37" s="71" t="n"/>
    </row>
    <row r="38">
      <c r="E38" s="79" t="inlineStr">
        <is>
          <t>U-turn</t>
        </is>
      </c>
      <c r="F38" s="71" t="n"/>
      <c r="G38" s="91" t="inlineStr">
        <is>
          <t>Ice Punch</t>
        </is>
      </c>
      <c r="H38" s="71" t="n"/>
      <c r="I38" s="76" t="inlineStr">
        <is>
          <t>Fake Out</t>
        </is>
      </c>
      <c r="J38" s="71" t="n"/>
      <c r="K38" s="79" t="inlineStr">
        <is>
          <t>Signal Beam</t>
        </is>
      </c>
      <c r="L38" s="71" t="n"/>
      <c r="M38" s="80" t="inlineStr">
        <is>
          <t>Acid Spray</t>
        </is>
      </c>
      <c r="N38" s="71" t="n"/>
    </row>
    <row r="39">
      <c r="E39" s="88" t="inlineStr">
        <is>
          <t>Note: Aqua Grunt 2 (rain team)</t>
        </is>
      </c>
    </row>
    <row r="41" ht="20" customHeight="1">
      <c r="B41" s="65" t="inlineStr">
        <is>
          <t>Team Aqua</t>
        </is>
      </c>
      <c r="C41" s="66" t="n"/>
      <c r="D41" s="66" t="n"/>
      <c r="E41" s="67" t="inlineStr">
        <is>
          <t>Team Aqua Grunt</t>
        </is>
      </c>
      <c r="F41" s="66" t="n"/>
      <c r="G41" s="66" t="n"/>
      <c r="H41" s="66" t="n"/>
      <c r="I41" s="66" t="n"/>
      <c r="J41" s="66" t="n"/>
      <c r="K41" s="66" t="n"/>
      <c r="L41" s="66" t="n"/>
      <c r="M41" s="66" t="n"/>
      <c r="N41" s="66" t="n"/>
      <c r="O41" s="66" t="n"/>
      <c r="P41" s="66" t="n"/>
      <c r="Q41" s="66" t="n"/>
    </row>
    <row r="42" ht="69" customHeight="1">
      <c r="E42" s="68">
        <f>IFERROR(_xlfn.IMAGE("https://play.pokemonshowdown.com/sprites/gen5/qwilfish.png"),"")</f>
        <v/>
      </c>
      <c r="G42" s="68">
        <f>IFERROR(_xlfn.IMAGE("https://play.pokemonshowdown.com/sprites/gen5/dugtrio.png"),"")</f>
        <v/>
      </c>
      <c r="I42" s="68">
        <f>IFERROR(_xlfn.IMAGE("https://play.pokemonshowdown.com/sprites/gen5/wobbuffet.png"),"")</f>
        <v/>
      </c>
      <c r="K42" s="68">
        <f>IFERROR(_xlfn.IMAGE("https://play.pokemonshowdown.com/sprites/gen5/electabuzz.png"),"")</f>
        <v/>
      </c>
      <c r="M42" s="68">
        <f>IFERROR(_xlfn.IMAGE("https://play.pokemonshowdown.com/sprites/gen5/drowzee.png"),"")</f>
        <v/>
      </c>
      <c r="Q42" s="69" t="inlineStr">
        <is>
          <t>Forced on sight</t>
        </is>
      </c>
    </row>
    <row r="43">
      <c r="E43" s="70" t="inlineStr">
        <is>
          <t>Lv 27 Qwilfish</t>
        </is>
      </c>
      <c r="F43" s="71" t="n"/>
      <c r="G43" s="70" t="inlineStr">
        <is>
          <t>Lv 27 Dugtrio</t>
        </is>
      </c>
      <c r="H43" s="71" t="n"/>
      <c r="I43" s="70" t="inlineStr">
        <is>
          <t>Lv 27 Wobbuffet</t>
        </is>
      </c>
      <c r="J43" s="71" t="n"/>
      <c r="K43" s="70" t="inlineStr">
        <is>
          <t>Lv 27 Electabuzz</t>
        </is>
      </c>
      <c r="L43" s="71" t="n"/>
      <c r="M43" s="70" t="inlineStr">
        <is>
          <t>Lv 27 Drowzee</t>
        </is>
      </c>
      <c r="N43" s="71" t="n"/>
      <c r="Q43" s="72" t="inlineStr">
        <is>
          <t>Pokémon</t>
        </is>
      </c>
    </row>
    <row r="44">
      <c r="E44" s="73" t="inlineStr">
        <is>
          <t>Jolly</t>
        </is>
      </c>
      <c r="F44" s="73" t="inlineStr">
        <is>
          <t>Intimidate</t>
        </is>
      </c>
      <c r="G44" s="73" t="inlineStr">
        <is>
          <t>Jolly</t>
        </is>
      </c>
      <c r="H44" s="73" t="inlineStr">
        <is>
          <t>Arena Trap</t>
        </is>
      </c>
      <c r="I44" s="73" t="inlineStr">
        <is>
          <t>Calm</t>
        </is>
      </c>
      <c r="J44" s="73" t="inlineStr">
        <is>
          <t>Shadow Tag</t>
        </is>
      </c>
      <c r="K44" s="73" t="inlineStr">
        <is>
          <t>Timid</t>
        </is>
      </c>
      <c r="L44" s="73" t="inlineStr">
        <is>
          <t>Static</t>
        </is>
      </c>
      <c r="M44" s="73" t="inlineStr">
        <is>
          <t>Calm</t>
        </is>
      </c>
      <c r="N44" s="73" t="inlineStr">
        <is>
          <t>Bad Dreams</t>
        </is>
      </c>
      <c r="Q44" s="72" t="inlineStr">
        <is>
          <t>Nature / Ability</t>
        </is>
      </c>
    </row>
    <row r="45">
      <c r="B45" s="72" t="inlineStr">
        <is>
          <t>AI Flags:</t>
        </is>
      </c>
      <c r="E45" s="74" t="inlineStr">
        <is>
          <t>Sitrus Berry</t>
        </is>
      </c>
      <c r="F45" s="71" t="n"/>
      <c r="G45" s="74" t="inlineStr">
        <is>
          <t>Soft Sand</t>
        </is>
      </c>
      <c r="H45" s="71" t="n"/>
      <c r="I45" s="74" t="inlineStr">
        <is>
          <t>Leftovers</t>
        </is>
      </c>
      <c r="J45" s="71" t="n"/>
      <c r="K45" s="74" t="inlineStr">
        <is>
          <t>Magnet</t>
        </is>
      </c>
      <c r="L45" s="71" t="n"/>
      <c r="M45" s="74" t="inlineStr">
        <is>
          <t>Eviolite</t>
        </is>
      </c>
      <c r="N45" s="71" t="n"/>
      <c r="Q45" s="72" t="inlineStr">
        <is>
          <t>Item</t>
        </is>
      </c>
    </row>
    <row r="46">
      <c r="B46" s="69" t="inlineStr">
        <is>
          <t>Basic Trainer</t>
        </is>
      </c>
      <c r="E46" s="90" t="inlineStr">
        <is>
          <t>Waterfall</t>
        </is>
      </c>
      <c r="F46" s="71" t="n"/>
      <c r="G46" s="78" t="inlineStr">
        <is>
          <t>Earthquake</t>
        </is>
      </c>
      <c r="H46" s="71" t="n"/>
      <c r="I46" s="86" t="inlineStr">
        <is>
          <t>Counter</t>
        </is>
      </c>
      <c r="J46" s="71" t="n"/>
      <c r="K46" s="77" t="inlineStr">
        <is>
          <t>Thunderbolt</t>
        </is>
      </c>
      <c r="L46" s="71" t="n"/>
      <c r="M46" s="85" t="inlineStr">
        <is>
          <t>Hypnosis</t>
        </is>
      </c>
      <c r="N46" s="71" t="n"/>
      <c r="Q46" s="72" t="inlineStr">
        <is>
          <t>Moves</t>
        </is>
      </c>
    </row>
    <row r="47">
      <c r="E47" s="80" t="inlineStr">
        <is>
          <t>Poison Jab</t>
        </is>
      </c>
      <c r="F47" s="71" t="n"/>
      <c r="G47" s="89" t="inlineStr">
        <is>
          <t>Rock Slide</t>
        </is>
      </c>
      <c r="H47" s="71" t="n"/>
      <c r="I47" s="85" t="inlineStr">
        <is>
          <t>Mirror Coat</t>
        </is>
      </c>
      <c r="J47" s="71" t="n"/>
      <c r="K47" s="86" t="inlineStr">
        <is>
          <t>Low Kick</t>
        </is>
      </c>
      <c r="L47" s="71" t="n"/>
      <c r="M47" s="85" t="inlineStr">
        <is>
          <t>Dream Eater</t>
        </is>
      </c>
      <c r="N47" s="71" t="n"/>
    </row>
    <row r="48">
      <c r="E48" s="78" t="inlineStr">
        <is>
          <t>Spikes</t>
        </is>
      </c>
      <c r="F48" s="71" t="n"/>
      <c r="G48" s="75" t="inlineStr">
        <is>
          <t>Sucker Punch</t>
        </is>
      </c>
      <c r="H48" s="71" t="n"/>
      <c r="I48" s="81" t="inlineStr">
        <is>
          <t>-</t>
        </is>
      </c>
      <c r="J48" s="71" t="n"/>
      <c r="K48" s="79" t="inlineStr">
        <is>
          <t>Signal Beam</t>
        </is>
      </c>
      <c r="L48" s="71" t="n"/>
      <c r="M48" s="85" t="inlineStr">
        <is>
          <t>Psychic</t>
        </is>
      </c>
      <c r="N48" s="71" t="n"/>
    </row>
    <row r="49">
      <c r="E49" s="75" t="inlineStr">
        <is>
          <t>Taunt</t>
        </is>
      </c>
      <c r="F49" s="71" t="n"/>
      <c r="G49" s="75" t="inlineStr">
        <is>
          <t>Pursuit</t>
        </is>
      </c>
      <c r="H49" s="71" t="n"/>
      <c r="I49" s="81" t="inlineStr">
        <is>
          <t>-</t>
        </is>
      </c>
      <c r="J49" s="71" t="n"/>
      <c r="K49" s="85" t="inlineStr">
        <is>
          <t>Light Screen</t>
        </is>
      </c>
      <c r="L49" s="71" t="n"/>
      <c r="M49" s="76" t="inlineStr">
        <is>
          <t>Substitute</t>
        </is>
      </c>
      <c r="N49" s="71" t="n"/>
    </row>
    <row r="50">
      <c r="E50" s="88" t="inlineStr">
        <is>
          <t>Note: Aqua Grunt 3 (trap / control)</t>
        </is>
      </c>
    </row>
    <row r="52" ht="20" customHeight="1">
      <c r="B52" s="65" t="inlineStr">
        <is>
          <t>Team Aqua</t>
        </is>
      </c>
      <c r="C52" s="66" t="n"/>
      <c r="D52" s="66" t="n"/>
      <c r="E52" s="67" t="inlineStr">
        <is>
          <t>Team Aqua Grunt</t>
        </is>
      </c>
      <c r="F52" s="66" t="n"/>
      <c r="G52" s="66" t="n"/>
      <c r="H52" s="66" t="n"/>
      <c r="I52" s="66" t="n"/>
      <c r="J52" s="66" t="n"/>
      <c r="K52" s="66" t="n"/>
      <c r="L52" s="66" t="n"/>
      <c r="M52" s="66" t="n"/>
      <c r="N52" s="66" t="n"/>
      <c r="O52" s="66" t="n"/>
      <c r="P52" s="66" t="n"/>
      <c r="Q52" s="66" t="n"/>
    </row>
    <row r="53" ht="69" customHeight="1">
      <c r="E53" s="68">
        <f>IFERROR(_xlfn.IMAGE("https://play.pokemonshowdown.com/sprites/gen5/ledian.png"),"")</f>
        <v/>
      </c>
      <c r="G53" s="68">
        <f>IFERROR(_xlfn.IMAGE("https://play.pokemonshowdown.com/sprites/gen5/gurdurr.png"),"")</f>
        <v/>
      </c>
      <c r="I53" s="68">
        <f>IFERROR(_xlfn.IMAGE("https://play.pokemonshowdown.com/sprites/gen5/duosion.png"),"")</f>
        <v/>
      </c>
      <c r="K53" s="68">
        <f>IFERROR(_xlfn.IMAGE("https://play.pokemonshowdown.com/sprites/gen5/octillery.png"),"")</f>
        <v/>
      </c>
      <c r="M53" s="68">
        <f>IFERROR(_xlfn.IMAGE("https://play.pokemonshowdown.com/sprites/gen5/wartortle.png"),"")</f>
        <v/>
      </c>
      <c r="Q53" s="69" t="inlineStr">
        <is>
          <t>Forced on sight</t>
        </is>
      </c>
    </row>
    <row r="54">
      <c r="E54" s="70" t="inlineStr">
        <is>
          <t>Lv 27 Ledian</t>
        </is>
      </c>
      <c r="F54" s="71" t="n"/>
      <c r="G54" s="70" t="inlineStr">
        <is>
          <t>Lv 27 Gurdurr</t>
        </is>
      </c>
      <c r="H54" s="71" t="n"/>
      <c r="I54" s="70" t="inlineStr">
        <is>
          <t>Lv 27 Duosion</t>
        </is>
      </c>
      <c r="J54" s="71" t="n"/>
      <c r="K54" s="70" t="inlineStr">
        <is>
          <t>Lv 25 Octillery</t>
        </is>
      </c>
      <c r="L54" s="71" t="n"/>
      <c r="M54" s="70" t="inlineStr">
        <is>
          <t>Lv 27 Wartortle</t>
        </is>
      </c>
      <c r="N54" s="71" t="n"/>
      <c r="Q54" s="72" t="inlineStr">
        <is>
          <t>Pokémon</t>
        </is>
      </c>
    </row>
    <row r="55">
      <c r="E55" s="73" t="inlineStr">
        <is>
          <t>Timid</t>
        </is>
      </c>
      <c r="F55" s="73" t="inlineStr">
        <is>
          <t>Prankster</t>
        </is>
      </c>
      <c r="G55" s="73" t="inlineStr">
        <is>
          <t>Adamant</t>
        </is>
      </c>
      <c r="H55" s="73" t="inlineStr">
        <is>
          <t>Guts</t>
        </is>
      </c>
      <c r="I55" s="73" t="inlineStr">
        <is>
          <t>Modest</t>
        </is>
      </c>
      <c r="J55" s="73" t="inlineStr">
        <is>
          <t>Magic Guard</t>
        </is>
      </c>
      <c r="K55" s="73" t="inlineStr">
        <is>
          <t>Modest</t>
        </is>
      </c>
      <c r="L55" s="73" t="inlineStr">
        <is>
          <t>Sniper</t>
        </is>
      </c>
      <c r="M55" s="73" t="inlineStr">
        <is>
          <t>Modest</t>
        </is>
      </c>
      <c r="N55" s="73" t="inlineStr">
        <is>
          <t>Torrent</t>
        </is>
      </c>
      <c r="Q55" s="72" t="inlineStr">
        <is>
          <t>Nature / Ability</t>
        </is>
      </c>
    </row>
    <row r="56">
      <c r="B56" s="72" t="inlineStr">
        <is>
          <t>AI Flags:</t>
        </is>
      </c>
      <c r="E56" s="74" t="inlineStr">
        <is>
          <t>Light Clay</t>
        </is>
      </c>
      <c r="F56" s="71" t="n"/>
      <c r="G56" s="74" t="inlineStr">
        <is>
          <t>Flame Orb</t>
        </is>
      </c>
      <c r="H56" s="71" t="n"/>
      <c r="I56" s="74" t="inlineStr">
        <is>
          <t>Twisted Spoon</t>
        </is>
      </c>
      <c r="J56" s="71" t="n"/>
      <c r="K56" s="74" t="inlineStr">
        <is>
          <t>Scope Lens</t>
        </is>
      </c>
      <c r="L56" s="71" t="n"/>
      <c r="M56" s="74" t="inlineStr">
        <is>
          <t>Mystic Water</t>
        </is>
      </c>
      <c r="N56" s="71" t="n"/>
      <c r="Q56" s="72" t="inlineStr">
        <is>
          <t>Item</t>
        </is>
      </c>
    </row>
    <row r="57">
      <c r="B57" s="69" t="inlineStr">
        <is>
          <t>Basic Trainer / Risky</t>
        </is>
      </c>
      <c r="E57" s="85" t="inlineStr">
        <is>
          <t>Reflect</t>
        </is>
      </c>
      <c r="F57" s="71" t="n"/>
      <c r="G57" s="86" t="inlineStr">
        <is>
          <t>Bulk Up</t>
        </is>
      </c>
      <c r="H57" s="71" t="n"/>
      <c r="I57" s="85" t="inlineStr">
        <is>
          <t>Psychic</t>
        </is>
      </c>
      <c r="J57" s="71" t="n"/>
      <c r="K57" s="90" t="inlineStr">
        <is>
          <t>Octazooka</t>
        </is>
      </c>
      <c r="L57" s="71" t="n"/>
      <c r="M57" s="90" t="inlineStr">
        <is>
          <t>Water Pulse</t>
        </is>
      </c>
      <c r="N57" s="71" t="n"/>
      <c r="Q57" s="72" t="inlineStr">
        <is>
          <t>Moves</t>
        </is>
      </c>
    </row>
    <row r="58">
      <c r="E58" s="85" t="inlineStr">
        <is>
          <t>Light Screen</t>
        </is>
      </c>
      <c r="F58" s="71" t="n"/>
      <c r="G58" s="86" t="inlineStr">
        <is>
          <t>Drain Punch</t>
        </is>
      </c>
      <c r="H58" s="71" t="n"/>
      <c r="I58" s="76" t="inlineStr">
        <is>
          <t>Recover</t>
        </is>
      </c>
      <c r="J58" s="71" t="n"/>
      <c r="K58" s="91" t="inlineStr">
        <is>
          <t>Ice Beam</t>
        </is>
      </c>
      <c r="L58" s="71" t="n"/>
      <c r="M58" s="91" t="inlineStr">
        <is>
          <t>Ice Beam</t>
        </is>
      </c>
      <c r="N58" s="71" t="n"/>
    </row>
    <row r="59">
      <c r="E59" s="86" t="inlineStr">
        <is>
          <t>Mach Punch</t>
        </is>
      </c>
      <c r="F59" s="71" t="n"/>
      <c r="G59" s="86" t="inlineStr">
        <is>
          <t>Mach Punch</t>
        </is>
      </c>
      <c r="H59" s="71" t="n"/>
      <c r="I59" s="79" t="inlineStr">
        <is>
          <t>Signal Beam</t>
        </is>
      </c>
      <c r="J59" s="71" t="n"/>
      <c r="K59" s="83" t="inlineStr">
        <is>
          <t>Flamethrower</t>
        </is>
      </c>
      <c r="L59" s="71" t="n"/>
      <c r="M59" s="86" t="inlineStr">
        <is>
          <t>Aura Sphere</t>
        </is>
      </c>
      <c r="N59" s="71" t="n"/>
    </row>
    <row r="60">
      <c r="E60" s="82" t="inlineStr">
        <is>
          <t>Air Slash</t>
        </is>
      </c>
      <c r="F60" s="71" t="n"/>
      <c r="G60" s="89" t="inlineStr">
        <is>
          <t>Rock Slide</t>
        </is>
      </c>
      <c r="H60" s="71" t="n"/>
      <c r="I60" s="85" t="inlineStr">
        <is>
          <t>Calm Mind</t>
        </is>
      </c>
      <c r="J60" s="71" t="n"/>
      <c r="K60" s="84" t="inlineStr">
        <is>
          <t>Energy Ball</t>
        </is>
      </c>
      <c r="L60" s="71" t="n"/>
      <c r="M60" s="76" t="inlineStr">
        <is>
          <t>Yawn</t>
        </is>
      </c>
      <c r="N60" s="71" t="n"/>
    </row>
    <row r="61">
      <c r="E61" s="88" t="inlineStr">
        <is>
          <t>Note: Aqua Grunt 4 (screens)</t>
        </is>
      </c>
    </row>
    <row r="63" ht="20" customHeight="1">
      <c r="B63" s="65" t="inlineStr">
        <is>
          <t>Aqua Leader</t>
        </is>
      </c>
      <c r="C63" s="66" t="n"/>
      <c r="D63" s="66" t="n"/>
      <c r="E63" s="67" t="inlineStr">
        <is>
          <t>Aqua Leader Archie</t>
        </is>
      </c>
      <c r="F63" s="66" t="n"/>
      <c r="G63" s="66" t="n"/>
      <c r="H63" s="66" t="n"/>
      <c r="I63" s="66" t="n"/>
      <c r="J63" s="66" t="n"/>
      <c r="K63" s="66" t="n"/>
      <c r="L63" s="66" t="n"/>
      <c r="M63" s="66" t="n"/>
      <c r="N63" s="66" t="n"/>
      <c r="O63" s="66" t="n"/>
      <c r="P63" s="66" t="n"/>
      <c r="Q63" s="66" t="n"/>
    </row>
    <row r="64" ht="69" customHeight="1">
      <c r="E64" s="68">
        <f>IFERROR(_xlfn.IMAGE("https://play.pokemonshowdown.com/sprites/gen5/magneton.png"),"")</f>
        <v/>
      </c>
      <c r="G64" s="68">
        <f>IFERROR(_xlfn.IMAGE("https://play.pokemonshowdown.com/sprites/gen5/heracross.png"),"")</f>
        <v/>
      </c>
      <c r="I64" s="68">
        <f>IFERROR(_xlfn.IMAGE("https://play.pokemonshowdown.com/sprites/gen5/lanturn.png"),"")</f>
        <v/>
      </c>
      <c r="K64" s="68">
        <f>IFERROR(_xlfn.IMAGE("https://play.pokemonshowdown.com/sprites/gen5/delibird.png"),"")</f>
        <v/>
      </c>
      <c r="M64" s="68">
        <f>IFERROR(_xlfn.IMAGE("https://play.pokemonshowdown.com/sprites/gen5/tentacruel.png"),"")</f>
        <v/>
      </c>
      <c r="O64" s="68">
        <f>IFERROR(_xlfn.IMAGE("https://play.pokemonshowdown.com/sprites/gen5/sharpedo.png"),"")</f>
        <v/>
      </c>
      <c r="Q64" s="69" t="inlineStr">
        <is>
          <t>Mandatory</t>
        </is>
      </c>
    </row>
    <row r="65">
      <c r="E65" s="70" t="inlineStr">
        <is>
          <t>Lv 28 Magneton</t>
        </is>
      </c>
      <c r="F65" s="71" t="n"/>
      <c r="G65" s="70" t="inlineStr">
        <is>
          <t>Lv 28 Heracross</t>
        </is>
      </c>
      <c r="H65" s="71" t="n"/>
      <c r="I65" s="70" t="inlineStr">
        <is>
          <t>Lv 28 Lanturn</t>
        </is>
      </c>
      <c r="J65" s="71" t="n"/>
      <c r="K65" s="70" t="inlineStr">
        <is>
          <t>Lv 28 Delibird</t>
        </is>
      </c>
      <c r="L65" s="71" t="n"/>
      <c r="M65" s="70" t="inlineStr">
        <is>
          <t>Lv 28 Tentacruel</t>
        </is>
      </c>
      <c r="N65" s="71" t="n"/>
      <c r="O65" s="70" t="inlineStr">
        <is>
          <t>Lv 29 Sharpedo</t>
        </is>
      </c>
      <c r="P65" s="71" t="n"/>
      <c r="Q65" s="72" t="inlineStr">
        <is>
          <t>Pokémon</t>
        </is>
      </c>
    </row>
    <row r="66">
      <c r="E66" s="73" t="inlineStr">
        <is>
          <t>Modest</t>
        </is>
      </c>
      <c r="F66" s="73" t="inlineStr">
        <is>
          <t>Magnet Pull</t>
        </is>
      </c>
      <c r="G66" s="73" t="inlineStr">
        <is>
          <t>Jolly</t>
        </is>
      </c>
      <c r="H66" s="73" t="inlineStr">
        <is>
          <t>Guts</t>
        </is>
      </c>
      <c r="I66" s="73" t="inlineStr">
        <is>
          <t>Calm</t>
        </is>
      </c>
      <c r="J66" s="73" t="inlineStr">
        <is>
          <t>Volt Absorb</t>
        </is>
      </c>
      <c r="K66" s="73" t="inlineStr">
        <is>
          <t>Jolly</t>
        </is>
      </c>
      <c r="L66" s="73" t="inlineStr">
        <is>
          <t>Adaptability</t>
        </is>
      </c>
      <c r="M66" s="73" t="inlineStr">
        <is>
          <t>Timid</t>
        </is>
      </c>
      <c r="N66" s="73" t="inlineStr">
        <is>
          <t>Liquid Ooze</t>
        </is>
      </c>
      <c r="O66" s="73" t="inlineStr">
        <is>
          <t>Adamant</t>
        </is>
      </c>
      <c r="P66" s="73" t="inlineStr">
        <is>
          <t>Speed Boost</t>
        </is>
      </c>
      <c r="Q66" s="72" t="inlineStr">
        <is>
          <t>Nature / Ability</t>
        </is>
      </c>
    </row>
    <row r="67">
      <c r="B67" s="72" t="inlineStr">
        <is>
          <t>AI Flags:</t>
        </is>
      </c>
      <c r="E67" s="74" t="inlineStr">
        <is>
          <t>Shuca Berry</t>
        </is>
      </c>
      <c r="F67" s="71" t="n"/>
      <c r="G67" s="74" t="inlineStr">
        <is>
          <t>Flame Orb</t>
        </is>
      </c>
      <c r="H67" s="71" t="n"/>
      <c r="I67" s="74" t="inlineStr">
        <is>
          <t>Leftovers</t>
        </is>
      </c>
      <c r="J67" s="71" t="n"/>
      <c r="K67" s="74" t="inlineStr">
        <is>
          <t>Expert Belt</t>
        </is>
      </c>
      <c r="L67" s="71" t="n"/>
      <c r="M67" s="74" t="inlineStr">
        <is>
          <t>Black Sludge</t>
        </is>
      </c>
      <c r="N67" s="71" t="n"/>
      <c r="O67" s="74" t="inlineStr">
        <is>
          <t>Life Orb</t>
        </is>
      </c>
      <c r="P67" s="71" t="n"/>
      <c r="Q67" s="72" t="inlineStr">
        <is>
          <t>Item</t>
        </is>
      </c>
    </row>
    <row r="68">
      <c r="B68" s="69" t="inlineStr">
        <is>
          <t>Basic Trainer</t>
        </is>
      </c>
      <c r="E68" s="77" t="inlineStr">
        <is>
          <t>Thunderbolt</t>
        </is>
      </c>
      <c r="F68" s="71" t="n"/>
      <c r="G68" s="86" t="inlineStr">
        <is>
          <t>Brick Break</t>
        </is>
      </c>
      <c r="H68" s="71" t="n"/>
      <c r="I68" s="90" t="inlineStr">
        <is>
          <t>Scald</t>
        </is>
      </c>
      <c r="J68" s="71" t="n"/>
      <c r="K68" s="91" t="inlineStr">
        <is>
          <t>Ice Punch</t>
        </is>
      </c>
      <c r="L68" s="71" t="n"/>
      <c r="M68" s="90" t="inlineStr">
        <is>
          <t>Scald</t>
        </is>
      </c>
      <c r="N68" s="71" t="n"/>
      <c r="O68" s="76" t="inlineStr">
        <is>
          <t>Protect</t>
        </is>
      </c>
      <c r="P68" s="71" t="n"/>
      <c r="Q68" s="72" t="inlineStr">
        <is>
          <t>Moves</t>
        </is>
      </c>
    </row>
    <row r="69">
      <c r="E69" s="87" t="inlineStr">
        <is>
          <t>Flash Cannon</t>
        </is>
      </c>
      <c r="F69" s="71" t="n"/>
      <c r="G69" s="79" t="inlineStr">
        <is>
          <t>Megahorn</t>
        </is>
      </c>
      <c r="H69" s="71" t="n"/>
      <c r="I69" s="77" t="inlineStr">
        <is>
          <t>Thunderbolt</t>
        </is>
      </c>
      <c r="J69" s="71" t="n"/>
      <c r="K69" s="82" t="inlineStr">
        <is>
          <t>Drill Peck</t>
        </is>
      </c>
      <c r="L69" s="71" t="n"/>
      <c r="M69" s="80" t="inlineStr">
        <is>
          <t>Sludge Bomb</t>
        </is>
      </c>
      <c r="N69" s="71" t="n"/>
      <c r="O69" s="75" t="inlineStr">
        <is>
          <t>Crunch</t>
        </is>
      </c>
      <c r="P69" s="71" t="n"/>
    </row>
    <row r="70">
      <c r="E70" s="77" t="inlineStr">
        <is>
          <t>Thunder Wave</t>
        </is>
      </c>
      <c r="F70" s="71" t="n"/>
      <c r="G70" s="89" t="inlineStr">
        <is>
          <t>Rock Slide</t>
        </is>
      </c>
      <c r="H70" s="71" t="n"/>
      <c r="I70" s="91" t="inlineStr">
        <is>
          <t>Ice Beam</t>
        </is>
      </c>
      <c r="J70" s="71" t="n"/>
      <c r="K70" s="86" t="inlineStr">
        <is>
          <t>Brick Break</t>
        </is>
      </c>
      <c r="L70" s="71" t="n"/>
      <c r="M70" s="76" t="inlineStr">
        <is>
          <t>Rapid Spin</t>
        </is>
      </c>
      <c r="N70" s="71" t="n"/>
      <c r="O70" s="90" t="inlineStr">
        <is>
          <t>Waterfall</t>
        </is>
      </c>
      <c r="P70" s="71" t="n"/>
    </row>
    <row r="71">
      <c r="E71" s="77" t="inlineStr">
        <is>
          <t>Volt Switch</t>
        </is>
      </c>
      <c r="F71" s="71" t="n"/>
      <c r="G71" s="76" t="inlineStr">
        <is>
          <t>Facade</t>
        </is>
      </c>
      <c r="H71" s="71" t="n"/>
      <c r="I71" s="77" t="inlineStr">
        <is>
          <t>Thunder Wave</t>
        </is>
      </c>
      <c r="J71" s="71" t="n"/>
      <c r="K71" s="76" t="inlineStr">
        <is>
          <t>Fake Out</t>
        </is>
      </c>
      <c r="L71" s="71" t="n"/>
      <c r="M71" s="76" t="inlineStr">
        <is>
          <t>Protect</t>
        </is>
      </c>
      <c r="N71" s="71" t="n"/>
      <c r="O71" s="91" t="inlineStr">
        <is>
          <t>Ice Fang</t>
        </is>
      </c>
      <c r="P71" s="71" t="n"/>
    </row>
    <row r="72">
      <c r="E72" s="88" t="inlineStr">
        <is>
          <t>Note: Blocks the exit to Hollowbrook</t>
        </is>
      </c>
    </row>
    <row r="74" ht="24" customHeight="1">
      <c r="B74" s="63" t="inlineStr">
        <is>
          <t>Granite Cave - B2F</t>
        </is>
      </c>
      <c r="C74" s="64" t="n"/>
      <c r="D74" s="64" t="n"/>
      <c r="E74" s="64" t="n"/>
      <c r="F74" s="64" t="n"/>
      <c r="G74" s="64" t="n"/>
      <c r="H74" s="64" t="n"/>
      <c r="I74" s="64" t="n"/>
      <c r="J74" s="64" t="n"/>
      <c r="K74" s="64" t="n"/>
      <c r="L74" s="64" t="n"/>
      <c r="M74" s="64" t="n"/>
      <c r="N74" s="64" t="n"/>
      <c r="O74" s="64" t="n"/>
      <c r="P74" s="64" t="n"/>
      <c r="Q74" s="64" t="n"/>
    </row>
    <row r="76" ht="20" customHeight="1">
      <c r="B76" s="65" t="inlineStr">
        <is>
          <t>Ruin Maniac</t>
        </is>
      </c>
      <c r="C76" s="66" t="n"/>
      <c r="D76" s="66" t="n"/>
      <c r="E76" s="67" t="inlineStr">
        <is>
          <t>Ruin Maniac Ansel</t>
        </is>
      </c>
      <c r="F76" s="66" t="n"/>
      <c r="G76" s="66" t="n"/>
      <c r="H76" s="66" t="n"/>
      <c r="I76" s="66" t="n"/>
      <c r="J76" s="66" t="n"/>
      <c r="K76" s="66" t="n"/>
      <c r="L76" s="66" t="n"/>
      <c r="M76" s="66" t="n"/>
      <c r="N76" s="66" t="n"/>
      <c r="O76" s="66" t="n"/>
      <c r="P76" s="66" t="n"/>
      <c r="Q76" s="66" t="n"/>
    </row>
    <row r="77" ht="69" customHeight="1">
      <c r="E77" s="68">
        <f>IFERROR(_xlfn.IMAGE("https://play.pokemonshowdown.com/sprites/gen5/shieldon.png"),"")</f>
        <v/>
      </c>
      <c r="G77" s="68">
        <f>IFERROR(_xlfn.IMAGE("https://play.pokemonshowdown.com/sprites/gen5/cranidos.png"),"")</f>
        <v/>
      </c>
      <c r="I77" s="68">
        <f>IFERROR(_xlfn.IMAGE("https://play.pokemonshowdown.com/sprites/gen5/relicanth.png"),"")</f>
        <v/>
      </c>
      <c r="K77" s="68">
        <f>IFERROR(_xlfn.IMAGE("https://play.pokemonshowdown.com/sprites/gen5/archen.png"),"")</f>
        <v/>
      </c>
      <c r="M77" s="68">
        <f>IFERROR(_xlfn.IMAGE("https://play.pokemonshowdown.com/sprites/gen5/aurorus.png"),"")</f>
        <v/>
      </c>
      <c r="Q77" s="69" t="inlineStr">
        <is>
          <t>Forced on sight</t>
        </is>
      </c>
    </row>
    <row r="78">
      <c r="E78" s="70" t="inlineStr">
        <is>
          <t>Lv 29 Shieldon</t>
        </is>
      </c>
      <c r="F78" s="71" t="n"/>
      <c r="G78" s="70" t="inlineStr">
        <is>
          <t>Lv 29 Cranidos</t>
        </is>
      </c>
      <c r="H78" s="71" t="n"/>
      <c r="I78" s="70" t="inlineStr">
        <is>
          <t>Lv 29 Relicanth</t>
        </is>
      </c>
      <c r="J78" s="71" t="n"/>
      <c r="K78" s="70" t="inlineStr">
        <is>
          <t>Lv 29 Archen</t>
        </is>
      </c>
      <c r="L78" s="71" t="n"/>
      <c r="M78" s="70" t="inlineStr">
        <is>
          <t>Lv 29 Aurorus</t>
        </is>
      </c>
      <c r="N78" s="71" t="n"/>
      <c r="Q78" s="72" t="inlineStr">
        <is>
          <t>Pokémon</t>
        </is>
      </c>
    </row>
    <row r="79">
      <c r="E79" s="73" t="inlineStr">
        <is>
          <t>Impish</t>
        </is>
      </c>
      <c r="F79" s="73" t="inlineStr">
        <is>
          <t>Sturdy</t>
        </is>
      </c>
      <c r="G79" s="73" t="inlineStr">
        <is>
          <t>Jolly</t>
        </is>
      </c>
      <c r="H79" s="73" t="inlineStr">
        <is>
          <t>Mold Breaker</t>
        </is>
      </c>
      <c r="I79" s="73" t="inlineStr">
        <is>
          <t>Adamant</t>
        </is>
      </c>
      <c r="J79" s="73" t="inlineStr">
        <is>
          <t>Rock Head</t>
        </is>
      </c>
      <c r="K79" s="73" t="inlineStr">
        <is>
          <t>Jolly</t>
        </is>
      </c>
      <c r="L79" s="73" t="inlineStr">
        <is>
          <t>Defeatist</t>
        </is>
      </c>
      <c r="M79" s="73" t="inlineStr">
        <is>
          <t>Modest</t>
        </is>
      </c>
      <c r="N79" s="73" t="inlineStr">
        <is>
          <t>Refrigerate</t>
        </is>
      </c>
      <c r="Q79" s="72" t="inlineStr">
        <is>
          <t>Nature / Ability</t>
        </is>
      </c>
    </row>
    <row r="80">
      <c r="B80" s="72" t="inlineStr">
        <is>
          <t>AI Flags:</t>
        </is>
      </c>
      <c r="E80" s="74" t="inlineStr">
        <is>
          <t>Leftovers</t>
        </is>
      </c>
      <c r="F80" s="71" t="n"/>
      <c r="G80" s="74" t="inlineStr">
        <is>
          <t>Muscle Band</t>
        </is>
      </c>
      <c r="H80" s="71" t="n"/>
      <c r="I80" s="74" t="inlineStr">
        <is>
          <t>Rindo Berry</t>
        </is>
      </c>
      <c r="J80" s="71" t="n"/>
      <c r="K80" s="74" t="inlineStr">
        <is>
          <t>Flying Gem</t>
        </is>
      </c>
      <c r="L80" s="71" t="n"/>
      <c r="M80" s="74" t="inlineStr">
        <is>
          <t>Never-Melt Ice</t>
        </is>
      </c>
      <c r="N80" s="71" t="n"/>
      <c r="Q80" s="72" t="inlineStr">
        <is>
          <t>Item</t>
        </is>
      </c>
    </row>
    <row r="81">
      <c r="B81" s="69" t="inlineStr">
        <is>
          <t>Basic Trainer</t>
        </is>
      </c>
      <c r="E81" s="89" t="inlineStr">
        <is>
          <t>Rock Tomb</t>
        </is>
      </c>
      <c r="F81" s="71" t="n"/>
      <c r="G81" s="89" t="inlineStr">
        <is>
          <t>Head Smash</t>
        </is>
      </c>
      <c r="H81" s="71" t="n"/>
      <c r="I81" s="89" t="inlineStr">
        <is>
          <t>Rock Slide</t>
        </is>
      </c>
      <c r="J81" s="71" t="n"/>
      <c r="K81" s="82" t="inlineStr">
        <is>
          <t>Acrobatics</t>
        </is>
      </c>
      <c r="L81" s="71" t="n"/>
      <c r="M81" s="91" t="inlineStr">
        <is>
          <t>Aurora Beam</t>
        </is>
      </c>
      <c r="N81" s="71" t="n"/>
      <c r="Q81" s="72" t="inlineStr">
        <is>
          <t>Moves</t>
        </is>
      </c>
    </row>
    <row r="82">
      <c r="E82" s="87" t="inlineStr">
        <is>
          <t>Iron Head</t>
        </is>
      </c>
      <c r="F82" s="71" t="n"/>
      <c r="G82" s="85" t="inlineStr">
        <is>
          <t>Zen Headbutt</t>
        </is>
      </c>
      <c r="H82" s="71" t="n"/>
      <c r="I82" s="90" t="inlineStr">
        <is>
          <t>Waterfall</t>
        </is>
      </c>
      <c r="J82" s="71" t="n"/>
      <c r="K82" s="89" t="inlineStr">
        <is>
          <t>Rock Slide</t>
        </is>
      </c>
      <c r="L82" s="71" t="n"/>
      <c r="M82" s="89" t="inlineStr">
        <is>
          <t>Ancient Power</t>
        </is>
      </c>
      <c r="N82" s="71" t="n"/>
    </row>
    <row r="83">
      <c r="E83" s="80" t="inlineStr">
        <is>
          <t>Toxic</t>
        </is>
      </c>
      <c r="F83" s="71" t="n"/>
      <c r="G83" s="83" t="inlineStr">
        <is>
          <t>Fire Punch</t>
        </is>
      </c>
      <c r="H83" s="71" t="n"/>
      <c r="I83" s="78" t="inlineStr">
        <is>
          <t>Earthquake</t>
        </is>
      </c>
      <c r="J83" s="71" t="n"/>
      <c r="K83" s="79" t="inlineStr">
        <is>
          <t>U-turn</t>
        </is>
      </c>
      <c r="L83" s="71" t="n"/>
      <c r="M83" s="78" t="inlineStr">
        <is>
          <t>Earth Power</t>
        </is>
      </c>
      <c r="N83" s="71" t="n"/>
    </row>
    <row r="84">
      <c r="E84" s="89" t="inlineStr">
        <is>
          <t>Stealth Rock</t>
        </is>
      </c>
      <c r="F84" s="71" t="n"/>
      <c r="G84" s="89" t="inlineStr">
        <is>
          <t>Rock Polish</t>
        </is>
      </c>
      <c r="H84" s="71" t="n"/>
      <c r="I84" s="76" t="inlineStr">
        <is>
          <t>Yawn</t>
        </is>
      </c>
      <c r="J84" s="71" t="n"/>
      <c r="K84" s="76" t="inlineStr">
        <is>
          <t>Quick Attack</t>
        </is>
      </c>
      <c r="L84" s="71" t="n"/>
      <c r="M84" s="77" t="inlineStr">
        <is>
          <t>Thunder Wave</t>
        </is>
      </c>
      <c r="N84" s="71" t="n"/>
    </row>
    <row r="85">
      <c r="E85" s="88" t="inlineStr">
        <is>
          <t>Note: Fossil Expert</t>
        </is>
      </c>
    </row>
    <row r="87" ht="24" customHeight="1">
      <c r="B87" s="63" t="inlineStr">
        <is>
          <t>Granite Cave - B1F</t>
        </is>
      </c>
      <c r="C87" s="64" t="n"/>
      <c r="D87" s="64" t="n"/>
      <c r="E87" s="64" t="n"/>
      <c r="F87" s="64" t="n"/>
      <c r="G87" s="64" t="n"/>
      <c r="H87" s="64" t="n"/>
      <c r="I87" s="64" t="n"/>
      <c r="J87" s="64" t="n"/>
      <c r="K87" s="64" t="n"/>
      <c r="L87" s="64" t="n"/>
      <c r="M87" s="64" t="n"/>
      <c r="N87" s="64" t="n"/>
      <c r="O87" s="64" t="n"/>
      <c r="P87" s="64" t="n"/>
      <c r="Q87" s="64" t="n"/>
    </row>
    <row r="89" ht="20" customHeight="1">
      <c r="B89" s="65" t="inlineStr">
        <is>
          <t>Pkmn Ranger</t>
        </is>
      </c>
      <c r="C89" s="66" t="n"/>
      <c r="D89" s="66" t="n"/>
      <c r="E89" s="67" t="inlineStr">
        <is>
          <t>Pkmn Ranger Dalton</t>
        </is>
      </c>
      <c r="F89" s="66" t="n"/>
      <c r="G89" s="66" t="n"/>
      <c r="H89" s="66" t="n"/>
      <c r="I89" s="66" t="n"/>
      <c r="J89" s="66" t="n"/>
      <c r="K89" s="66" t="n"/>
      <c r="L89" s="66" t="n"/>
      <c r="M89" s="66" t="n"/>
      <c r="N89" s="66" t="n"/>
      <c r="O89" s="66" t="n"/>
      <c r="P89" s="66" t="n"/>
      <c r="Q89" s="66" t="n"/>
    </row>
    <row r="90" ht="69" customHeight="1">
      <c r="E90" s="68">
        <f>IFERROR(_xlfn.IMAGE("https://play.pokemonshowdown.com/sprites/gen5/ninetales.png"),"")</f>
        <v/>
      </c>
      <c r="G90" s="68">
        <f>IFERROR(_xlfn.IMAGE("https://play.pokemonshowdown.com/sprites/gen5/hitmontop.png"),"")</f>
        <v/>
      </c>
      <c r="I90" s="68">
        <f>IFERROR(_xlfn.IMAGE("https://play.pokemonshowdown.com/sprites/gen5/pyroar.png"),"")</f>
        <v/>
      </c>
      <c r="K90" s="68">
        <f>IFERROR(_xlfn.IMAGE("https://play.pokemonshowdown.com/sprites/gen5/bellossom.png"),"")</f>
        <v/>
      </c>
      <c r="M90" s="68">
        <f>IFERROR(_xlfn.IMAGE("https://play.pokemonshowdown.com/sprites/gen5/monferno.png"),"")</f>
        <v/>
      </c>
      <c r="Q90" s="69" t="inlineStr">
        <is>
          <t>DOUBLE BATTLE
Forced on sight</t>
        </is>
      </c>
    </row>
    <row r="91">
      <c r="E91" s="70" t="inlineStr">
        <is>
          <t>Lv 29 Ninetales</t>
        </is>
      </c>
      <c r="F91" s="71" t="n"/>
      <c r="G91" s="70" t="inlineStr">
        <is>
          <t>Lv 29 Hitmontop</t>
        </is>
      </c>
      <c r="H91" s="71" t="n"/>
      <c r="I91" s="70" t="inlineStr">
        <is>
          <t>Lv 29 Pyroar</t>
        </is>
      </c>
      <c r="J91" s="71" t="n"/>
      <c r="K91" s="70" t="inlineStr">
        <is>
          <t>Lv 29 Bellossom</t>
        </is>
      </c>
      <c r="L91" s="71" t="n"/>
      <c r="M91" s="70" t="inlineStr">
        <is>
          <t>Lv 29 Monferno</t>
        </is>
      </c>
      <c r="N91" s="71" t="n"/>
      <c r="Q91" s="72" t="inlineStr">
        <is>
          <t>Pokémon</t>
        </is>
      </c>
    </row>
    <row r="92">
      <c r="E92" s="73" t="inlineStr">
        <is>
          <t>Timid</t>
        </is>
      </c>
      <c r="F92" s="73" t="inlineStr">
        <is>
          <t>Flash Fire</t>
        </is>
      </c>
      <c r="G92" s="73" t="inlineStr">
        <is>
          <t>Careful</t>
        </is>
      </c>
      <c r="H92" s="73" t="inlineStr">
        <is>
          <t>Intimidate</t>
        </is>
      </c>
      <c r="I92" s="73" t="inlineStr">
        <is>
          <t>Timid</t>
        </is>
      </c>
      <c r="J92" s="73" t="inlineStr">
        <is>
          <t>Unnerve</t>
        </is>
      </c>
      <c r="K92" s="73" t="inlineStr">
        <is>
          <t>Bold</t>
        </is>
      </c>
      <c r="L92" s="73" t="inlineStr">
        <is>
          <t>Chlorophyll</t>
        </is>
      </c>
      <c r="M92" s="73" t="inlineStr">
        <is>
          <t>Jolly</t>
        </is>
      </c>
      <c r="N92" s="73" t="inlineStr">
        <is>
          <t>Iron Fist</t>
        </is>
      </c>
      <c r="Q92" s="72" t="inlineStr">
        <is>
          <t>Nature / Ability</t>
        </is>
      </c>
    </row>
    <row r="93">
      <c r="B93" s="72" t="inlineStr">
        <is>
          <t>AI Flags:</t>
        </is>
      </c>
      <c r="E93" s="74" t="inlineStr">
        <is>
          <t>Charcoal</t>
        </is>
      </c>
      <c r="F93" s="71" t="n"/>
      <c r="G93" s="74" t="inlineStr">
        <is>
          <t>Eject Button</t>
        </is>
      </c>
      <c r="H93" s="71" t="n"/>
      <c r="I93" s="74" t="inlineStr">
        <is>
          <t>Expert Belt</t>
        </is>
      </c>
      <c r="J93" s="71" t="n"/>
      <c r="K93" s="74" t="inlineStr">
        <is>
          <t>Sitrus Berry</t>
        </is>
      </c>
      <c r="L93" s="71" t="n"/>
      <c r="M93" s="74" t="inlineStr">
        <is>
          <t>Expert Belt</t>
        </is>
      </c>
      <c r="N93" s="71" t="n"/>
      <c r="Q93" s="72" t="inlineStr">
        <is>
          <t>Item</t>
        </is>
      </c>
    </row>
    <row r="94">
      <c r="B94" s="69" t="inlineStr">
        <is>
          <t>Basic Trainer</t>
        </is>
      </c>
      <c r="E94" s="83" t="inlineStr">
        <is>
          <t>Flamethrower</t>
        </is>
      </c>
      <c r="F94" s="71" t="n"/>
      <c r="G94" s="76" t="inlineStr">
        <is>
          <t>Fake Out</t>
        </is>
      </c>
      <c r="H94" s="71" t="n"/>
      <c r="I94" s="83" t="inlineStr">
        <is>
          <t>Heat Wave</t>
        </is>
      </c>
      <c r="J94" s="71" t="n"/>
      <c r="K94" s="84" t="inlineStr">
        <is>
          <t>Giga Drain</t>
        </is>
      </c>
      <c r="L94" s="71" t="n"/>
      <c r="M94" s="83" t="inlineStr">
        <is>
          <t>Fire Punch</t>
        </is>
      </c>
      <c r="N94" s="71" t="n"/>
      <c r="Q94" s="72" t="inlineStr">
        <is>
          <t>Moves</t>
        </is>
      </c>
    </row>
    <row r="95">
      <c r="E95" s="84" t="inlineStr">
        <is>
          <t>Energy Ball</t>
        </is>
      </c>
      <c r="F95" s="71" t="n"/>
      <c r="G95" s="86" t="inlineStr">
        <is>
          <t>Close Combat</t>
        </is>
      </c>
      <c r="H95" s="71" t="n"/>
      <c r="I95" s="75" t="inlineStr">
        <is>
          <t>Dark Pulse</t>
        </is>
      </c>
      <c r="J95" s="71" t="n"/>
      <c r="K95" s="80" t="inlineStr">
        <is>
          <t>Sludge Bomb</t>
        </is>
      </c>
      <c r="L95" s="71" t="n"/>
      <c r="M95" s="86" t="inlineStr">
        <is>
          <t>Mach Punch</t>
        </is>
      </c>
      <c r="N95" s="71" t="n"/>
    </row>
    <row r="96">
      <c r="E96" s="83" t="inlineStr">
        <is>
          <t>Will-O-Wisp</t>
        </is>
      </c>
      <c r="F96" s="71" t="n"/>
      <c r="G96" s="89" t="inlineStr">
        <is>
          <t>Rock Slide</t>
        </is>
      </c>
      <c r="H96" s="71" t="n"/>
      <c r="I96" s="76" t="inlineStr">
        <is>
          <t>Hidden Power</t>
        </is>
      </c>
      <c r="J96" s="71" t="n"/>
      <c r="K96" s="84" t="inlineStr">
        <is>
          <t>Sleep Powder</t>
        </is>
      </c>
      <c r="L96" s="71" t="n"/>
      <c r="M96" s="77" t="inlineStr">
        <is>
          <t>Thunder Punch</t>
        </is>
      </c>
      <c r="N96" s="71" t="n"/>
    </row>
    <row r="97">
      <c r="E97" s="76" t="inlineStr">
        <is>
          <t>Protect</t>
        </is>
      </c>
      <c r="F97" s="71" t="n"/>
      <c r="G97" s="76" t="inlineStr">
        <is>
          <t>Helping Hand</t>
        </is>
      </c>
      <c r="H97" s="71" t="n"/>
      <c r="I97" s="76" t="inlineStr">
        <is>
          <t>Protect</t>
        </is>
      </c>
      <c r="J97" s="71" t="n"/>
      <c r="K97" s="76" t="inlineStr">
        <is>
          <t>Helping Hand</t>
        </is>
      </c>
      <c r="L97" s="71" t="n"/>
      <c r="M97" s="89" t="inlineStr">
        <is>
          <t>Rock Slide</t>
        </is>
      </c>
      <c r="N97" s="71" t="n"/>
    </row>
    <row r="98">
      <c r="E98" s="88" t="inlineStr">
        <is>
          <t>Note: Cave Researcher</t>
        </is>
      </c>
    </row>
    <row r="100" ht="24" customHeight="1">
      <c r="B100" s="63" t="inlineStr">
        <is>
          <t>Route 106</t>
        </is>
      </c>
      <c r="C100" s="64" t="n"/>
      <c r="D100" s="64" t="n"/>
      <c r="E100" s="64" t="n"/>
      <c r="F100" s="64" t="n"/>
      <c r="G100" s="64" t="n"/>
      <c r="H100" s="64" t="n"/>
      <c r="I100" s="64" t="n"/>
      <c r="J100" s="64" t="n"/>
      <c r="K100" s="64" t="n"/>
      <c r="L100" s="64" t="n"/>
      <c r="M100" s="64" t="n"/>
      <c r="N100" s="64" t="n"/>
      <c r="O100" s="64" t="n"/>
      <c r="P100" s="64" t="n"/>
      <c r="Q100" s="64" t="n"/>
    </row>
    <row r="102" ht="20" customHeight="1">
      <c r="B102" s="65" t="inlineStr">
        <is>
          <t>Cooltrainer</t>
        </is>
      </c>
      <c r="C102" s="66" t="n"/>
      <c r="D102" s="66" t="n"/>
      <c r="E102" s="67" t="inlineStr">
        <is>
          <t>Cooltrainer Milo</t>
        </is>
      </c>
      <c r="F102" s="66" t="n"/>
      <c r="G102" s="66" t="n"/>
      <c r="H102" s="66" t="n"/>
      <c r="I102" s="66" t="n"/>
      <c r="J102" s="66" t="n"/>
      <c r="K102" s="66" t="n"/>
      <c r="L102" s="66" t="n"/>
      <c r="M102" s="66" t="n"/>
      <c r="N102" s="66" t="n"/>
      <c r="O102" s="66" t="n"/>
      <c r="P102" s="66" t="n"/>
      <c r="Q102" s="66" t="n"/>
    </row>
    <row r="103" ht="69" customHeight="1">
      <c r="E103" s="68">
        <f>IFERROR(_xlfn.IMAGE("https://play.pokemonshowdown.com/sprites/gen5/grovyle.png"),"")</f>
        <v/>
      </c>
      <c r="G103" s="68">
        <f>IFERROR(_xlfn.IMAGE("https://play.pokemonshowdown.com/sprites/gen5/wailmer.png"),"")</f>
        <v/>
      </c>
      <c r="I103" s="68">
        <f>IFERROR(_xlfn.IMAGE("https://play.pokemonshowdown.com/sprites/gen5/kadabra.png"),"")</f>
        <v/>
      </c>
      <c r="K103" s="68">
        <f>IFERROR(_xlfn.IMAGE("https://play.pokemonshowdown.com/sprites/gen5/fletchinder.png"),"")</f>
        <v/>
      </c>
      <c r="M103" s="68">
        <f>IFERROR(_xlfn.IMAGE("https://play.pokemonshowdown.com/sprites/gen5/mimejr.png"),"")</f>
        <v/>
      </c>
      <c r="Q103" s="69" t="inlineStr">
        <is>
          <t>Forced on sight</t>
        </is>
      </c>
    </row>
    <row r="104">
      <c r="E104" s="70" t="inlineStr">
        <is>
          <t>Lv 30 Grovyle</t>
        </is>
      </c>
      <c r="F104" s="71" t="n"/>
      <c r="G104" s="70" t="inlineStr">
        <is>
          <t>Lv 30 Wailmer</t>
        </is>
      </c>
      <c r="H104" s="71" t="n"/>
      <c r="I104" s="70" t="inlineStr">
        <is>
          <t>Lv 30 Kadabra</t>
        </is>
      </c>
      <c r="J104" s="71" t="n"/>
      <c r="K104" s="70" t="inlineStr">
        <is>
          <t>Lv 30 Fletchinder</t>
        </is>
      </c>
      <c r="L104" s="71" t="n"/>
      <c r="M104" s="70" t="inlineStr">
        <is>
          <t>Lv 36 Mime Jr.</t>
        </is>
      </c>
      <c r="N104" s="71" t="n"/>
      <c r="Q104" s="72" t="inlineStr">
        <is>
          <t>Pokémon</t>
        </is>
      </c>
    </row>
    <row r="105">
      <c r="E105" s="73" t="inlineStr">
        <is>
          <t>Jolly</t>
        </is>
      </c>
      <c r="F105" s="73" t="inlineStr">
        <is>
          <t>Unburden</t>
        </is>
      </c>
      <c r="G105" s="73" t="inlineStr">
        <is>
          <t>Modest</t>
        </is>
      </c>
      <c r="H105" s="73" t="inlineStr">
        <is>
          <t>Water Veil</t>
        </is>
      </c>
      <c r="I105" s="73" t="inlineStr">
        <is>
          <t>Timid</t>
        </is>
      </c>
      <c r="J105" s="73" t="inlineStr">
        <is>
          <t>Magic Guard</t>
        </is>
      </c>
      <c r="K105" s="73" t="inlineStr">
        <is>
          <t>Adamant</t>
        </is>
      </c>
      <c r="L105" s="73" t="inlineStr">
        <is>
          <t>Gale Wings</t>
        </is>
      </c>
      <c r="M105" s="73" t="inlineStr">
        <is>
          <t>Timid</t>
        </is>
      </c>
      <c r="N105" s="73" t="inlineStr">
        <is>
          <t>Filter</t>
        </is>
      </c>
      <c r="Q105" s="72" t="inlineStr">
        <is>
          <t>Nature / Ability</t>
        </is>
      </c>
    </row>
    <row r="106">
      <c r="B106" s="72" t="inlineStr">
        <is>
          <t>AI Flags:</t>
        </is>
      </c>
      <c r="E106" s="74" t="inlineStr">
        <is>
          <t>Grass Gem</t>
        </is>
      </c>
      <c r="F106" s="71" t="n"/>
      <c r="G106" s="74" t="inlineStr">
        <is>
          <t>Eviolite</t>
        </is>
      </c>
      <c r="H106" s="71" t="n"/>
      <c r="I106" s="74" t="inlineStr">
        <is>
          <t>Twisted Spoon</t>
        </is>
      </c>
      <c r="J106" s="71" t="n"/>
      <c r="K106" s="74" t="inlineStr">
        <is>
          <t>Charcoal</t>
        </is>
      </c>
      <c r="L106" s="71" t="n"/>
      <c r="M106" s="74" t="inlineStr">
        <is>
          <t>Eviolite</t>
        </is>
      </c>
      <c r="N106" s="71" t="n"/>
      <c r="Q106" s="72" t="inlineStr">
        <is>
          <t>Item</t>
        </is>
      </c>
    </row>
    <row r="107">
      <c r="B107" s="69" t="inlineStr">
        <is>
          <t>Basic Trainer</t>
        </is>
      </c>
      <c r="E107" s="84" t="inlineStr">
        <is>
          <t>Leaf Blade</t>
        </is>
      </c>
      <c r="F107" s="71" t="n"/>
      <c r="G107" s="90" t="inlineStr">
        <is>
          <t>Surf</t>
        </is>
      </c>
      <c r="H107" s="71" t="n"/>
      <c r="I107" s="85" t="inlineStr">
        <is>
          <t>Psychic</t>
        </is>
      </c>
      <c r="J107" s="71" t="n"/>
      <c r="K107" s="82" t="inlineStr">
        <is>
          <t>Acrobatics</t>
        </is>
      </c>
      <c r="L107" s="71" t="n"/>
      <c r="M107" s="85" t="inlineStr">
        <is>
          <t>Psychic</t>
        </is>
      </c>
      <c r="N107" s="71" t="n"/>
      <c r="Q107" s="72" t="inlineStr">
        <is>
          <t>Moves</t>
        </is>
      </c>
    </row>
    <row r="108">
      <c r="E108" s="82" t="inlineStr">
        <is>
          <t>Acrobatics</t>
        </is>
      </c>
      <c r="F108" s="71" t="n"/>
      <c r="G108" s="91" t="inlineStr">
        <is>
          <t>Ice Beam</t>
        </is>
      </c>
      <c r="H108" s="71" t="n"/>
      <c r="I108" s="79" t="inlineStr">
        <is>
          <t>Signal Beam</t>
        </is>
      </c>
      <c r="J108" s="71" t="n"/>
      <c r="K108" s="83" t="inlineStr">
        <is>
          <t>Flame Charge</t>
        </is>
      </c>
      <c r="L108" s="71" t="n"/>
      <c r="M108" s="94" t="inlineStr">
        <is>
          <t>Dazzling Gleam</t>
        </is>
      </c>
      <c r="N108" s="71" t="n"/>
    </row>
    <row r="109">
      <c r="E109" s="89" t="inlineStr">
        <is>
          <t>Rock Slide</t>
        </is>
      </c>
      <c r="F109" s="71" t="n"/>
      <c r="G109" s="76" t="inlineStr">
        <is>
          <t>Body Slam</t>
        </is>
      </c>
      <c r="H109" s="71" t="n"/>
      <c r="I109" s="77" t="inlineStr">
        <is>
          <t>Charge Beam</t>
        </is>
      </c>
      <c r="J109" s="71" t="n"/>
      <c r="K109" s="82" t="inlineStr">
        <is>
          <t>Roost</t>
        </is>
      </c>
      <c r="L109" s="71" t="n"/>
      <c r="M109" s="76" t="inlineStr">
        <is>
          <t>Encore</t>
        </is>
      </c>
      <c r="N109" s="71" t="n"/>
    </row>
    <row r="110">
      <c r="E110" s="76" t="inlineStr">
        <is>
          <t>Swords Dance</t>
        </is>
      </c>
      <c r="F110" s="71" t="n"/>
      <c r="G110" s="85" t="inlineStr">
        <is>
          <t>Rest</t>
        </is>
      </c>
      <c r="H110" s="71" t="n"/>
      <c r="I110" s="76" t="inlineStr">
        <is>
          <t>Recover</t>
        </is>
      </c>
      <c r="J110" s="71" t="n"/>
      <c r="K110" s="87" t="inlineStr">
        <is>
          <t>Steel Wing</t>
        </is>
      </c>
      <c r="L110" s="71" t="n"/>
      <c r="M110" s="76" t="inlineStr">
        <is>
          <t>Teeter Dance</t>
        </is>
      </c>
      <c r="N110" s="71" t="n"/>
    </row>
    <row r="111">
      <c r="E111" s="88" t="inlineStr">
        <is>
          <t>Note: Last overworld trainer before Dewford</t>
        </is>
      </c>
    </row>
    <row r="113" ht="24" customHeight="1">
      <c r="B113" s="63" t="inlineStr">
        <is>
          <t>Dewford Town - Gym</t>
        </is>
      </c>
      <c r="C113" s="64" t="n"/>
      <c r="D113" s="64" t="n"/>
      <c r="E113" s="64" t="n"/>
      <c r="F113" s="64" t="n"/>
      <c r="G113" s="64" t="n"/>
      <c r="H113" s="64" t="n"/>
      <c r="I113" s="64" t="n"/>
      <c r="J113" s="64" t="n"/>
      <c r="K113" s="64" t="n"/>
      <c r="L113" s="64" t="n"/>
      <c r="M113" s="64" t="n"/>
      <c r="N113" s="64" t="n"/>
      <c r="O113" s="64" t="n"/>
      <c r="P113" s="64" t="n"/>
      <c r="Q113" s="64" t="n"/>
    </row>
    <row r="115" ht="20" customHeight="1">
      <c r="B115" s="65" t="inlineStr">
        <is>
          <t>Battle Girl</t>
        </is>
      </c>
      <c r="C115" s="66" t="n"/>
      <c r="D115" s="66" t="n"/>
      <c r="E115" s="67" t="inlineStr">
        <is>
          <t>Battle Girl Laura</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IFERROR(_xlfn.IMAGE("https://play.pokemonshowdown.com/sprites/gen5/mienfoo.png"),"")</f>
        <v/>
      </c>
      <c r="G116" s="68">
        <f>IFERROR(_xlfn.IMAGE("https://play.pokemonshowdown.com/sprites/gen5/quilladin.png"),"")</f>
        <v/>
      </c>
      <c r="I116" s="68">
        <f>IFERROR(_xlfn.IMAGE("https://play.pokemonshowdown.com/sprites/gen5/lairon.png"),"")</f>
        <v/>
      </c>
      <c r="K116" s="68">
        <f>IFERROR(_xlfn.IMAGE("https://play.pokemonshowdown.com/sprites/gen5/throh.png"),"")</f>
        <v/>
      </c>
      <c r="Q116" s="69" t="inlineStr">
        <is>
          <t>Mandatory</t>
        </is>
      </c>
    </row>
    <row r="117">
      <c r="E117" s="70" t="inlineStr">
        <is>
          <t>Lv 30 Mienfoo</t>
        </is>
      </c>
      <c r="F117" s="71" t="n"/>
      <c r="G117" s="70" t="inlineStr">
        <is>
          <t>Lv 30 Quilladin</t>
        </is>
      </c>
      <c r="H117" s="71" t="n"/>
      <c r="I117" s="70" t="inlineStr">
        <is>
          <t>Lv 30 Lairon</t>
        </is>
      </c>
      <c r="J117" s="71" t="n"/>
      <c r="K117" s="70" t="inlineStr">
        <is>
          <t>Lv 30 Throh</t>
        </is>
      </c>
      <c r="L117" s="71" t="n"/>
      <c r="Q117" s="72" t="inlineStr">
        <is>
          <t>Pokémon</t>
        </is>
      </c>
    </row>
    <row r="118">
      <c r="E118" s="73" t="inlineStr">
        <is>
          <t>Jolly</t>
        </is>
      </c>
      <c r="F118" s="73" t="inlineStr">
        <is>
          <t>Regenerator</t>
        </is>
      </c>
      <c r="G118" s="73" t="inlineStr">
        <is>
          <t>Impish</t>
        </is>
      </c>
      <c r="H118" s="73" t="inlineStr">
        <is>
          <t>Bulletproof</t>
        </is>
      </c>
      <c r="I118" s="73" t="inlineStr">
        <is>
          <t>Adamant</t>
        </is>
      </c>
      <c r="J118" s="73" t="inlineStr">
        <is>
          <t>Rock Head</t>
        </is>
      </c>
      <c r="K118" s="73" t="inlineStr">
        <is>
          <t>Careful</t>
        </is>
      </c>
      <c r="L118" s="73" t="inlineStr">
        <is>
          <t>Guts</t>
        </is>
      </c>
      <c r="Q118" s="72" t="inlineStr">
        <is>
          <t>Nature / Ability</t>
        </is>
      </c>
    </row>
    <row r="119">
      <c r="B119" s="72" t="inlineStr">
        <is>
          <t>AI Flags:</t>
        </is>
      </c>
      <c r="E119" s="74" t="inlineStr">
        <is>
          <t>Focus Sash</t>
        </is>
      </c>
      <c r="F119" s="71" t="n"/>
      <c r="G119" s="74" t="inlineStr">
        <is>
          <t>Eviolite</t>
        </is>
      </c>
      <c r="H119" s="71" t="n"/>
      <c r="I119" s="74" t="inlineStr">
        <is>
          <t>Shuca Berry</t>
        </is>
      </c>
      <c r="J119" s="71" t="n"/>
      <c r="K119" s="74" t="inlineStr">
        <is>
          <t>Sitrus Berry</t>
        </is>
      </c>
      <c r="L119" s="71" t="n"/>
      <c r="Q119" s="72" t="inlineStr">
        <is>
          <t>Item</t>
        </is>
      </c>
    </row>
    <row r="120">
      <c r="B120" s="69" t="inlineStr">
        <is>
          <t>Basic Trainer</t>
        </is>
      </c>
      <c r="E120" s="76" t="inlineStr">
        <is>
          <t>Fake Out</t>
        </is>
      </c>
      <c r="F120" s="71" t="n"/>
      <c r="G120" s="84" t="inlineStr">
        <is>
          <t>Seed Bomb</t>
        </is>
      </c>
      <c r="H120" s="71" t="n"/>
      <c r="I120" s="87" t="inlineStr">
        <is>
          <t>Iron Head</t>
        </is>
      </c>
      <c r="J120" s="71" t="n"/>
      <c r="K120" s="86" t="inlineStr">
        <is>
          <t>Brick Break</t>
        </is>
      </c>
      <c r="L120" s="71" t="n"/>
      <c r="Q120" s="72" t="inlineStr">
        <is>
          <t>Moves</t>
        </is>
      </c>
    </row>
    <row r="121">
      <c r="E121" s="86" t="inlineStr">
        <is>
          <t>Drain Punch</t>
        </is>
      </c>
      <c r="F121" s="71" t="n"/>
      <c r="G121" s="86" t="inlineStr">
        <is>
          <t>Brick Break</t>
        </is>
      </c>
      <c r="H121" s="71" t="n"/>
      <c r="I121" s="89" t="inlineStr">
        <is>
          <t>Rock Slide</t>
        </is>
      </c>
      <c r="J121" s="71" t="n"/>
      <c r="K121" s="89" t="inlineStr">
        <is>
          <t>Rock Tomb</t>
        </is>
      </c>
      <c r="L121" s="71" t="n"/>
    </row>
    <row r="122">
      <c r="E122" s="79" t="inlineStr">
        <is>
          <t>U-turn</t>
        </is>
      </c>
      <c r="F122" s="71" t="n"/>
      <c r="G122" s="89" t="inlineStr">
        <is>
          <t>Rock Slide</t>
        </is>
      </c>
      <c r="H122" s="71" t="n"/>
      <c r="I122" s="78" t="inlineStr">
        <is>
          <t>Bulldoze</t>
        </is>
      </c>
      <c r="J122" s="71" t="n"/>
      <c r="K122" s="75" t="inlineStr">
        <is>
          <t>Payback</t>
        </is>
      </c>
      <c r="L122" s="71" t="n"/>
    </row>
    <row r="123">
      <c r="E123" s="75" t="inlineStr">
        <is>
          <t>Knock Off</t>
        </is>
      </c>
      <c r="F123" s="71" t="n"/>
      <c r="G123" s="84" t="inlineStr">
        <is>
          <t>Leech Seed</t>
        </is>
      </c>
      <c r="H123" s="71" t="n"/>
      <c r="I123" s="76" t="inlineStr">
        <is>
          <t>Double-Edge</t>
        </is>
      </c>
      <c r="J123" s="71" t="n"/>
      <c r="K123" s="91" t="inlineStr">
        <is>
          <t>Ice Punch</t>
        </is>
      </c>
      <c r="L123" s="71" t="n"/>
    </row>
    <row r="124">
      <c r="E124" s="88" t="inlineStr">
        <is>
          <t>Note: Gym Trainer 1</t>
        </is>
      </c>
    </row>
    <row r="126" ht="20" customHeight="1">
      <c r="B126" s="65" t="inlineStr">
        <is>
          <t>Sailor</t>
        </is>
      </c>
      <c r="C126" s="66" t="n"/>
      <c r="D126" s="66" t="n"/>
      <c r="E126" s="67" t="inlineStr">
        <is>
          <t>Sailor Brenden</t>
        </is>
      </c>
      <c r="F126" s="66" t="n"/>
      <c r="G126" s="66" t="n"/>
      <c r="H126" s="66" t="n"/>
      <c r="I126" s="66" t="n"/>
      <c r="J126" s="66" t="n"/>
      <c r="K126" s="66" t="n"/>
      <c r="L126" s="66" t="n"/>
      <c r="M126" s="66" t="n"/>
      <c r="N126" s="66" t="n"/>
      <c r="O126" s="66" t="n"/>
      <c r="P126" s="66" t="n"/>
      <c r="Q126" s="66" t="n"/>
    </row>
    <row r="127" ht="69" customHeight="1">
      <c r="E127" s="68">
        <f>IFERROR(_xlfn.IMAGE("https://play.pokemonshowdown.com/sprites/gen5/meditite.png"),"")</f>
        <v/>
      </c>
      <c r="G127" s="68">
        <f>IFERROR(_xlfn.IMAGE("https://play.pokemonshowdown.com/sprites/gen5/tangela.png"),"")</f>
        <v/>
      </c>
      <c r="I127" s="68">
        <f>IFERROR(_xlfn.IMAGE("https://play.pokemonshowdown.com/sprites/gen5/manectric.png"),"")</f>
        <v/>
      </c>
      <c r="K127" s="68">
        <f>IFERROR(_xlfn.IMAGE("https://play.pokemonshowdown.com/sprites/gen5/pignite.png"),"")</f>
        <v/>
      </c>
      <c r="M127" s="68">
        <f>IFERROR(_xlfn.IMAGE("https://play.pokemonshowdown.com/sprites/gen5/chimecho.png"),"")</f>
        <v/>
      </c>
      <c r="O127" s="68">
        <f>IFERROR(_xlfn.IMAGE("https://play.pokemonshowdown.com/sprites/gen5/croconaw.png"),"")</f>
        <v/>
      </c>
      <c r="Q127" s="69" t="inlineStr">
        <is>
          <t>Mandatory</t>
        </is>
      </c>
    </row>
    <row r="128">
      <c r="E128" s="70" t="inlineStr">
        <is>
          <t>Lv 29 Meditite</t>
        </is>
      </c>
      <c r="F128" s="71" t="n"/>
      <c r="G128" s="70" t="inlineStr">
        <is>
          <t>Lv 29 Tangela</t>
        </is>
      </c>
      <c r="H128" s="71" t="n"/>
      <c r="I128" s="70" t="inlineStr">
        <is>
          <t>Lv 29 Manectric</t>
        </is>
      </c>
      <c r="J128" s="71" t="n"/>
      <c r="K128" s="70" t="inlineStr">
        <is>
          <t>Lv 29 Pignite</t>
        </is>
      </c>
      <c r="L128" s="71" t="n"/>
      <c r="M128" s="70" t="inlineStr">
        <is>
          <t>Lv 29 Chimecho</t>
        </is>
      </c>
      <c r="N128" s="71" t="n"/>
      <c r="O128" s="70" t="inlineStr">
        <is>
          <t>Lv 29 Croconaw</t>
        </is>
      </c>
      <c r="P128" s="71" t="n"/>
      <c r="Q128" s="72" t="inlineStr">
        <is>
          <t>Pokémon</t>
        </is>
      </c>
    </row>
    <row r="129">
      <c r="E129" s="73" t="inlineStr">
        <is>
          <t>Jolly</t>
        </is>
      </c>
      <c r="F129" s="73" t="inlineStr">
        <is>
          <t>Pure Power</t>
        </is>
      </c>
      <c r="G129" s="73" t="inlineStr">
        <is>
          <t>Bold</t>
        </is>
      </c>
      <c r="H129" s="73" t="inlineStr">
        <is>
          <t>Regenerator</t>
        </is>
      </c>
      <c r="I129" s="73" t="inlineStr">
        <is>
          <t>Timid</t>
        </is>
      </c>
      <c r="J129" s="73" t="inlineStr">
        <is>
          <t>Lightning Rod</t>
        </is>
      </c>
      <c r="K129" s="73" t="inlineStr">
        <is>
          <t>Adamant</t>
        </is>
      </c>
      <c r="L129" s="73" t="inlineStr">
        <is>
          <t>Thick Fat</t>
        </is>
      </c>
      <c r="M129" s="73" t="inlineStr">
        <is>
          <t>Modest</t>
        </is>
      </c>
      <c r="N129" s="73" t="inlineStr">
        <is>
          <t>Levitate</t>
        </is>
      </c>
      <c r="O129" s="73" t="inlineStr">
        <is>
          <t>Adamant</t>
        </is>
      </c>
      <c r="P129" s="73" t="inlineStr">
        <is>
          <t>Torrent</t>
        </is>
      </c>
      <c r="Q129" s="72" t="inlineStr">
        <is>
          <t>Nature / Ability</t>
        </is>
      </c>
    </row>
    <row r="130">
      <c r="B130" s="72" t="inlineStr">
        <is>
          <t>AI Flags:</t>
        </is>
      </c>
      <c r="E130" s="74" t="inlineStr">
        <is>
          <t>Focus Sash</t>
        </is>
      </c>
      <c r="F130" s="71" t="n"/>
      <c r="G130" s="74" t="inlineStr">
        <is>
          <t>Eviolite</t>
        </is>
      </c>
      <c r="H130" s="71" t="n"/>
      <c r="I130" s="74" t="inlineStr">
        <is>
          <t>Magnet</t>
        </is>
      </c>
      <c r="J130" s="71" t="n"/>
      <c r="K130" s="74" t="inlineStr">
        <is>
          <t>Charcoal</t>
        </is>
      </c>
      <c r="L130" s="71" t="n"/>
      <c r="M130" s="74" t="inlineStr">
        <is>
          <t>Twisted Spoon</t>
        </is>
      </c>
      <c r="N130" s="71" t="n"/>
      <c r="O130" s="74" t="inlineStr">
        <is>
          <t>Mystic Water</t>
        </is>
      </c>
      <c r="P130" s="71" t="n"/>
      <c r="Q130" s="72" t="inlineStr">
        <is>
          <t>Item</t>
        </is>
      </c>
    </row>
    <row r="131">
      <c r="B131" s="69" t="inlineStr">
        <is>
          <t>Basic Trainer</t>
        </is>
      </c>
      <c r="E131" s="76" t="inlineStr">
        <is>
          <t>Fake Out</t>
        </is>
      </c>
      <c r="F131" s="71" t="n"/>
      <c r="G131" s="84" t="inlineStr">
        <is>
          <t>Giga Drain</t>
        </is>
      </c>
      <c r="H131" s="71" t="n"/>
      <c r="I131" s="77" t="inlineStr">
        <is>
          <t>Thunderbolt</t>
        </is>
      </c>
      <c r="J131" s="71" t="n"/>
      <c r="K131" s="83" t="inlineStr">
        <is>
          <t>Fire Punch</t>
        </is>
      </c>
      <c r="L131" s="71" t="n"/>
      <c r="M131" s="85" t="inlineStr">
        <is>
          <t>Psychic</t>
        </is>
      </c>
      <c r="N131" s="71" t="n"/>
      <c r="O131" s="76" t="inlineStr">
        <is>
          <t>Vice Grip</t>
        </is>
      </c>
      <c r="P131" s="71" t="n"/>
      <c r="Q131" s="72" t="inlineStr">
        <is>
          <t>Moves</t>
        </is>
      </c>
    </row>
    <row r="132">
      <c r="E132" s="86" t="inlineStr">
        <is>
          <t>Drain Punch</t>
        </is>
      </c>
      <c r="F132" s="71" t="n"/>
      <c r="G132" s="84" t="inlineStr">
        <is>
          <t>Sleep Powder</t>
        </is>
      </c>
      <c r="H132" s="71" t="n"/>
      <c r="I132" s="83" t="inlineStr">
        <is>
          <t>Flamethrower</t>
        </is>
      </c>
      <c r="J132" s="71" t="n"/>
      <c r="K132" s="86" t="inlineStr">
        <is>
          <t>Brick Break</t>
        </is>
      </c>
      <c r="L132" s="71" t="n"/>
      <c r="M132" s="79" t="inlineStr">
        <is>
          <t>Signal Beam</t>
        </is>
      </c>
      <c r="N132" s="71" t="n"/>
      <c r="O132" s="91" t="inlineStr">
        <is>
          <t>Ice Punch</t>
        </is>
      </c>
      <c r="P132" s="71" t="n"/>
    </row>
    <row r="133">
      <c r="E133" s="85" t="inlineStr">
        <is>
          <t>Zen Headbutt</t>
        </is>
      </c>
      <c r="F133" s="71" t="n"/>
      <c r="G133" s="89" t="inlineStr">
        <is>
          <t>Ancient Power</t>
        </is>
      </c>
      <c r="H133" s="71" t="n"/>
      <c r="I133" s="77" t="inlineStr">
        <is>
          <t>Volt Switch</t>
        </is>
      </c>
      <c r="J133" s="71" t="n"/>
      <c r="K133" s="89" t="inlineStr">
        <is>
          <t>Head Smash</t>
        </is>
      </c>
      <c r="L133" s="71" t="n"/>
      <c r="M133" s="84" t="inlineStr">
        <is>
          <t>Energy Ball</t>
        </is>
      </c>
      <c r="N133" s="71" t="n"/>
      <c r="O133" s="75" t="inlineStr">
        <is>
          <t>Crunch</t>
        </is>
      </c>
      <c r="P133" s="71" t="n"/>
    </row>
    <row r="134">
      <c r="E134" s="77" t="inlineStr">
        <is>
          <t>Thunder Punch</t>
        </is>
      </c>
      <c r="F134" s="71" t="n"/>
      <c r="G134" s="84" t="inlineStr">
        <is>
          <t>Leech Seed</t>
        </is>
      </c>
      <c r="H134" s="71" t="n"/>
      <c r="I134" s="77" t="inlineStr">
        <is>
          <t>Thunder Wave</t>
        </is>
      </c>
      <c r="J134" s="71" t="n"/>
      <c r="K134" s="75" t="inlineStr">
        <is>
          <t>Sucker Punch</t>
        </is>
      </c>
      <c r="L134" s="71" t="n"/>
      <c r="M134" s="76" t="inlineStr">
        <is>
          <t>Recover</t>
        </is>
      </c>
      <c r="N134" s="71" t="n"/>
      <c r="O134" s="93" t="inlineStr">
        <is>
          <t>Dragon Dance</t>
        </is>
      </c>
      <c r="P134" s="71" t="n"/>
    </row>
    <row r="135">
      <c r="E135" s="88" t="inlineStr">
        <is>
          <t>Note: Gym Trainer 2</t>
        </is>
      </c>
    </row>
    <row r="137" ht="20" customHeight="1">
      <c r="B137" s="65" t="inlineStr">
        <is>
          <t>Black Belt</t>
        </is>
      </c>
      <c r="C137" s="66" t="n"/>
      <c r="D137" s="66" t="n"/>
      <c r="E137" s="67" t="inlineStr">
        <is>
          <t>Black Belt Cristian</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IFERROR(_xlfn.IMAGE("https://play.pokemonshowdown.com/sprites/gen5/hitmonchan.png"),"")</f>
        <v/>
      </c>
      <c r="G138" s="68">
        <f>IFERROR(_xlfn.IMAGE("https://play.pokemonshowdown.com/sprites/gen5/clefable.png"),"")</f>
        <v/>
      </c>
      <c r="I138" s="68">
        <f>IFERROR(_xlfn.IMAGE("https://play.pokemonshowdown.com/sprites/gen5/beedrill.png"),"")</f>
        <v/>
      </c>
      <c r="K138" s="68">
        <f>IFERROR(_xlfn.IMAGE("https://play.pokemonshowdown.com/sprites/gen5/absol.png"),"")</f>
        <v/>
      </c>
      <c r="Q138" s="69" t="inlineStr">
        <is>
          <t>Mandatory</t>
        </is>
      </c>
    </row>
    <row r="139">
      <c r="E139" s="70" t="inlineStr">
        <is>
          <t>Lv 30 Hitmonchan</t>
        </is>
      </c>
      <c r="F139" s="71" t="n"/>
      <c r="G139" s="70" t="inlineStr">
        <is>
          <t>Lv 30 Clefable</t>
        </is>
      </c>
      <c r="H139" s="71" t="n"/>
      <c r="I139" s="70" t="inlineStr">
        <is>
          <t>Lv 30 Beedrill</t>
        </is>
      </c>
      <c r="J139" s="71" t="n"/>
      <c r="K139" s="70" t="inlineStr">
        <is>
          <t>Lv 29 Absol</t>
        </is>
      </c>
      <c r="L139" s="71" t="n"/>
      <c r="Q139" s="72" t="inlineStr">
        <is>
          <t>Pokémon</t>
        </is>
      </c>
    </row>
    <row r="140">
      <c r="E140" s="73" t="inlineStr">
        <is>
          <t>Jolly</t>
        </is>
      </c>
      <c r="F140" s="73" t="inlineStr">
        <is>
          <t>Iron Fist</t>
        </is>
      </c>
      <c r="G140" s="73" t="inlineStr">
        <is>
          <t>Bold</t>
        </is>
      </c>
      <c r="H140" s="73" t="inlineStr">
        <is>
          <t>Magic Guard</t>
        </is>
      </c>
      <c r="I140" s="73" t="inlineStr">
        <is>
          <t>Jolly</t>
        </is>
      </c>
      <c r="J140" s="73" t="inlineStr">
        <is>
          <t>Sniper</t>
        </is>
      </c>
      <c r="K140" s="73" t="inlineStr">
        <is>
          <t>Relaxed</t>
        </is>
      </c>
      <c r="L140" s="73" t="inlineStr">
        <is>
          <t>Super Luck</t>
        </is>
      </c>
      <c r="Q140" s="72" t="inlineStr">
        <is>
          <t>Nature / Ability</t>
        </is>
      </c>
    </row>
    <row r="141">
      <c r="B141" s="72" t="inlineStr">
        <is>
          <t>AI Flags:</t>
        </is>
      </c>
      <c r="E141" s="74" t="inlineStr">
        <is>
          <t>Expert Belt</t>
        </is>
      </c>
      <c r="F141" s="71" t="n"/>
      <c r="G141" s="74" t="inlineStr">
        <is>
          <t>Chesto Berry</t>
        </is>
      </c>
      <c r="H141" s="71" t="n"/>
      <c r="I141" s="74" t="inlineStr">
        <is>
          <t>Scope Lens</t>
        </is>
      </c>
      <c r="J141" s="71" t="n"/>
      <c r="K141" s="74" t="inlineStr">
        <is>
          <t>Focus Sash</t>
        </is>
      </c>
      <c r="L141" s="71" t="n"/>
      <c r="Q141" s="72" t="inlineStr">
        <is>
          <t>Item</t>
        </is>
      </c>
    </row>
    <row r="142">
      <c r="B142" s="69" t="inlineStr">
        <is>
          <t>Basic Trainer</t>
        </is>
      </c>
      <c r="E142" s="86" t="inlineStr">
        <is>
          <t>Mach Punch</t>
        </is>
      </c>
      <c r="F142" s="71" t="n"/>
      <c r="G142" s="76" t="inlineStr">
        <is>
          <t>Metronome</t>
        </is>
      </c>
      <c r="H142" s="71" t="n"/>
      <c r="I142" s="79" t="inlineStr">
        <is>
          <t>Twineedle</t>
        </is>
      </c>
      <c r="J142" s="71" t="n"/>
      <c r="K142" s="76" t="inlineStr">
        <is>
          <t>Swords Dance</t>
        </is>
      </c>
      <c r="L142" s="71" t="n"/>
      <c r="Q142" s="72" t="inlineStr">
        <is>
          <t>Moves</t>
        </is>
      </c>
    </row>
    <row r="143">
      <c r="E143" s="91" t="inlineStr">
        <is>
          <t>Ice Punch</t>
        </is>
      </c>
      <c r="F143" s="71" t="n"/>
      <c r="G143" s="76" t="inlineStr">
        <is>
          <t>Metronome</t>
        </is>
      </c>
      <c r="H143" s="71" t="n"/>
      <c r="I143" s="80" t="inlineStr">
        <is>
          <t>Poison Jab</t>
        </is>
      </c>
      <c r="J143" s="71" t="n"/>
      <c r="K143" s="82" t="inlineStr">
        <is>
          <t>Aerial Ace</t>
        </is>
      </c>
      <c r="L143" s="71" t="n"/>
    </row>
    <row r="144">
      <c r="E144" s="75" t="inlineStr">
        <is>
          <t>Pursuit</t>
        </is>
      </c>
      <c r="F144" s="71" t="n"/>
      <c r="G144" s="76" t="inlineStr">
        <is>
          <t>Metronome</t>
        </is>
      </c>
      <c r="H144" s="71" t="n"/>
      <c r="I144" s="78" t="inlineStr">
        <is>
          <t>Drill Run</t>
        </is>
      </c>
      <c r="J144" s="71" t="n"/>
      <c r="K144" s="75" t="inlineStr">
        <is>
          <t>Feint Attack</t>
        </is>
      </c>
      <c r="L144" s="71" t="n"/>
    </row>
    <row r="145">
      <c r="E145" s="83" t="inlineStr">
        <is>
          <t>Fire Punch</t>
        </is>
      </c>
      <c r="F145" s="71" t="n"/>
      <c r="G145" s="76" t="inlineStr">
        <is>
          <t>Metronome</t>
        </is>
      </c>
      <c r="H145" s="71" t="n"/>
      <c r="I145" s="76" t="inlineStr">
        <is>
          <t>Focus Energy</t>
        </is>
      </c>
      <c r="J145" s="71" t="n"/>
      <c r="K145" s="86" t="inlineStr">
        <is>
          <t>Aura Sphere</t>
        </is>
      </c>
      <c r="L145" s="71" t="n"/>
    </row>
    <row r="146">
      <c r="E146" s="88" t="inlineStr">
        <is>
          <t>Note: Gym Trainer 3</t>
        </is>
      </c>
    </row>
    <row r="148" ht="20" customHeight="1">
      <c r="B148" s="65" t="inlineStr">
        <is>
          <t>Battle Girl</t>
        </is>
      </c>
      <c r="C148" s="66" t="n"/>
      <c r="D148" s="66" t="n"/>
      <c r="E148" s="67" t="inlineStr">
        <is>
          <t>Battle Girl Jocelyn</t>
        </is>
      </c>
      <c r="F148" s="66" t="n"/>
      <c r="G148" s="66" t="n"/>
      <c r="H148" s="66" t="n"/>
      <c r="I148" s="66" t="n"/>
      <c r="J148" s="66" t="n"/>
      <c r="K148" s="66" t="n"/>
      <c r="L148" s="66" t="n"/>
      <c r="M148" s="66" t="n"/>
      <c r="N148" s="66" t="n"/>
      <c r="O148" s="66" t="n"/>
      <c r="P148" s="66" t="n"/>
      <c r="Q148" s="66" t="n"/>
    </row>
    <row r="149" ht="69" customHeight="1">
      <c r="E149" s="68">
        <f>IFERROR(_xlfn.IMAGE("https://play.pokemonshowdown.com/sprites/gen5/escavalier.png"),"")</f>
        <v/>
      </c>
      <c r="G149" s="68">
        <f>IFERROR(_xlfn.IMAGE("https://play.pokemonshowdown.com/sprites/gen5/misdreavus.png"),"")</f>
        <v/>
      </c>
      <c r="I149" s="68">
        <f>IFERROR(_xlfn.IMAGE("https://play.pokemonshowdown.com/sprites/gen5/metang.png"),"")</f>
        <v/>
      </c>
      <c r="K149" s="68">
        <f>IFERROR(_xlfn.IMAGE("https://play.pokemonshowdown.com/sprites/gen5/scrafty.png"),"")</f>
        <v/>
      </c>
      <c r="Q149" s="69" t="inlineStr">
        <is>
          <t>Mandatory</t>
        </is>
      </c>
    </row>
    <row r="150">
      <c r="E150" s="70" t="inlineStr">
        <is>
          <t>Lv 31 Escavalier</t>
        </is>
      </c>
      <c r="F150" s="71" t="n"/>
      <c r="G150" s="70" t="inlineStr">
        <is>
          <t>Lv 31 Misdreavus</t>
        </is>
      </c>
      <c r="H150" s="71" t="n"/>
      <c r="I150" s="70" t="inlineStr">
        <is>
          <t>Lv 31 Metang</t>
        </is>
      </c>
      <c r="J150" s="71" t="n"/>
      <c r="K150" s="70" t="inlineStr">
        <is>
          <t>Lv 31 Scrafty</t>
        </is>
      </c>
      <c r="L150" s="71" t="n"/>
      <c r="Q150" s="72" t="inlineStr">
        <is>
          <t>Pokémon</t>
        </is>
      </c>
    </row>
    <row r="151">
      <c r="E151" s="73" t="inlineStr">
        <is>
          <t>Adamant</t>
        </is>
      </c>
      <c r="F151" s="73" t="inlineStr">
        <is>
          <t>Swarm</t>
        </is>
      </c>
      <c r="G151" s="73" t="inlineStr">
        <is>
          <t>Timid</t>
        </is>
      </c>
      <c r="H151" s="73" t="inlineStr">
        <is>
          <t>Levitate</t>
        </is>
      </c>
      <c r="I151" s="73" t="inlineStr">
        <is>
          <t>Adamant</t>
        </is>
      </c>
      <c r="J151" s="73" t="inlineStr">
        <is>
          <t>Clear Body</t>
        </is>
      </c>
      <c r="K151" s="73" t="inlineStr">
        <is>
          <t>Adamant</t>
        </is>
      </c>
      <c r="L151" s="73" t="inlineStr">
        <is>
          <t>Moxie</t>
        </is>
      </c>
      <c r="Q151" s="72" t="inlineStr">
        <is>
          <t>Nature / Ability</t>
        </is>
      </c>
    </row>
    <row r="152">
      <c r="B152" s="72" t="inlineStr">
        <is>
          <t>AI Flags:</t>
        </is>
      </c>
      <c r="E152" s="74" t="inlineStr">
        <is>
          <t>Occa Berry</t>
        </is>
      </c>
      <c r="F152" s="71" t="n"/>
      <c r="G152" s="74" t="inlineStr">
        <is>
          <t>Spell Tag</t>
        </is>
      </c>
      <c r="H152" s="71" t="n"/>
      <c r="I152" s="74" t="inlineStr">
        <is>
          <t>Metal Coat</t>
        </is>
      </c>
      <c r="J152" s="71" t="n"/>
      <c r="K152" s="74" t="inlineStr">
        <is>
          <t>Chople Berry</t>
        </is>
      </c>
      <c r="L152" s="71" t="n"/>
      <c r="Q152" s="72" t="inlineStr">
        <is>
          <t>Item</t>
        </is>
      </c>
    </row>
    <row r="153">
      <c r="B153" s="69" t="inlineStr">
        <is>
          <t>Basic Trainer</t>
        </is>
      </c>
      <c r="E153" s="79" t="inlineStr">
        <is>
          <t>Megahorn</t>
        </is>
      </c>
      <c r="F153" s="71" t="n"/>
      <c r="G153" s="92" t="inlineStr">
        <is>
          <t>Shadow Ball</t>
        </is>
      </c>
      <c r="H153" s="71" t="n"/>
      <c r="I153" s="87" t="inlineStr">
        <is>
          <t>Meteor Mash</t>
        </is>
      </c>
      <c r="J153" s="71" t="n"/>
      <c r="K153" s="75" t="inlineStr">
        <is>
          <t>Pursuit</t>
        </is>
      </c>
      <c r="L153" s="71" t="n"/>
      <c r="Q153" s="72" t="inlineStr">
        <is>
          <t>Moves</t>
        </is>
      </c>
    </row>
    <row r="154">
      <c r="E154" s="87" t="inlineStr">
        <is>
          <t>Iron Head</t>
        </is>
      </c>
      <c r="F154" s="71" t="n"/>
      <c r="G154" s="85" t="inlineStr">
        <is>
          <t>Psychic</t>
        </is>
      </c>
      <c r="H154" s="71" t="n"/>
      <c r="I154" s="85" t="inlineStr">
        <is>
          <t>Zen Headbutt</t>
        </is>
      </c>
      <c r="J154" s="71" t="n"/>
      <c r="K154" s="86" t="inlineStr">
        <is>
          <t>Drain Punch</t>
        </is>
      </c>
      <c r="L154" s="71" t="n"/>
    </row>
    <row r="155">
      <c r="E155" s="78" t="inlineStr">
        <is>
          <t>Drill Run</t>
        </is>
      </c>
      <c r="F155" s="71" t="n"/>
      <c r="G155" s="83" t="inlineStr">
        <is>
          <t>Will-O-Wisp</t>
        </is>
      </c>
      <c r="H155" s="71" t="n"/>
      <c r="I155" s="87" t="inlineStr">
        <is>
          <t>Bullet Punch</t>
        </is>
      </c>
      <c r="J155" s="71" t="n"/>
      <c r="K155" s="75" t="inlineStr">
        <is>
          <t>Crunch</t>
        </is>
      </c>
      <c r="L155" s="71" t="n"/>
    </row>
    <row r="156">
      <c r="E156" s="75" t="inlineStr">
        <is>
          <t>Knock Off</t>
        </is>
      </c>
      <c r="F156" s="71" t="n"/>
      <c r="G156" s="76" t="inlineStr">
        <is>
          <t>Pain Split</t>
        </is>
      </c>
      <c r="H156" s="71" t="n"/>
      <c r="I156" s="86" t="inlineStr">
        <is>
          <t>Brick Break</t>
        </is>
      </c>
      <c r="J156" s="71" t="n"/>
      <c r="K156" s="91" t="inlineStr">
        <is>
          <t>Ice Punch</t>
        </is>
      </c>
      <c r="L156" s="71" t="n"/>
    </row>
    <row r="157">
      <c r="E157" s="88" t="inlineStr">
        <is>
          <t>Note: Gym Trainer 4</t>
        </is>
      </c>
    </row>
    <row r="159" ht="20" customHeight="1">
      <c r="B159" s="65" t="inlineStr">
        <is>
          <t>Leader</t>
        </is>
      </c>
      <c r="C159" s="66" t="n"/>
      <c r="D159" s="66" t="n"/>
      <c r="E159" s="67" t="inlineStr">
        <is>
          <t>Leader Brawly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IFERROR(_xlfn.IMAGE("https://play.pokemonshowdown.com/sprites/gen5/machamp.png"),"")</f>
        <v/>
      </c>
      <c r="G160" s="68">
        <f>IFERROR(_xlfn.IMAGE("https://play.pokemonshowdown.com/sprites/gen5/hawlucha.png"),"")</f>
        <v/>
      </c>
      <c r="I160" s="68">
        <f>IFERROR(_xlfn.IMAGE("https://play.pokemonshowdown.com/sprites/gen5/hariyama.png"),"")</f>
        <v/>
      </c>
      <c r="Q160" s="69" t="inlineStr">
        <is>
          <t>TAG BATTLE (with partner)
Mandatory</t>
        </is>
      </c>
    </row>
    <row r="161">
      <c r="E161" s="70" t="inlineStr">
        <is>
          <t>Lv 34 Machamp</t>
        </is>
      </c>
      <c r="F161" s="71" t="n"/>
      <c r="G161" s="70" t="inlineStr">
        <is>
          <t>Lv 34 Hawlucha</t>
        </is>
      </c>
      <c r="H161" s="71" t="n"/>
      <c r="I161" s="70" t="inlineStr">
        <is>
          <t>Lv 36 Hariyama</t>
        </is>
      </c>
      <c r="J161" s="71" t="n"/>
      <c r="Q161" s="72" t="inlineStr">
        <is>
          <t>Pokémon</t>
        </is>
      </c>
    </row>
    <row r="162">
      <c r="E162" s="73" t="inlineStr">
        <is>
          <t>Adamant</t>
        </is>
      </c>
      <c r="F162" s="73" t="inlineStr">
        <is>
          <t>No Guard</t>
        </is>
      </c>
      <c r="G162" s="73" t="inlineStr">
        <is>
          <t>Jolly</t>
        </is>
      </c>
      <c r="H162" s="73" t="inlineStr">
        <is>
          <t>Unburden</t>
        </is>
      </c>
      <c r="I162" s="73" t="inlineStr">
        <is>
          <t>Adamant</t>
        </is>
      </c>
      <c r="J162" s="73" t="inlineStr">
        <is>
          <t>Guts</t>
        </is>
      </c>
      <c r="Q162" s="72" t="inlineStr">
        <is>
          <t>Nature / Ability</t>
        </is>
      </c>
    </row>
    <row r="163">
      <c r="B163" s="72" t="inlineStr">
        <is>
          <t>AI Flags:</t>
        </is>
      </c>
      <c r="E163" s="74" t="inlineStr">
        <is>
          <t>Lum Berry</t>
        </is>
      </c>
      <c r="F163" s="71" t="n"/>
      <c r="G163" s="74" t="inlineStr">
        <is>
          <t>Fighting Gem</t>
        </is>
      </c>
      <c r="H163" s="71" t="n"/>
      <c r="I163" s="74" t="inlineStr">
        <is>
          <t>Flame Orb</t>
        </is>
      </c>
      <c r="J163" s="71" t="n"/>
      <c r="Q163" s="72" t="inlineStr">
        <is>
          <t>Item</t>
        </is>
      </c>
    </row>
    <row r="164">
      <c r="B164" s="69" t="inlineStr">
        <is>
          <t>Basic Trainer</t>
        </is>
      </c>
      <c r="E164" s="86" t="inlineStr">
        <is>
          <t>Dynamic Punch</t>
        </is>
      </c>
      <c r="F164" s="71" t="n"/>
      <c r="G164" s="86" t="inlineStr">
        <is>
          <t>Brick Break</t>
        </is>
      </c>
      <c r="H164" s="71" t="n"/>
      <c r="I164" s="86" t="inlineStr">
        <is>
          <t>Close Combat</t>
        </is>
      </c>
      <c r="J164" s="71" t="n"/>
      <c r="Q164" s="72" t="inlineStr">
        <is>
          <t>Moves</t>
        </is>
      </c>
    </row>
    <row r="165">
      <c r="E165" s="89" t="inlineStr">
        <is>
          <t>Rock Slide</t>
        </is>
      </c>
      <c r="F165" s="71" t="n"/>
      <c r="G165" s="82" t="inlineStr">
        <is>
          <t>Acrobatics</t>
        </is>
      </c>
      <c r="H165" s="71" t="n"/>
      <c r="I165" s="75" t="inlineStr">
        <is>
          <t>Knock Off</t>
        </is>
      </c>
      <c r="J165" s="71" t="n"/>
    </row>
    <row r="166">
      <c r="E166" s="87" t="inlineStr">
        <is>
          <t>Bullet Punch</t>
        </is>
      </c>
      <c r="F166" s="71" t="n"/>
      <c r="G166" s="89" t="inlineStr">
        <is>
          <t>Rock Slide</t>
        </is>
      </c>
      <c r="H166" s="71" t="n"/>
      <c r="I166" s="89" t="inlineStr">
        <is>
          <t>Rock Slide</t>
        </is>
      </c>
      <c r="J166" s="71" t="n"/>
    </row>
    <row r="167">
      <c r="E167" s="89" t="inlineStr">
        <is>
          <t>Wide Guard</t>
        </is>
      </c>
      <c r="F167" s="71" t="n"/>
      <c r="G167" s="76" t="inlineStr">
        <is>
          <t>Protect</t>
        </is>
      </c>
      <c r="H167" s="71" t="n"/>
      <c r="I167" s="87" t="inlineStr">
        <is>
          <t>Bullet Punch</t>
        </is>
      </c>
      <c r="J167" s="71" t="n"/>
    </row>
    <row r="168">
      <c r="E168" s="88" t="inlineStr">
        <is>
          <t>Note: You + Rival vs Brawly + Phoebe; you pick 3. Rival: Greninja, Chesnaught, Delphox (Lv36). Badge 3</t>
        </is>
      </c>
    </row>
    <row r="170" ht="20" customHeight="1">
      <c r="B170" s="65" t="inlineStr">
        <is>
          <t>Elite Four</t>
        </is>
      </c>
      <c r="C170" s="66" t="n"/>
      <c r="D170" s="66" t="n"/>
      <c r="E170" s="67" t="inlineStr">
        <is>
          <t>Elite Four Phoebe</t>
        </is>
      </c>
      <c r="F170" s="66" t="n"/>
      <c r="G170" s="66" t="n"/>
      <c r="H170" s="66" t="n"/>
      <c r="I170" s="66" t="n"/>
      <c r="J170" s="66" t="n"/>
      <c r="K170" s="66" t="n"/>
      <c r="L170" s="66" t="n"/>
      <c r="M170" s="66" t="n"/>
      <c r="N170" s="66" t="n"/>
      <c r="O170" s="66" t="n"/>
      <c r="P170" s="66" t="n"/>
      <c r="Q170" s="66" t="n"/>
    </row>
    <row r="171" ht="69" customHeight="1">
      <c r="E171" s="68">
        <f>IFERROR(_xlfn.IMAGE("https://play.pokemonshowdown.com/sprites/gen5/gengar.png"),"")</f>
        <v/>
      </c>
      <c r="G171" s="68">
        <f>IFERROR(_xlfn.IMAGE("https://play.pokemonshowdown.com/sprites/gen5/trevenant.png"),"")</f>
        <v/>
      </c>
      <c r="I171" s="68">
        <f>IFERROR(_xlfn.IMAGE("https://play.pokemonshowdown.com/sprites/gen5/chandelure.png"),"")</f>
        <v/>
      </c>
      <c r="Q171" s="69" t="inlineStr">
        <is>
          <t>TAG BATTLE (with partner)
Mandatory</t>
        </is>
      </c>
    </row>
    <row r="172">
      <c r="E172" s="70" t="inlineStr">
        <is>
          <t>Lv 33 Gengar</t>
        </is>
      </c>
      <c r="F172" s="71" t="n"/>
      <c r="G172" s="70" t="inlineStr">
        <is>
          <t>Lv 33 Trevenant</t>
        </is>
      </c>
      <c r="H172" s="71" t="n"/>
      <c r="I172" s="70" t="inlineStr">
        <is>
          <t>Lv 35 Chandelure</t>
        </is>
      </c>
      <c r="J172" s="71" t="n"/>
      <c r="Q172" s="72" t="inlineStr">
        <is>
          <t>Pokémon</t>
        </is>
      </c>
    </row>
    <row r="173">
      <c r="E173" s="73" t="inlineStr">
        <is>
          <t>Timid</t>
        </is>
      </c>
      <c r="F173" s="73" t="inlineStr">
        <is>
          <t>Levitate</t>
        </is>
      </c>
      <c r="G173" s="73" t="inlineStr">
        <is>
          <t>Adamant</t>
        </is>
      </c>
      <c r="H173" s="73" t="inlineStr">
        <is>
          <t>Harvest</t>
        </is>
      </c>
      <c r="I173" s="73" t="inlineStr">
        <is>
          <t>Modest</t>
        </is>
      </c>
      <c r="J173" s="73" t="inlineStr">
        <is>
          <t>Flash Fire</t>
        </is>
      </c>
      <c r="Q173" s="72" t="inlineStr">
        <is>
          <t>Nature / Ability</t>
        </is>
      </c>
    </row>
    <row r="174">
      <c r="B174" s="72" t="inlineStr">
        <is>
          <t>AI Flags:</t>
        </is>
      </c>
      <c r="E174" s="74" t="inlineStr">
        <is>
          <t>Life Orb</t>
        </is>
      </c>
      <c r="F174" s="71" t="n"/>
      <c r="G174" s="74" t="inlineStr">
        <is>
          <t>Sitrus Berry</t>
        </is>
      </c>
      <c r="H174" s="71" t="n"/>
      <c r="I174" s="74" t="inlineStr">
        <is>
          <t>Expert Belt</t>
        </is>
      </c>
      <c r="J174" s="71" t="n"/>
      <c r="Q174" s="72" t="inlineStr">
        <is>
          <t>Item</t>
        </is>
      </c>
    </row>
    <row r="175">
      <c r="B175" s="69" t="inlineStr">
        <is>
          <t>Basic Trainer</t>
        </is>
      </c>
      <c r="E175" s="92" t="inlineStr">
        <is>
          <t>Shadow Ball</t>
        </is>
      </c>
      <c r="F175" s="71" t="n"/>
      <c r="G175" s="84" t="inlineStr">
        <is>
          <t>Horn Leech</t>
        </is>
      </c>
      <c r="H175" s="71" t="n"/>
      <c r="I175" s="92" t="inlineStr">
        <is>
          <t>Shadow Ball</t>
        </is>
      </c>
      <c r="J175" s="71" t="n"/>
      <c r="Q175" s="72" t="inlineStr">
        <is>
          <t>Moves</t>
        </is>
      </c>
    </row>
    <row r="176">
      <c r="E176" s="80" t="inlineStr">
        <is>
          <t>Sludge Bomb</t>
        </is>
      </c>
      <c r="F176" s="71" t="n"/>
      <c r="G176" s="92" t="inlineStr">
        <is>
          <t>Shadow Claw</t>
        </is>
      </c>
      <c r="H176" s="71" t="n"/>
      <c r="I176" s="83" t="inlineStr">
        <is>
          <t>Flamethrower</t>
        </is>
      </c>
      <c r="J176" s="71" t="n"/>
    </row>
    <row r="177">
      <c r="E177" s="77" t="inlineStr">
        <is>
          <t>Thunderbolt</t>
        </is>
      </c>
      <c r="F177" s="71" t="n"/>
      <c r="G177" s="83" t="inlineStr">
        <is>
          <t>Will-O-Wisp</t>
        </is>
      </c>
      <c r="H177" s="71" t="n"/>
      <c r="I177" s="84" t="inlineStr">
        <is>
          <t>Energy Ball</t>
        </is>
      </c>
      <c r="J177" s="71" t="n"/>
    </row>
    <row r="178">
      <c r="E178" s="76" t="inlineStr">
        <is>
          <t>Protect</t>
        </is>
      </c>
      <c r="F178" s="71" t="n"/>
      <c r="G178" s="76" t="inlineStr">
        <is>
          <t>Protect</t>
        </is>
      </c>
      <c r="H178" s="71" t="n"/>
      <c r="I178" s="85" t="inlineStr">
        <is>
          <t>Psychic</t>
        </is>
      </c>
      <c r="J178" s="71" t="n"/>
    </row>
    <row r="179">
      <c r="E179" s="88"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4</t>
        </is>
      </c>
    </row>
    <row r="2">
      <c r="E2" s="62" t="inlineStr">
        <is>
          <t>88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108</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Carolina</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IFERROR(_xlfn.IMAGE("https://play.pokemonshowdown.com/sprites/gen5/swellow.png"),"")</f>
        <v/>
      </c>
      <c r="I8" s="68">
        <f>IFERROR(_xlfn.IMAGE("https://play.pokemonshowdown.com/sprites/gen5/manectric.png"),"")</f>
        <v/>
      </c>
      <c r="Q8" s="69" t="inlineStr">
        <is>
          <t>Forced on sight (range 1)</t>
        </is>
      </c>
    </row>
    <row r="9">
      <c r="E9" s="70" t="inlineStr">
        <is>
          <t>Lv 24 Manectric</t>
        </is>
      </c>
      <c r="F9" s="71" t="n"/>
      <c r="G9" s="70" t="inlineStr">
        <is>
          <t>Lv 24 Swellow</t>
        </is>
      </c>
      <c r="H9" s="71" t="n"/>
      <c r="I9" s="70" t="inlineStr">
        <is>
          <t>Lv 24 Manectric</t>
        </is>
      </c>
      <c r="J9" s="71" t="n"/>
      <c r="Q9" s="72" t="inlineStr">
        <is>
          <t>Pokémon</t>
        </is>
      </c>
    </row>
    <row r="10">
      <c r="E10" s="73" t="inlineStr">
        <is>
          <t>Timid</t>
        </is>
      </c>
      <c r="F10" s="73" t="inlineStr">
        <is>
          <t>Lightning Rod</t>
        </is>
      </c>
      <c r="G10" s="73" t="inlineStr">
        <is>
          <t>Adamant</t>
        </is>
      </c>
      <c r="H10" s="73" t="inlineStr">
        <is>
          <t>Guts</t>
        </is>
      </c>
      <c r="I10" s="73" t="inlineStr">
        <is>
          <t>Timid</t>
        </is>
      </c>
      <c r="J10" s="73" t="inlineStr">
        <is>
          <t>Lightning Rod</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7" t="inlineStr">
        <is>
          <t>Shock Wave</t>
        </is>
      </c>
      <c r="F12" s="71" t="n"/>
      <c r="G12" s="76" t="inlineStr">
        <is>
          <t>Hyper Voice</t>
        </is>
      </c>
      <c r="H12" s="71" t="n"/>
      <c r="I12" s="77" t="inlineStr">
        <is>
          <t>Shock Wave</t>
        </is>
      </c>
      <c r="J12" s="71" t="n"/>
      <c r="Q12" s="72" t="inlineStr">
        <is>
          <t>Moves</t>
        </is>
      </c>
    </row>
    <row r="13">
      <c r="E13" s="85" t="inlineStr">
        <is>
          <t>Teleport</t>
        </is>
      </c>
      <c r="F13" s="71" t="n"/>
      <c r="G13" s="76" t="inlineStr">
        <is>
          <t>Whirlwind</t>
        </is>
      </c>
      <c r="H13" s="71" t="n"/>
      <c r="I13" s="85" t="inlineStr">
        <is>
          <t>Teleport</t>
        </is>
      </c>
      <c r="J13" s="71" t="n"/>
    </row>
    <row r="14">
      <c r="E14" s="77" t="inlineStr">
        <is>
          <t>Wild Charge</t>
        </is>
      </c>
      <c r="F14" s="71" t="n"/>
      <c r="G14" s="76" t="inlineStr">
        <is>
          <t>Quick Attack</t>
        </is>
      </c>
      <c r="H14" s="71" t="n"/>
      <c r="I14" s="77" t="inlineStr">
        <is>
          <t>Wild Charge</t>
        </is>
      </c>
      <c r="J14" s="71" t="n"/>
    </row>
    <row r="15">
      <c r="E15" s="91" t="inlineStr">
        <is>
          <t>Ice Fang</t>
        </is>
      </c>
      <c r="F15" s="71" t="n"/>
      <c r="G15" s="82" t="inlineStr">
        <is>
          <t>Aerial Ace</t>
        </is>
      </c>
      <c r="H15" s="71" t="n"/>
      <c r="I15" s="91" t="inlineStr">
        <is>
          <t>Ice Fang</t>
        </is>
      </c>
      <c r="J15" s="71" t="n"/>
    </row>
    <row r="17" ht="20" customHeight="1">
      <c r="B17" s="65" t="inlineStr">
        <is>
          <t>Sailor</t>
        </is>
      </c>
      <c r="C17" s="66" t="n"/>
      <c r="D17" s="66" t="n"/>
      <c r="E17" s="67" t="inlineStr">
        <is>
          <t>Sailor Cory</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IFERROR(_xlfn.IMAGE("https://play.pokemonshowdown.com/sprites/gen5/machop.png"),"")</f>
        <v/>
      </c>
      <c r="I18" s="68">
        <f>IFERROR(_xlfn.IMAGE("https://play.pokemonshowdown.com/sprites/gen5/tentacool.png"),"")</f>
        <v/>
      </c>
      <c r="Q18" s="69" t="inlineStr">
        <is>
          <t>Forced on sight (range 1)</t>
        </is>
      </c>
    </row>
    <row r="19">
      <c r="E19" s="70" t="inlineStr">
        <is>
          <t>Lv 24 Wingull</t>
        </is>
      </c>
      <c r="F19" s="71" t="n"/>
      <c r="G19" s="70" t="inlineStr">
        <is>
          <t>Lv 24 Machop</t>
        </is>
      </c>
      <c r="H19" s="71" t="n"/>
      <c r="I19" s="70" t="inlineStr">
        <is>
          <t>Lv 24 Tentacool</t>
        </is>
      </c>
      <c r="J19" s="71" t="n"/>
      <c r="Q19" s="72" t="inlineStr">
        <is>
          <t>Pokémon</t>
        </is>
      </c>
    </row>
    <row r="20">
      <c r="E20" s="73" t="inlineStr">
        <is>
          <t>Modest</t>
        </is>
      </c>
      <c r="F20" s="73" t="inlineStr">
        <is>
          <t>Gluttony</t>
        </is>
      </c>
      <c r="G20" s="73" t="inlineStr">
        <is>
          <t>Adamant</t>
        </is>
      </c>
      <c r="H20" s="73" t="inlineStr">
        <is>
          <t>No Guard</t>
        </is>
      </c>
      <c r="I20" s="73" t="inlineStr">
        <is>
          <t>Modest</t>
        </is>
      </c>
      <c r="J20" s="73" t="inlineStr">
        <is>
          <t>Rain Dish</t>
        </is>
      </c>
      <c r="Q20" s="72" t="inlineStr">
        <is>
          <t>Nature / Ability</t>
        </is>
      </c>
    </row>
    <row r="21">
      <c r="B21" s="72" t="inlineStr">
        <is>
          <t>AI Flags:</t>
        </is>
      </c>
      <c r="E21" s="74" t="inlineStr">
        <is>
          <t>(None)</t>
        </is>
      </c>
      <c r="F21" s="71" t="n"/>
      <c r="G21" s="74" t="inlineStr">
        <is>
          <t>(None)</t>
        </is>
      </c>
      <c r="H21" s="71" t="n"/>
      <c r="I21" s="74" t="inlineStr">
        <is>
          <t>(None)</t>
        </is>
      </c>
      <c r="J21" s="71" t="n"/>
      <c r="Q21" s="72" t="inlineStr">
        <is>
          <t>Item</t>
        </is>
      </c>
    </row>
    <row r="22">
      <c r="B22" s="69" t="inlineStr">
        <is>
          <t>Basic Trainer</t>
        </is>
      </c>
      <c r="E22" s="75" t="inlineStr">
        <is>
          <t>Bite</t>
        </is>
      </c>
      <c r="F22" s="71" t="n"/>
      <c r="G22" s="86" t="inlineStr">
        <is>
          <t>Seismic Toss</t>
        </is>
      </c>
      <c r="H22" s="71" t="n"/>
      <c r="I22" s="90" t="inlineStr">
        <is>
          <t>Bubble Beam</t>
        </is>
      </c>
      <c r="J22" s="71" t="n"/>
      <c r="Q22" s="72" t="inlineStr">
        <is>
          <t>Moves</t>
        </is>
      </c>
    </row>
    <row r="23">
      <c r="E23" s="82" t="inlineStr">
        <is>
          <t>Wing Attack</t>
        </is>
      </c>
      <c r="F23" s="71" t="n"/>
      <c r="G23" s="86" t="inlineStr">
        <is>
          <t>Wake Up Slap</t>
        </is>
      </c>
      <c r="H23" s="71" t="n"/>
      <c r="I23" s="79" t="inlineStr">
        <is>
          <t>Signal Beam</t>
        </is>
      </c>
      <c r="J23" s="71" t="n"/>
    </row>
    <row r="24">
      <c r="E24" s="90" t="inlineStr">
        <is>
          <t>Water Pulse</t>
        </is>
      </c>
      <c r="F24" s="71" t="n"/>
      <c r="G24" s="76" t="inlineStr">
        <is>
          <t>Mega Punch</t>
        </is>
      </c>
      <c r="H24" s="71" t="n"/>
      <c r="I24" s="80" t="inlineStr">
        <is>
          <t>Poison Jab</t>
        </is>
      </c>
      <c r="J24" s="71" t="n"/>
    </row>
    <row r="25">
      <c r="E25" s="75" t="inlineStr">
        <is>
          <t>Pursuit</t>
        </is>
      </c>
      <c r="F25" s="71" t="n"/>
      <c r="G25" s="83" t="inlineStr">
        <is>
          <t>Fire Punch</t>
        </is>
      </c>
      <c r="H25" s="71" t="n"/>
      <c r="I25" s="92" t="inlineStr">
        <is>
          <t>Confuse Ray</t>
        </is>
      </c>
      <c r="J25" s="71" t="n"/>
    </row>
    <row r="27" ht="20" customHeight="1">
      <c r="B27" s="65" t="inlineStr">
        <is>
          <t>Swimmer M</t>
        </is>
      </c>
      <c r="C27" s="66" t="n"/>
      <c r="D27" s="66" t="n"/>
      <c r="E27" s="67" t="inlineStr">
        <is>
          <t>Swimmer M Jerome</t>
        </is>
      </c>
      <c r="F27" s="66" t="n"/>
      <c r="G27" s="66" t="n"/>
      <c r="H27" s="66" t="n"/>
      <c r="I27" s="66" t="n"/>
      <c r="J27" s="66" t="n"/>
      <c r="K27" s="66" t="n"/>
      <c r="L27" s="66" t="n"/>
      <c r="M27" s="66" t="n"/>
      <c r="N27" s="66" t="n"/>
      <c r="O27" s="66" t="n"/>
      <c r="P27" s="66" t="n"/>
      <c r="Q27" s="66" t="n"/>
    </row>
    <row r="28" ht="69" customHeight="1">
      <c r="E28" s="68">
        <f>IFERROR(_xlfn.IMAGE("https://play.pokemonshowdown.com/sprites/gen5/tentacruel.png"),"")</f>
        <v/>
      </c>
    </row>
    <row r="29">
      <c r="E29" s="70" t="inlineStr">
        <is>
          <t>Lv 26 Tentacruel</t>
        </is>
      </c>
      <c r="F29" s="71" t="n"/>
      <c r="Q29" s="72" t="inlineStr">
        <is>
          <t>Pokémon</t>
        </is>
      </c>
    </row>
    <row r="30">
      <c r="E30" s="73" t="inlineStr">
        <is>
          <t>Timid</t>
        </is>
      </c>
      <c r="F30" s="73" t="inlineStr">
        <is>
          <t>Rain Dish</t>
        </is>
      </c>
      <c r="Q30" s="72" t="inlineStr">
        <is>
          <t>Nature / Ability</t>
        </is>
      </c>
    </row>
    <row r="31">
      <c r="B31" s="72" t="inlineStr">
        <is>
          <t>AI Flags:</t>
        </is>
      </c>
      <c r="E31" s="74" t="inlineStr">
        <is>
          <t>(None)</t>
        </is>
      </c>
      <c r="F31" s="71" t="n"/>
      <c r="Q31" s="72" t="inlineStr">
        <is>
          <t>Item</t>
        </is>
      </c>
    </row>
    <row r="32">
      <c r="B32" s="69" t="inlineStr">
        <is>
          <t>Basic Trainer</t>
        </is>
      </c>
      <c r="E32" s="79" t="inlineStr">
        <is>
          <t>Signal Beam</t>
        </is>
      </c>
      <c r="F32" s="71" t="n"/>
      <c r="Q32" s="72" t="inlineStr">
        <is>
          <t>Moves</t>
        </is>
      </c>
    </row>
    <row r="33">
      <c r="E33" s="80" t="inlineStr">
        <is>
          <t>Poison Jab</t>
        </is>
      </c>
      <c r="F33" s="71" t="n"/>
    </row>
    <row r="34">
      <c r="E34" s="90" t="inlineStr">
        <is>
          <t>Bubble Beam</t>
        </is>
      </c>
      <c r="F34" s="71" t="n"/>
    </row>
    <row r="35">
      <c r="E35" s="92" t="inlineStr">
        <is>
          <t>Confuse Ray</t>
        </is>
      </c>
      <c r="F35" s="71" t="n"/>
    </row>
    <row r="37" ht="20" customHeight="1">
      <c r="B37" s="65" t="inlineStr">
        <is>
          <t>Swimmer M</t>
        </is>
      </c>
      <c r="C37" s="66" t="n"/>
      <c r="D37" s="66" t="n"/>
      <c r="E37" s="67" t="inlineStr">
        <is>
          <t>Swimmer M Matthew</t>
        </is>
      </c>
      <c r="F37" s="66" t="n"/>
      <c r="G37" s="66" t="n"/>
      <c r="H37" s="66" t="n"/>
      <c r="I37" s="66" t="n"/>
      <c r="J37" s="66" t="n"/>
      <c r="K37" s="66" t="n"/>
      <c r="L37" s="66" t="n"/>
      <c r="M37" s="66" t="n"/>
      <c r="N37" s="66" t="n"/>
      <c r="O37" s="66" t="n"/>
      <c r="P37" s="66" t="n"/>
      <c r="Q37" s="66" t="n"/>
    </row>
    <row r="38" ht="69" customHeight="1">
      <c r="E38" s="68">
        <f>IFERROR(_xlfn.IMAGE("https://play.pokemonshowdown.com/sprites/gen5/carvanha.png"),"")</f>
        <v/>
      </c>
    </row>
    <row r="39">
      <c r="E39" s="70" t="inlineStr">
        <is>
          <t>Lv 26 Carvanha</t>
        </is>
      </c>
      <c r="F39" s="71" t="n"/>
      <c r="Q39" s="72" t="inlineStr">
        <is>
          <t>Pokémon</t>
        </is>
      </c>
    </row>
    <row r="40">
      <c r="E40" s="73" t="inlineStr">
        <is>
          <t>Adamant</t>
        </is>
      </c>
      <c r="F40" s="73" t="inlineStr">
        <is>
          <t>Rough Skin</t>
        </is>
      </c>
      <c r="Q40" s="72" t="inlineStr">
        <is>
          <t>Nature / Ability</t>
        </is>
      </c>
    </row>
    <row r="41">
      <c r="B41" s="72" t="inlineStr">
        <is>
          <t>AI Flags:</t>
        </is>
      </c>
      <c r="E41" s="74" t="inlineStr">
        <is>
          <t>(None)</t>
        </is>
      </c>
      <c r="F41" s="71" t="n"/>
      <c r="Q41" s="72" t="inlineStr">
        <is>
          <t>Item</t>
        </is>
      </c>
    </row>
    <row r="42">
      <c r="B42" s="69" t="inlineStr">
        <is>
          <t>Basic Trainer</t>
        </is>
      </c>
      <c r="E42" s="75" t="inlineStr">
        <is>
          <t>Feint Attack</t>
        </is>
      </c>
      <c r="F42" s="71" t="n"/>
      <c r="Q42" s="72" t="inlineStr">
        <is>
          <t>Moves</t>
        </is>
      </c>
    </row>
    <row r="43">
      <c r="E43" s="90" t="inlineStr">
        <is>
          <t>Aqua Cutter</t>
        </is>
      </c>
      <c r="F43" s="71" t="n"/>
    </row>
    <row r="44">
      <c r="E44" s="90" t="inlineStr">
        <is>
          <t>Water Pulse</t>
        </is>
      </c>
      <c r="F44" s="71" t="n"/>
    </row>
    <row r="45">
      <c r="E45" s="75" t="inlineStr">
        <is>
          <t>Payback</t>
        </is>
      </c>
      <c r="F45" s="71" t="n"/>
    </row>
    <row r="47" ht="20" customHeight="1">
      <c r="B47" s="65" t="inlineStr">
        <is>
          <t>Swimmer F</t>
        </is>
      </c>
      <c r="C47" s="66" t="n"/>
      <c r="D47" s="66" t="n"/>
      <c r="E47" s="67" t="inlineStr">
        <is>
          <t>Swimmer F Missy</t>
        </is>
      </c>
      <c r="F47" s="66" t="n"/>
      <c r="G47" s="66" t="n"/>
      <c r="H47" s="66" t="n"/>
      <c r="I47" s="66" t="n"/>
      <c r="J47" s="66" t="n"/>
      <c r="K47" s="66" t="n"/>
      <c r="L47" s="66" t="n"/>
      <c r="M47" s="66" t="n"/>
      <c r="N47" s="66" t="n"/>
      <c r="O47" s="66" t="n"/>
      <c r="P47" s="66" t="n"/>
      <c r="Q47" s="66" t="n"/>
    </row>
    <row r="48" ht="69" customHeight="1">
      <c r="E48" s="68">
        <f>IFERROR(_xlfn.IMAGE("https://play.pokemonshowdown.com/sprites/gen5/goldeen.png"),"")</f>
        <v/>
      </c>
    </row>
    <row r="49">
      <c r="E49" s="70" t="inlineStr">
        <is>
          <t>Lv 26 Goldeen</t>
        </is>
      </c>
      <c r="F49" s="71" t="n"/>
      <c r="Q49" s="72" t="inlineStr">
        <is>
          <t>Pokémon</t>
        </is>
      </c>
    </row>
    <row r="50">
      <c r="E50" s="73" t="inlineStr">
        <is>
          <t>Adamant</t>
        </is>
      </c>
      <c r="F50" s="73" t="inlineStr">
        <is>
          <t>Swift Swim</t>
        </is>
      </c>
      <c r="Q50" s="72" t="inlineStr">
        <is>
          <t>Nature / Ability</t>
        </is>
      </c>
    </row>
    <row r="51">
      <c r="B51" s="72" t="inlineStr">
        <is>
          <t>AI Flags:</t>
        </is>
      </c>
      <c r="E51" s="74" t="inlineStr">
        <is>
          <t>(None)</t>
        </is>
      </c>
      <c r="F51" s="71" t="n"/>
      <c r="Q51" s="72" t="inlineStr">
        <is>
          <t>Item</t>
        </is>
      </c>
    </row>
    <row r="52">
      <c r="B52" s="69" t="inlineStr">
        <is>
          <t>Basic Trainer</t>
        </is>
      </c>
      <c r="E52" s="78" t="inlineStr">
        <is>
          <t>Mud Shot</t>
        </is>
      </c>
      <c r="F52" s="71" t="n"/>
      <c r="Q52" s="72" t="inlineStr">
        <is>
          <t>Moves</t>
        </is>
      </c>
    </row>
    <row r="53">
      <c r="E53" s="85" t="inlineStr">
        <is>
          <t>Psybeam</t>
        </is>
      </c>
      <c r="F53" s="71" t="n"/>
    </row>
    <row r="54">
      <c r="E54" s="90" t="inlineStr">
        <is>
          <t>Dive</t>
        </is>
      </c>
      <c r="F54" s="71" t="n"/>
    </row>
    <row r="55">
      <c r="E55" s="76" t="inlineStr">
        <is>
          <t>Flail</t>
        </is>
      </c>
      <c r="F55" s="71" t="n"/>
    </row>
    <row r="57" ht="20" customHeight="1">
      <c r="B57" s="65" t="inlineStr">
        <is>
          <t>Swimmer F</t>
        </is>
      </c>
      <c r="C57" s="66" t="n"/>
      <c r="D57" s="66" t="n"/>
      <c r="E57" s="67" t="inlineStr">
        <is>
          <t>Swimmer F Tara</t>
        </is>
      </c>
      <c r="F57" s="66" t="n"/>
      <c r="G57" s="66" t="n"/>
      <c r="H57" s="66" t="n"/>
      <c r="I57" s="66" t="n"/>
      <c r="J57" s="66" t="n"/>
      <c r="K57" s="66" t="n"/>
      <c r="L57" s="66" t="n"/>
      <c r="M57" s="66" t="n"/>
      <c r="N57" s="66" t="n"/>
      <c r="O57" s="66" t="n"/>
      <c r="P57" s="66" t="n"/>
      <c r="Q57" s="66" t="n"/>
    </row>
    <row r="58" ht="69" customHeight="1">
      <c r="E58" s="68">
        <f>IFERROR(_xlfn.IMAGE("https://play.pokemonshowdown.com/sprites/gen5/horsea.png"),"")</f>
        <v/>
      </c>
      <c r="G58" s="68">
        <f>IFERROR(_xlfn.IMAGE("https://play.pokemonshowdown.com/sprites/gen5/marill.png"),"")</f>
        <v/>
      </c>
    </row>
    <row r="59">
      <c r="E59" s="70" t="inlineStr">
        <is>
          <t>Lv 25 Horsea</t>
        </is>
      </c>
      <c r="F59" s="71" t="n"/>
      <c r="G59" s="70" t="inlineStr">
        <is>
          <t>Lv 25 Marill</t>
        </is>
      </c>
      <c r="H59" s="71" t="n"/>
      <c r="Q59" s="72" t="inlineStr">
        <is>
          <t>Pokémon</t>
        </is>
      </c>
    </row>
    <row r="60">
      <c r="E60" s="73" t="inlineStr">
        <is>
          <t>Modest</t>
        </is>
      </c>
      <c r="F60" s="73" t="inlineStr">
        <is>
          <t>Swift Swim</t>
        </is>
      </c>
      <c r="G60" s="73" t="inlineStr">
        <is>
          <t>Adamant</t>
        </is>
      </c>
      <c r="H60" s="73" t="inlineStr">
        <is>
          <t>Huge Power</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93" t="inlineStr">
        <is>
          <t>Twister</t>
        </is>
      </c>
      <c r="F62" s="71" t="n"/>
      <c r="G62" s="90" t="inlineStr">
        <is>
          <t>Water Gun</t>
        </is>
      </c>
      <c r="H62" s="71" t="n"/>
      <c r="Q62" s="72" t="inlineStr">
        <is>
          <t>Moves</t>
        </is>
      </c>
    </row>
    <row r="63">
      <c r="E63" s="76" t="inlineStr">
        <is>
          <t>Take Down</t>
        </is>
      </c>
      <c r="F63" s="71" t="n"/>
      <c r="G63" s="76" t="inlineStr">
        <is>
          <t>Pound</t>
        </is>
      </c>
      <c r="H63" s="71" t="n"/>
    </row>
    <row r="64">
      <c r="E64" s="91" t="inlineStr">
        <is>
          <t>Aurora Beam</t>
        </is>
      </c>
      <c r="F64" s="71" t="n"/>
      <c r="G64" s="90" t="inlineStr">
        <is>
          <t>Bubble Beam</t>
        </is>
      </c>
      <c r="H64" s="71" t="n"/>
    </row>
    <row r="65">
      <c r="E65" s="90" t="inlineStr">
        <is>
          <t>Bubble Beam</t>
        </is>
      </c>
      <c r="F65" s="71" t="n"/>
      <c r="G65" s="86" t="inlineStr">
        <is>
          <t>Brick Break</t>
        </is>
      </c>
      <c r="H65" s="71" t="n"/>
    </row>
    <row r="67" ht="24" customHeight="1">
      <c r="B67" s="63" t="inlineStr">
        <is>
          <t>Route 109</t>
        </is>
      </c>
      <c r="C67" s="64" t="n"/>
      <c r="D67" s="64" t="n"/>
      <c r="E67" s="64" t="n"/>
      <c r="F67" s="64" t="n"/>
      <c r="G67" s="64" t="n"/>
      <c r="H67" s="64" t="n"/>
      <c r="I67" s="64" t="n"/>
      <c r="J67" s="64" t="n"/>
      <c r="K67" s="64" t="n"/>
      <c r="L67" s="64" t="n"/>
      <c r="M67" s="64" t="n"/>
      <c r="N67" s="64" t="n"/>
      <c r="O67" s="64" t="n"/>
      <c r="P67" s="64" t="n"/>
      <c r="Q67" s="64" t="n"/>
    </row>
    <row r="69" ht="20" customHeight="1">
      <c r="B69" s="65" t="inlineStr">
        <is>
          <t>Swimmer F</t>
        </is>
      </c>
      <c r="C69" s="66" t="n"/>
      <c r="D69" s="66" t="n"/>
      <c r="E69" s="67" t="inlineStr">
        <is>
          <t>Swimmer F Alice</t>
        </is>
      </c>
      <c r="F69" s="66" t="n"/>
      <c r="G69" s="66" t="n"/>
      <c r="H69" s="66" t="n"/>
      <c r="I69" s="66" t="n"/>
      <c r="J69" s="66" t="n"/>
      <c r="K69" s="66" t="n"/>
      <c r="L69" s="66" t="n"/>
      <c r="M69" s="66" t="n"/>
      <c r="N69" s="66" t="n"/>
      <c r="O69" s="66" t="n"/>
      <c r="P69" s="66" t="n"/>
      <c r="Q69" s="66" t="n"/>
    </row>
    <row r="70" ht="69" customHeight="1">
      <c r="E70" s="68">
        <f>IFERROR(_xlfn.IMAGE("https://play.pokemonshowdown.com/sprites/gen5/goldeen.png"),"")</f>
        <v/>
      </c>
      <c r="G70" s="68">
        <f>IFERROR(_xlfn.IMAGE("https://play.pokemonshowdown.com/sprites/gen5/wingull.png"),"")</f>
        <v/>
      </c>
      <c r="I70" s="68">
        <f>IFERROR(_xlfn.IMAGE("https://play.pokemonshowdown.com/sprites/gen5/goldeen.png"),"")</f>
        <v/>
      </c>
    </row>
    <row r="71">
      <c r="E71" s="70" t="inlineStr">
        <is>
          <t>Lv 24 Goldeen</t>
        </is>
      </c>
      <c r="F71" s="71" t="n"/>
      <c r="G71" s="70" t="inlineStr">
        <is>
          <t>Lv 24 Wingull</t>
        </is>
      </c>
      <c r="H71" s="71" t="n"/>
      <c r="I71" s="70" t="inlineStr">
        <is>
          <t>Lv 24 Goldeen</t>
        </is>
      </c>
      <c r="J71" s="71" t="n"/>
      <c r="Q71" s="72" t="inlineStr">
        <is>
          <t>Pokémon</t>
        </is>
      </c>
    </row>
    <row r="72">
      <c r="E72" s="73" t="inlineStr">
        <is>
          <t>Adamant</t>
        </is>
      </c>
      <c r="F72" s="73" t="inlineStr">
        <is>
          <t>Swift Swim</t>
        </is>
      </c>
      <c r="G72" s="73" t="inlineStr">
        <is>
          <t>Modest</t>
        </is>
      </c>
      <c r="H72" s="73" t="inlineStr">
        <is>
          <t>Gluttony</t>
        </is>
      </c>
      <c r="I72" s="73" t="inlineStr">
        <is>
          <t>Adamant</t>
        </is>
      </c>
      <c r="J72" s="73" t="inlineStr">
        <is>
          <t>Swift Swim</t>
        </is>
      </c>
      <c r="Q72" s="72" t="inlineStr">
        <is>
          <t>Nature / Ability</t>
        </is>
      </c>
    </row>
    <row r="73">
      <c r="B73" s="72" t="inlineStr">
        <is>
          <t>AI Flags:</t>
        </is>
      </c>
      <c r="E73" s="74" t="inlineStr">
        <is>
          <t>(None)</t>
        </is>
      </c>
      <c r="F73" s="71" t="n"/>
      <c r="G73" s="74" t="inlineStr">
        <is>
          <t>(None)</t>
        </is>
      </c>
      <c r="H73" s="71" t="n"/>
      <c r="I73" s="74" t="inlineStr">
        <is>
          <t>(None)</t>
        </is>
      </c>
      <c r="J73" s="71" t="n"/>
      <c r="Q73" s="72" t="inlineStr">
        <is>
          <t>Item</t>
        </is>
      </c>
    </row>
    <row r="74">
      <c r="B74" s="69" t="inlineStr">
        <is>
          <t>Basic Trainer</t>
        </is>
      </c>
      <c r="E74" s="78" t="inlineStr">
        <is>
          <t>Mud Shot</t>
        </is>
      </c>
      <c r="F74" s="71" t="n"/>
      <c r="G74" s="75" t="inlineStr">
        <is>
          <t>Bite</t>
        </is>
      </c>
      <c r="H74" s="71" t="n"/>
      <c r="I74" s="78" t="inlineStr">
        <is>
          <t>Mud Shot</t>
        </is>
      </c>
      <c r="J74" s="71" t="n"/>
      <c r="Q74" s="72" t="inlineStr">
        <is>
          <t>Moves</t>
        </is>
      </c>
    </row>
    <row r="75">
      <c r="E75" s="85" t="inlineStr">
        <is>
          <t>Psybeam</t>
        </is>
      </c>
      <c r="F75" s="71" t="n"/>
      <c r="G75" s="82" t="inlineStr">
        <is>
          <t>Wing Attack</t>
        </is>
      </c>
      <c r="H75" s="71" t="n"/>
      <c r="I75" s="85" t="inlineStr">
        <is>
          <t>Psybeam</t>
        </is>
      </c>
      <c r="J75" s="71" t="n"/>
    </row>
    <row r="76">
      <c r="E76" s="90" t="inlineStr">
        <is>
          <t>Dive</t>
        </is>
      </c>
      <c r="F76" s="71" t="n"/>
      <c r="G76" s="90" t="inlineStr">
        <is>
          <t>Water Pulse</t>
        </is>
      </c>
      <c r="H76" s="71" t="n"/>
      <c r="I76" s="90" t="inlineStr">
        <is>
          <t>Dive</t>
        </is>
      </c>
      <c r="J76" s="71" t="n"/>
    </row>
    <row r="77">
      <c r="E77" s="76" t="inlineStr">
        <is>
          <t>Flail</t>
        </is>
      </c>
      <c r="F77" s="71" t="n"/>
      <c r="G77" s="75" t="inlineStr">
        <is>
          <t>Pursuit</t>
        </is>
      </c>
      <c r="H77" s="71" t="n"/>
      <c r="I77" s="76" t="inlineStr">
        <is>
          <t>Flail</t>
        </is>
      </c>
      <c r="J77" s="71" t="n"/>
    </row>
    <row r="79" ht="20" customHeight="1">
      <c r="B79" s="65" t="inlineStr">
        <is>
          <t>Tuber F</t>
        </is>
      </c>
      <c r="C79" s="66" t="n"/>
      <c r="D79" s="66" t="n"/>
      <c r="E79" s="67" t="inlineStr">
        <is>
          <t>Tuber F Austina</t>
        </is>
      </c>
      <c r="F79" s="66" t="n"/>
      <c r="G79" s="66" t="n"/>
      <c r="H79" s="66" t="n"/>
      <c r="I79" s="66" t="n"/>
      <c r="J79" s="66" t="n"/>
      <c r="K79" s="66" t="n"/>
      <c r="L79" s="66" t="n"/>
      <c r="M79" s="66" t="n"/>
      <c r="N79" s="66" t="n"/>
      <c r="O79" s="66" t="n"/>
      <c r="P79" s="66" t="n"/>
      <c r="Q79" s="66" t="n"/>
    </row>
    <row r="80" ht="69" customHeight="1">
      <c r="E80" s="68">
        <f>IFERROR(_xlfn.IMAGE("https://play.pokemonshowdown.com/sprites/gen5/marill.png"),"")</f>
        <v/>
      </c>
    </row>
    <row r="81">
      <c r="E81" s="70" t="inlineStr">
        <is>
          <t>Lv 26 Marill</t>
        </is>
      </c>
      <c r="F81" s="71" t="n"/>
      <c r="Q81" s="72" t="inlineStr">
        <is>
          <t>Pokémon</t>
        </is>
      </c>
    </row>
    <row r="82">
      <c r="E82" s="73" t="inlineStr">
        <is>
          <t>Adamant</t>
        </is>
      </c>
      <c r="F82" s="73" t="inlineStr">
        <is>
          <t>Huge Power</t>
        </is>
      </c>
      <c r="Q82" s="72" t="inlineStr">
        <is>
          <t>Nature / Ability</t>
        </is>
      </c>
    </row>
    <row r="83">
      <c r="B83" s="72" t="inlineStr">
        <is>
          <t>AI Flags:</t>
        </is>
      </c>
      <c r="E83" s="74" t="inlineStr">
        <is>
          <t>(None)</t>
        </is>
      </c>
      <c r="F83" s="71" t="n"/>
      <c r="Q83" s="72" t="inlineStr">
        <is>
          <t>Item</t>
        </is>
      </c>
    </row>
    <row r="84">
      <c r="B84" s="69" t="inlineStr">
        <is>
          <t>Basic Trainer</t>
        </is>
      </c>
      <c r="E84" s="90" t="inlineStr">
        <is>
          <t>Water Gun</t>
        </is>
      </c>
      <c r="F84" s="71" t="n"/>
      <c r="Q84" s="72" t="inlineStr">
        <is>
          <t>Moves</t>
        </is>
      </c>
    </row>
    <row r="85">
      <c r="E85" s="76" t="inlineStr">
        <is>
          <t>Pound</t>
        </is>
      </c>
      <c r="F85" s="71" t="n"/>
    </row>
    <row r="86">
      <c r="E86" s="90" t="inlineStr">
        <is>
          <t>Bubble Beam</t>
        </is>
      </c>
      <c r="F86" s="71" t="n"/>
    </row>
    <row r="87">
      <c r="E87" s="86" t="inlineStr">
        <is>
          <t>Brick Break</t>
        </is>
      </c>
      <c r="F87" s="71" t="n"/>
    </row>
    <row r="89" ht="20" customHeight="1">
      <c r="B89" s="65" t="inlineStr">
        <is>
          <t>Fisherman</t>
        </is>
      </c>
      <c r="C89" s="66" t="n"/>
      <c r="D89" s="66" t="n"/>
      <c r="E89" s="67" t="inlineStr">
        <is>
          <t>Fisherman Carter</t>
        </is>
      </c>
      <c r="F89" s="66" t="n"/>
      <c r="G89" s="66" t="n"/>
      <c r="H89" s="66" t="n"/>
      <c r="I89" s="66" t="n"/>
      <c r="J89" s="66" t="n"/>
      <c r="K89" s="66" t="n"/>
      <c r="L89" s="66" t="n"/>
      <c r="M89" s="66" t="n"/>
      <c r="N89" s="66" t="n"/>
      <c r="O89" s="66" t="n"/>
      <c r="P89" s="66" t="n"/>
      <c r="Q89" s="66" t="n"/>
    </row>
    <row r="90" ht="69" customHeight="1">
      <c r="E90" s="68">
        <f>IFERROR(_xlfn.IMAGE("https://play.pokemonshowdown.com/sprites/gen5/wailmer.png"),"")</f>
        <v/>
      </c>
      <c r="G90" s="68">
        <f>IFERROR(_xlfn.IMAGE("https://play.pokemonshowdown.com/sprites/gen5/tentacruel.png"),"")</f>
        <v/>
      </c>
      <c r="Q90" s="69" t="inlineStr">
        <is>
          <t>Forced on sight (range 3)</t>
        </is>
      </c>
    </row>
    <row r="91">
      <c r="E91" s="70" t="inlineStr">
        <is>
          <t>Lv 25 Wailmer</t>
        </is>
      </c>
      <c r="F91" s="71" t="n"/>
      <c r="G91" s="70" t="inlineStr">
        <is>
          <t>Lv 25 Tentacruel</t>
        </is>
      </c>
      <c r="H91" s="71" t="n"/>
      <c r="Q91" s="72" t="inlineStr">
        <is>
          <t>Pokémon</t>
        </is>
      </c>
    </row>
    <row r="92">
      <c r="E92" s="73" t="inlineStr">
        <is>
          <t>Adamant</t>
        </is>
      </c>
      <c r="F92" s="73" t="inlineStr">
        <is>
          <t>Pressure</t>
        </is>
      </c>
      <c r="G92" s="73" t="inlineStr">
        <is>
          <t>Timid</t>
        </is>
      </c>
      <c r="H92" s="73" t="inlineStr">
        <is>
          <t>Rain Dish</t>
        </is>
      </c>
      <c r="Q92" s="72" t="inlineStr">
        <is>
          <t>Nature / Ability</t>
        </is>
      </c>
    </row>
    <row r="93">
      <c r="B93" s="72" t="inlineStr">
        <is>
          <t>AI Flags:</t>
        </is>
      </c>
      <c r="E93" s="74" t="inlineStr">
        <is>
          <t>(None)</t>
        </is>
      </c>
      <c r="F93" s="71" t="n"/>
      <c r="G93" s="74" t="inlineStr">
        <is>
          <t>(None)</t>
        </is>
      </c>
      <c r="H93" s="71" t="n"/>
      <c r="Q93" s="72" t="inlineStr">
        <is>
          <t>Item</t>
        </is>
      </c>
    </row>
    <row r="94">
      <c r="B94" s="69" t="inlineStr">
        <is>
          <t>Basic Trainer</t>
        </is>
      </c>
      <c r="E94" s="90" t="inlineStr">
        <is>
          <t>Brine</t>
        </is>
      </c>
      <c r="F94" s="71" t="n"/>
      <c r="G94" s="75" t="inlineStr">
        <is>
          <t>Absorb</t>
        </is>
      </c>
      <c r="H94" s="71" t="n"/>
      <c r="Q94" s="72" t="inlineStr">
        <is>
          <t>Moves</t>
        </is>
      </c>
    </row>
    <row r="95">
      <c r="E95" s="76" t="inlineStr">
        <is>
          <t>Hyper Voice</t>
        </is>
      </c>
      <c r="F95" s="71" t="n"/>
      <c r="G95" s="79" t="inlineStr">
        <is>
          <t>Signal Beam</t>
        </is>
      </c>
      <c r="H95" s="71" t="n"/>
    </row>
    <row r="96">
      <c r="E96" s="90" t="inlineStr">
        <is>
          <t>Whirlpool</t>
        </is>
      </c>
      <c r="F96" s="71" t="n"/>
      <c r="G96" s="80" t="inlineStr">
        <is>
          <t>Poison Jab</t>
        </is>
      </c>
      <c r="H96" s="71" t="n"/>
    </row>
    <row r="97">
      <c r="E97" s="76" t="inlineStr">
        <is>
          <t>Roar</t>
        </is>
      </c>
      <c r="F97" s="71" t="n"/>
      <c r="G97" s="90" t="inlineStr">
        <is>
          <t>Bubble Beam</t>
        </is>
      </c>
      <c r="H97" s="71" t="n"/>
    </row>
    <row r="99" ht="20" customHeight="1">
      <c r="B99" s="65" t="inlineStr">
        <is>
          <t>Tuber M</t>
        </is>
      </c>
      <c r="C99" s="66" t="n"/>
      <c r="D99" s="66" t="n"/>
      <c r="E99" s="67" t="inlineStr">
        <is>
          <t>Tuber M Chandler</t>
        </is>
      </c>
      <c r="F99" s="66" t="n"/>
      <c r="G99" s="66" t="n"/>
      <c r="H99" s="66" t="n"/>
      <c r="I99" s="66" t="n"/>
      <c r="J99" s="66" t="n"/>
      <c r="K99" s="66" t="n"/>
      <c r="L99" s="66" t="n"/>
      <c r="M99" s="66" t="n"/>
      <c r="N99" s="66" t="n"/>
      <c r="O99" s="66" t="n"/>
      <c r="P99" s="66" t="n"/>
      <c r="Q99" s="66" t="n"/>
    </row>
    <row r="100" ht="69" customHeight="1">
      <c r="E100" s="68">
        <f>IFERROR(_xlfn.IMAGE("https://play.pokemonshowdown.com/sprites/gen5/tentacool.png"),"")</f>
        <v/>
      </c>
      <c r="G100" s="68">
        <f>IFERROR(_xlfn.IMAGE("https://play.pokemonshowdown.com/sprites/gen5/tentacool.png"),"")</f>
        <v/>
      </c>
    </row>
    <row r="101">
      <c r="E101" s="70" t="inlineStr">
        <is>
          <t>Lv 12 Tentacool</t>
        </is>
      </c>
      <c r="F101" s="71" t="n"/>
      <c r="G101" s="70" t="inlineStr">
        <is>
          <t>Lv 12 Tentacool</t>
        </is>
      </c>
      <c r="H101" s="71" t="n"/>
      <c r="Q101" s="72" t="inlineStr">
        <is>
          <t>Pokémon</t>
        </is>
      </c>
    </row>
    <row r="102">
      <c r="E102" s="73" t="inlineStr">
        <is>
          <t>Modest</t>
        </is>
      </c>
      <c r="F102" s="73" t="inlineStr">
        <is>
          <t>Rain Dish</t>
        </is>
      </c>
      <c r="G102" s="73" t="inlineStr">
        <is>
          <t>Modest</t>
        </is>
      </c>
      <c r="H102" s="73" t="inlineStr">
        <is>
          <t>Rain Dish</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80" t="inlineStr">
        <is>
          <t>Poison Sting</t>
        </is>
      </c>
      <c r="F104" s="71" t="n"/>
      <c r="G104" s="80" t="inlineStr">
        <is>
          <t>Poison Sting</t>
        </is>
      </c>
      <c r="H104" s="71" t="n"/>
      <c r="Q104" s="72" t="inlineStr">
        <is>
          <t>Moves</t>
        </is>
      </c>
    </row>
    <row r="105">
      <c r="E105" s="80" t="inlineStr">
        <is>
          <t>Acid</t>
        </is>
      </c>
      <c r="F105" s="71" t="n"/>
      <c r="G105" s="80" t="inlineStr">
        <is>
          <t>Acid</t>
        </is>
      </c>
      <c r="H105" s="71" t="n"/>
    </row>
    <row r="106">
      <c r="E106" s="85" t="inlineStr">
        <is>
          <t>Psybeam</t>
        </is>
      </c>
      <c r="F106" s="71" t="n"/>
      <c r="G106" s="85" t="inlineStr">
        <is>
          <t>Psybeam</t>
        </is>
      </c>
      <c r="H106" s="71" t="n"/>
    </row>
    <row r="107">
      <c r="E107" s="90" t="inlineStr">
        <is>
          <t>Bubble Beam</t>
        </is>
      </c>
      <c r="F107" s="71" t="n"/>
      <c r="G107" s="90" t="inlineStr">
        <is>
          <t>Bubble Beam</t>
        </is>
      </c>
      <c r="H107" s="71" t="n"/>
    </row>
    <row r="109" ht="20" customHeight="1">
      <c r="B109" s="65" t="inlineStr">
        <is>
          <t>Swimmer M</t>
        </is>
      </c>
      <c r="C109" s="66" t="n"/>
      <c r="D109" s="66" t="n"/>
      <c r="E109" s="67" t="inlineStr">
        <is>
          <t>Swimmer M David</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IFERROR(_xlfn.IMAGE("https://play.pokemonshowdown.com/sprites/gen5/tentacool.png"),"")</f>
        <v/>
      </c>
      <c r="G110" s="68">
        <f>IFERROR(_xlfn.IMAGE("https://play.pokemonshowdown.com/sprites/gen5/carvanha.png"),"")</f>
        <v/>
      </c>
      <c r="Q110" s="69" t="inlineStr">
        <is>
          <t>Forced on sight (range 5)</t>
        </is>
      </c>
    </row>
    <row r="111">
      <c r="E111" s="70" t="inlineStr">
        <is>
          <t>Lv 25 Tentacool</t>
        </is>
      </c>
      <c r="F111" s="71" t="n"/>
      <c r="G111" s="70" t="inlineStr">
        <is>
          <t>Lv 25 Carvanha</t>
        </is>
      </c>
      <c r="H111" s="71" t="n"/>
      <c r="Q111" s="72" t="inlineStr">
        <is>
          <t>Pokémon</t>
        </is>
      </c>
    </row>
    <row r="112">
      <c r="E112" s="73" t="inlineStr">
        <is>
          <t>Modest</t>
        </is>
      </c>
      <c r="F112" s="73" t="inlineStr">
        <is>
          <t>Rain Dish</t>
        </is>
      </c>
      <c r="G112" s="73" t="inlineStr">
        <is>
          <t>Adamant</t>
        </is>
      </c>
      <c r="H112" s="73" t="inlineStr">
        <is>
          <t>Rough Skin</t>
        </is>
      </c>
      <c r="Q112" s="72" t="inlineStr">
        <is>
          <t>Nature / Ability</t>
        </is>
      </c>
    </row>
    <row r="113">
      <c r="B113" s="72" t="inlineStr">
        <is>
          <t>AI Flags:</t>
        </is>
      </c>
      <c r="E113" s="74" t="inlineStr">
        <is>
          <t>(None)</t>
        </is>
      </c>
      <c r="F113" s="71" t="n"/>
      <c r="G113" s="74" t="inlineStr">
        <is>
          <t>(None)</t>
        </is>
      </c>
      <c r="H113" s="71" t="n"/>
      <c r="Q113" s="72" t="inlineStr">
        <is>
          <t>Item</t>
        </is>
      </c>
    </row>
    <row r="114">
      <c r="B114" s="69" t="inlineStr">
        <is>
          <t>Basic Trainer</t>
        </is>
      </c>
      <c r="E114" s="90" t="inlineStr">
        <is>
          <t>Bubble Beam</t>
        </is>
      </c>
      <c r="F114" s="71" t="n"/>
      <c r="G114" s="76" t="inlineStr">
        <is>
          <t>Hyper Fang</t>
        </is>
      </c>
      <c r="H114" s="71" t="n"/>
      <c r="Q114" s="72" t="inlineStr">
        <is>
          <t>Moves</t>
        </is>
      </c>
    </row>
    <row r="115">
      <c r="E115" s="79" t="inlineStr">
        <is>
          <t>Signal Beam</t>
        </is>
      </c>
      <c r="F115" s="71" t="n"/>
      <c r="G115" s="75" t="inlineStr">
        <is>
          <t>Feint Attack</t>
        </is>
      </c>
      <c r="H115" s="71" t="n"/>
    </row>
    <row r="116">
      <c r="E116" s="80" t="inlineStr">
        <is>
          <t>Poison Jab</t>
        </is>
      </c>
      <c r="F116" s="71" t="n"/>
      <c r="G116" s="90" t="inlineStr">
        <is>
          <t>Aqua Cutter</t>
        </is>
      </c>
      <c r="H116" s="71" t="n"/>
    </row>
    <row r="117">
      <c r="E117" s="92" t="inlineStr">
        <is>
          <t>Confuse Ray</t>
        </is>
      </c>
      <c r="F117" s="71" t="n"/>
      <c r="G117" s="90" t="inlineStr">
        <is>
          <t>Water Pulse</t>
        </is>
      </c>
      <c r="H117" s="71" t="n"/>
    </row>
    <row r="119" ht="20" customHeight="1">
      <c r="B119" s="65" t="inlineStr">
        <is>
          <t>Sailor</t>
        </is>
      </c>
      <c r="C119" s="66" t="n"/>
      <c r="D119" s="66" t="n"/>
      <c r="E119" s="67" t="inlineStr">
        <is>
          <t>Sailor Edmond</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IFERROR(_xlfn.IMAGE("https://play.pokemonshowdown.com/sprites/gen5/wingull.png"),"")</f>
        <v/>
      </c>
      <c r="Q120" s="69" t="inlineStr">
        <is>
          <t>Forced on sight (range 6)</t>
        </is>
      </c>
    </row>
    <row r="121">
      <c r="E121" s="70" t="inlineStr">
        <is>
          <t>Lv 13 Wingull</t>
        </is>
      </c>
      <c r="F121" s="71" t="n"/>
      <c r="Q121" s="72" t="inlineStr">
        <is>
          <t>Pokémon</t>
        </is>
      </c>
    </row>
    <row r="122">
      <c r="E122" s="73" t="inlineStr">
        <is>
          <t>Modest</t>
        </is>
      </c>
      <c r="F122" s="73" t="inlineStr">
        <is>
          <t>Gluttony</t>
        </is>
      </c>
      <c r="Q122" s="72" t="inlineStr">
        <is>
          <t>Nature / Ability</t>
        </is>
      </c>
    </row>
    <row r="123">
      <c r="B123" s="72" t="inlineStr">
        <is>
          <t>AI Flags:</t>
        </is>
      </c>
      <c r="E123" s="74" t="inlineStr">
        <is>
          <t>(None)</t>
        </is>
      </c>
      <c r="F123" s="71" t="n"/>
      <c r="Q123" s="72" t="inlineStr">
        <is>
          <t>Item</t>
        </is>
      </c>
    </row>
    <row r="124">
      <c r="B124" s="69" t="inlineStr">
        <is>
          <t>Basic Trainer</t>
        </is>
      </c>
      <c r="E124" s="82" t="inlineStr">
        <is>
          <t>Peck</t>
        </is>
      </c>
      <c r="F124" s="71" t="n"/>
      <c r="Q124" s="72" t="inlineStr">
        <is>
          <t>Moves</t>
        </is>
      </c>
    </row>
    <row r="125">
      <c r="E125" s="90" t="inlineStr">
        <is>
          <t>Water Gun</t>
        </is>
      </c>
      <c r="F125" s="71" t="n"/>
    </row>
    <row r="126">
      <c r="E126" s="76" t="inlineStr">
        <is>
          <t>Supersonic</t>
        </is>
      </c>
      <c r="F126" s="71" t="n"/>
    </row>
    <row r="127">
      <c r="E127" s="75" t="inlineStr">
        <is>
          <t>Bite</t>
        </is>
      </c>
      <c r="F127" s="71" t="n"/>
    </row>
    <row r="129" ht="20" customHeight="1">
      <c r="B129" s="65" t="inlineStr">
        <is>
          <t>Bird Keeper</t>
        </is>
      </c>
      <c r="C129" s="66" t="n"/>
      <c r="D129" s="66" t="n"/>
      <c r="E129" s="67" t="inlineStr">
        <is>
          <t>Bird Keeper Elijah</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IFERROR(_xlfn.IMAGE("https://play.pokemonshowdown.com/sprites/gen5/skarmory.png"),"")</f>
        <v/>
      </c>
      <c r="G130" s="68">
        <f>IFERROR(_xlfn.IMAGE("https://play.pokemonshowdown.com/sprites/gen5/skarmory.png"),"")</f>
        <v/>
      </c>
    </row>
    <row r="131">
      <c r="E131" s="70" t="inlineStr">
        <is>
          <t>Lv 25 Skarmory</t>
        </is>
      </c>
      <c r="F131" s="71" t="n"/>
      <c r="G131" s="70" t="inlineStr">
        <is>
          <t>Lv 25 Skarmory</t>
        </is>
      </c>
      <c r="H131" s="71" t="n"/>
      <c r="Q131" s="72" t="inlineStr">
        <is>
          <t>Pokémon</t>
        </is>
      </c>
    </row>
    <row r="132">
      <c r="E132" s="73" t="inlineStr">
        <is>
          <t>Adamant</t>
        </is>
      </c>
      <c r="F132" s="73" t="inlineStr">
        <is>
          <t>Filter</t>
        </is>
      </c>
      <c r="G132" s="73" t="inlineStr">
        <is>
          <t>Adamant</t>
        </is>
      </c>
      <c r="H132" s="73" t="inlineStr">
        <is>
          <t>Filter</t>
        </is>
      </c>
      <c r="Q132" s="72" t="inlineStr">
        <is>
          <t>Nature / Ability</t>
        </is>
      </c>
    </row>
    <row r="133">
      <c r="B133" s="72" t="inlineStr">
        <is>
          <t>AI Flags:</t>
        </is>
      </c>
      <c r="E133" s="74" t="inlineStr">
        <is>
          <t>(None)</t>
        </is>
      </c>
      <c r="F133" s="71" t="n"/>
      <c r="G133" s="74" t="inlineStr">
        <is>
          <t>(None)</t>
        </is>
      </c>
      <c r="H133" s="71" t="n"/>
      <c r="Q133" s="72" t="inlineStr">
        <is>
          <t>Item</t>
        </is>
      </c>
    </row>
    <row r="134">
      <c r="B134" s="69" t="inlineStr">
        <is>
          <t>Basic Trainer</t>
        </is>
      </c>
      <c r="E134" s="76" t="inlineStr">
        <is>
          <t>Take Down</t>
        </is>
      </c>
      <c r="F134" s="71" t="n"/>
      <c r="G134" s="76" t="inlineStr">
        <is>
          <t>Take Down</t>
        </is>
      </c>
      <c r="H134" s="71" t="n"/>
      <c r="Q134" s="72" t="inlineStr">
        <is>
          <t>Moves</t>
        </is>
      </c>
    </row>
    <row r="135">
      <c r="E135" s="82" t="inlineStr">
        <is>
          <t>Aerial Ace</t>
        </is>
      </c>
      <c r="F135" s="71" t="n"/>
      <c r="G135" s="82" t="inlineStr">
        <is>
          <t>Aerial Ace</t>
        </is>
      </c>
      <c r="H135" s="71" t="n"/>
    </row>
    <row r="136">
      <c r="E136" s="76" t="inlineStr">
        <is>
          <t>Whirlwind</t>
        </is>
      </c>
      <c r="F136" s="71" t="n"/>
      <c r="G136" s="76" t="inlineStr">
        <is>
          <t>Whirlwind</t>
        </is>
      </c>
      <c r="H136" s="71" t="n"/>
    </row>
    <row r="137">
      <c r="E137" s="87" t="inlineStr">
        <is>
          <t>Flash Cannon</t>
        </is>
      </c>
      <c r="F137" s="71" t="n"/>
      <c r="G137" s="87" t="inlineStr">
        <is>
          <t>Flash Cannon</t>
        </is>
      </c>
      <c r="H137" s="71" t="n"/>
    </row>
    <row r="139" ht="20" customHeight="1">
      <c r="B139" s="65" t="inlineStr">
        <is>
          <t>Tuber F</t>
        </is>
      </c>
      <c r="C139" s="66" t="n"/>
      <c r="D139" s="66" t="n"/>
      <c r="E139" s="67" t="inlineStr">
        <is>
          <t>Tuber F Gwen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row>
    <row r="141">
      <c r="E141" s="70" t="inlineStr">
        <is>
          <t>Lv 26 Marill</t>
        </is>
      </c>
      <c r="F141" s="71" t="n"/>
      <c r="Q141" s="72" t="inlineStr">
        <is>
          <t>Pokémon</t>
        </is>
      </c>
    </row>
    <row r="142">
      <c r="E142" s="73" t="inlineStr">
        <is>
          <t>Adamant</t>
        </is>
      </c>
      <c r="F142" s="73" t="inlineStr">
        <is>
          <t>Huge Power</t>
        </is>
      </c>
      <c r="Q142" s="72" t="inlineStr">
        <is>
          <t>Nature / Ability</t>
        </is>
      </c>
    </row>
    <row r="143">
      <c r="B143" s="72" t="inlineStr">
        <is>
          <t>AI Flags:</t>
        </is>
      </c>
      <c r="E143" s="74" t="inlineStr">
        <is>
          <t>(None)</t>
        </is>
      </c>
      <c r="F143" s="71" t="n"/>
      <c r="Q143" s="72" t="inlineStr">
        <is>
          <t>Item</t>
        </is>
      </c>
    </row>
    <row r="144">
      <c r="B144" s="69" t="inlineStr">
        <is>
          <t>Basic Trainer</t>
        </is>
      </c>
      <c r="E144" s="90" t="inlineStr">
        <is>
          <t>Water Gun</t>
        </is>
      </c>
      <c r="F144" s="71" t="n"/>
      <c r="Q144" s="72" t="inlineStr">
        <is>
          <t>Moves</t>
        </is>
      </c>
    </row>
    <row r="145">
      <c r="E145" s="76" t="inlineStr">
        <is>
          <t>Pound</t>
        </is>
      </c>
      <c r="F145" s="71" t="n"/>
    </row>
    <row r="146">
      <c r="E146" s="90" t="inlineStr">
        <is>
          <t>Bubble Beam</t>
        </is>
      </c>
      <c r="F146" s="71" t="n"/>
    </row>
    <row r="147">
      <c r="E147" s="86" t="inlineStr">
        <is>
          <t>Brick Break</t>
        </is>
      </c>
      <c r="F147" s="71" t="n"/>
    </row>
    <row r="149" ht="20" customHeight="1">
      <c r="B149" s="65" t="inlineStr">
        <is>
          <t>Tuber F</t>
        </is>
      </c>
      <c r="C149" s="66" t="n"/>
      <c r="D149" s="66" t="n"/>
      <c r="E149" s="67" t="inlineStr">
        <is>
          <t>Tuber F Hailey</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IFERROR(_xlfn.IMAGE("https://play.pokemonshowdown.com/sprites/gen5/marill.png"),"")</f>
        <v/>
      </c>
    </row>
    <row r="151">
      <c r="E151" s="70" t="inlineStr">
        <is>
          <t>Lv 13 Marill</t>
        </is>
      </c>
      <c r="F151" s="71" t="n"/>
      <c r="Q151" s="72" t="inlineStr">
        <is>
          <t>Pokémon</t>
        </is>
      </c>
    </row>
    <row r="152">
      <c r="E152" s="73" t="inlineStr">
        <is>
          <t>Adamant</t>
        </is>
      </c>
      <c r="F152" s="73" t="inlineStr">
        <is>
          <t>Huge Power</t>
        </is>
      </c>
      <c r="Q152" s="72" t="inlineStr">
        <is>
          <t>Nature / Ability</t>
        </is>
      </c>
    </row>
    <row r="153">
      <c r="B153" s="72" t="inlineStr">
        <is>
          <t>AI Flags:</t>
        </is>
      </c>
      <c r="E153" s="74" t="inlineStr">
        <is>
          <t>(None)</t>
        </is>
      </c>
      <c r="F153" s="71" t="n"/>
      <c r="Q153" s="72" t="inlineStr">
        <is>
          <t>Item</t>
        </is>
      </c>
    </row>
    <row r="154">
      <c r="B154" s="69" t="inlineStr">
        <is>
          <t>Basic Trainer</t>
        </is>
      </c>
      <c r="E154" s="76" t="inlineStr">
        <is>
          <t>Present</t>
        </is>
      </c>
      <c r="F154" s="71" t="n"/>
      <c r="Q154" s="72" t="inlineStr">
        <is>
          <t>Moves</t>
        </is>
      </c>
    </row>
    <row r="155">
      <c r="E155" s="90" t="inlineStr">
        <is>
          <t>Water Gun</t>
        </is>
      </c>
      <c r="F155" s="71" t="n"/>
    </row>
    <row r="156">
      <c r="E156" s="81" t="inlineStr">
        <is>
          <t>-</t>
        </is>
      </c>
      <c r="F156" s="71" t="n"/>
    </row>
    <row r="157">
      <c r="E157" s="81" t="inlineStr">
        <is>
          <t>-</t>
        </is>
      </c>
      <c r="F157" s="71" t="n"/>
    </row>
    <row r="159" ht="20" customHeight="1">
      <c r="B159" s="65" t="inlineStr">
        <is>
          <t>Sailor</t>
        </is>
      </c>
      <c r="C159" s="66" t="n"/>
      <c r="D159" s="66" t="n"/>
      <c r="E159" s="67" t="inlineStr">
        <is>
          <t>Sailor Huey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IFERROR(_xlfn.IMAGE("https://play.pokemonshowdown.com/sprites/gen5/machop.png"),"")</f>
        <v/>
      </c>
      <c r="Q160" s="69" t="inlineStr">
        <is>
          <t>Forced on sight (range 1)</t>
        </is>
      </c>
    </row>
    <row r="161">
      <c r="E161" s="70" t="inlineStr">
        <is>
          <t>Lv 12 Wingull</t>
        </is>
      </c>
      <c r="F161" s="71" t="n"/>
      <c r="G161" s="70" t="inlineStr">
        <is>
          <t>Lv 12 Machop</t>
        </is>
      </c>
      <c r="H161" s="71" t="n"/>
      <c r="Q161" s="72" t="inlineStr">
        <is>
          <t>Pokémon</t>
        </is>
      </c>
    </row>
    <row r="162">
      <c r="E162" s="73" t="inlineStr">
        <is>
          <t>Modest</t>
        </is>
      </c>
      <c r="F162" s="73" t="inlineStr">
        <is>
          <t>Gluttony</t>
        </is>
      </c>
      <c r="G162" s="73" t="inlineStr">
        <is>
          <t>Adamant</t>
        </is>
      </c>
      <c r="H162" s="73" t="inlineStr">
        <is>
          <t>No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82" t="inlineStr">
        <is>
          <t>Peck</t>
        </is>
      </c>
      <c r="F164" s="71" t="n"/>
      <c r="G164" s="86" t="inlineStr">
        <is>
          <t>Karate Chop</t>
        </is>
      </c>
      <c r="H164" s="71" t="n"/>
      <c r="Q164" s="72" t="inlineStr">
        <is>
          <t>Moves</t>
        </is>
      </c>
    </row>
    <row r="165">
      <c r="E165" s="90" t="inlineStr">
        <is>
          <t>Water Gun</t>
        </is>
      </c>
      <c r="F165" s="71" t="n"/>
      <c r="G165" s="76" t="inlineStr">
        <is>
          <t>Pound</t>
        </is>
      </c>
      <c r="H165" s="71" t="n"/>
    </row>
    <row r="166">
      <c r="E166" s="76" t="inlineStr">
        <is>
          <t>Supersonic</t>
        </is>
      </c>
      <c r="F166" s="71" t="n"/>
      <c r="G166" s="89" t="inlineStr">
        <is>
          <t>Rock Throw</t>
        </is>
      </c>
      <c r="H166" s="71" t="n"/>
    </row>
    <row r="167">
      <c r="E167" s="75" t="inlineStr">
        <is>
          <t>Bite</t>
        </is>
      </c>
      <c r="F167" s="71" t="n"/>
      <c r="G167" s="86" t="inlineStr">
        <is>
          <t>Seismic Toss</t>
        </is>
      </c>
      <c r="H167" s="71" t="n"/>
    </row>
    <row r="169" ht="20" customHeight="1">
      <c r="B169" s="65" t="inlineStr">
        <is>
          <t>Tuber F</t>
        </is>
      </c>
      <c r="C169" s="66" t="n"/>
      <c r="D169" s="66" t="n"/>
      <c r="E169" s="67" t="inlineStr">
        <is>
          <t>Tuber F Lola</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IFERROR(_xlfn.IMAGE("https://play.pokemonshowdown.com/sprites/gen5/azurill.png"),"")</f>
        <v/>
      </c>
      <c r="G170" s="68">
        <f>IFERROR(_xlfn.IMAGE("https://play.pokemonshowdown.com/sprites/gen5/azurill.png"),"")</f>
        <v/>
      </c>
    </row>
    <row r="171">
      <c r="E171" s="70" t="inlineStr">
        <is>
          <t>Lv 12 Azurill</t>
        </is>
      </c>
      <c r="F171" s="71" t="n"/>
      <c r="G171" s="70" t="inlineStr">
        <is>
          <t>Lv 12 Azurill</t>
        </is>
      </c>
      <c r="H171" s="71" t="n"/>
      <c r="Q171" s="72" t="inlineStr">
        <is>
          <t>Pokémon</t>
        </is>
      </c>
    </row>
    <row r="172">
      <c r="E172" s="73" t="inlineStr">
        <is>
          <t>Adamant</t>
        </is>
      </c>
      <c r="F172" s="73" t="inlineStr">
        <is>
          <t>Huge Power</t>
        </is>
      </c>
      <c r="G172" s="73" t="inlineStr">
        <is>
          <t>Adamant</t>
        </is>
      </c>
      <c r="H172" s="73" t="inlineStr">
        <is>
          <t>Huge Power</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6" t="inlineStr">
        <is>
          <t>Present</t>
        </is>
      </c>
      <c r="F174" s="71" t="n"/>
      <c r="G174" s="76" t="inlineStr">
        <is>
          <t>Present</t>
        </is>
      </c>
      <c r="H174" s="71" t="n"/>
      <c r="Q174" s="72" t="inlineStr">
        <is>
          <t>Moves</t>
        </is>
      </c>
    </row>
    <row r="175">
      <c r="E175" s="90" t="inlineStr">
        <is>
          <t>Water Gun</t>
        </is>
      </c>
      <c r="F175" s="71" t="n"/>
      <c r="G175" s="90" t="inlineStr">
        <is>
          <t>Water Gun</t>
        </is>
      </c>
      <c r="H175" s="71" t="n"/>
    </row>
    <row r="176">
      <c r="E176" s="76" t="inlineStr">
        <is>
          <t>Pound</t>
        </is>
      </c>
      <c r="F176" s="71" t="n"/>
      <c r="G176" s="76" t="inlineStr">
        <is>
          <t>Pound</t>
        </is>
      </c>
      <c r="H176" s="71" t="n"/>
    </row>
    <row r="177">
      <c r="E177" s="90" t="inlineStr">
        <is>
          <t>Bubble Beam</t>
        </is>
      </c>
      <c r="F177" s="71" t="n"/>
      <c r="G177" s="90" t="inlineStr">
        <is>
          <t>Bubble Beam</t>
        </is>
      </c>
      <c r="H177" s="71" t="n"/>
    </row>
    <row r="179" ht="20" customHeight="1">
      <c r="B179" s="65" t="inlineStr">
        <is>
          <t>Young Couple</t>
        </is>
      </c>
      <c r="C179" s="66" t="n"/>
      <c r="D179" s="66" t="n"/>
      <c r="E179" s="67" t="inlineStr">
        <is>
          <t>Young Couple Mel &amp; Paul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IFERROR(_xlfn.IMAGE("https://play.pokemonshowdown.com/sprites/gen5/dustox.png"),"")</f>
        <v/>
      </c>
      <c r="G180" s="68">
        <f>IFERROR(_xlfn.IMAGE("https://play.pokemonshowdown.com/sprites/gen5/beautifly.png"),"")</f>
        <v/>
      </c>
      <c r="Q180" s="69" t="inlineStr">
        <is>
          <t>DOUBLE BATTLE
Forced on sight (range 1)</t>
        </is>
      </c>
    </row>
    <row r="181">
      <c r="E181" s="70" t="inlineStr">
        <is>
          <t>Lv 27 Dustox</t>
        </is>
      </c>
      <c r="F181" s="71" t="n"/>
      <c r="G181" s="70" t="inlineStr">
        <is>
          <t>Lv 27 Beautifly</t>
        </is>
      </c>
      <c r="H181" s="71" t="n"/>
      <c r="Q181" s="72" t="inlineStr">
        <is>
          <t>Pokémon</t>
        </is>
      </c>
    </row>
    <row r="182">
      <c r="E182" s="73" t="inlineStr">
        <is>
          <t>Calm</t>
        </is>
      </c>
      <c r="F182" s="73" t="inlineStr">
        <is>
          <t>Tinted Lens</t>
        </is>
      </c>
      <c r="G182" s="73" t="inlineStr">
        <is>
          <t>Modest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2" t="inlineStr">
        <is>
          <t>Gust</t>
        </is>
      </c>
      <c r="F184" s="71" t="n"/>
      <c r="G184" s="82" t="inlineStr">
        <is>
          <t>Gust</t>
        </is>
      </c>
      <c r="H184" s="71" t="n"/>
      <c r="Q184" s="72" t="inlineStr">
        <is>
          <t>Moves</t>
        </is>
      </c>
    </row>
    <row r="185">
      <c r="E185" s="85" t="inlineStr">
        <is>
          <t>Psybeam</t>
        </is>
      </c>
      <c r="F185" s="71" t="n"/>
      <c r="G185" s="84" t="inlineStr">
        <is>
          <t>Mega Drain</t>
        </is>
      </c>
      <c r="H185" s="71" t="n"/>
    </row>
    <row r="186">
      <c r="E186" s="80" t="inlineStr">
        <is>
          <t>Toxic</t>
        </is>
      </c>
      <c r="F186" s="71" t="n"/>
      <c r="G186" s="76" t="inlineStr">
        <is>
          <t>Attract</t>
        </is>
      </c>
      <c r="H186" s="71" t="n"/>
    </row>
    <row r="187">
      <c r="E187" s="76" t="inlineStr">
        <is>
          <t>Protect</t>
        </is>
      </c>
      <c r="F187" s="71" t="n"/>
      <c r="G187" s="84" t="inlineStr">
        <is>
          <t>Stun Spore</t>
        </is>
      </c>
      <c r="H187" s="71" t="n"/>
    </row>
    <row r="189" ht="20" customHeight="1">
      <c r="B189" s="65" t="inlineStr">
        <is>
          <t>Tuber M</t>
        </is>
      </c>
      <c r="C189" s="66" t="n"/>
      <c r="D189" s="66" t="n"/>
      <c r="E189" s="67" t="inlineStr">
        <is>
          <t>Tuber M Ricky</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IFERROR(_xlfn.IMAGE("https://play.pokemonshowdown.com/sprites/gen5/zigzagoon.png"),"")</f>
        <v/>
      </c>
      <c r="Q190" s="69" t="inlineStr">
        <is>
          <t>Forced on sight (range 3)</t>
        </is>
      </c>
    </row>
    <row r="191">
      <c r="E191" s="70" t="inlineStr">
        <is>
          <t>Lv 13 Zigzagoon</t>
        </is>
      </c>
      <c r="F191" s="71" t="n"/>
      <c r="Q191" s="72" t="inlineStr">
        <is>
          <t>Pokémon</t>
        </is>
      </c>
    </row>
    <row r="192">
      <c r="E192" s="73" t="inlineStr">
        <is>
          <t>Naughty</t>
        </is>
      </c>
      <c r="F192" s="73" t="inlineStr">
        <is>
          <t>Gluttony</t>
        </is>
      </c>
      <c r="Q192" s="72" t="inlineStr">
        <is>
          <t>Nature / Ability</t>
        </is>
      </c>
    </row>
    <row r="193">
      <c r="B193" s="72" t="inlineStr">
        <is>
          <t>AI Flags:</t>
        </is>
      </c>
      <c r="E193" s="74" t="inlineStr">
        <is>
          <t>(None)</t>
        </is>
      </c>
      <c r="F193" s="71" t="n"/>
      <c r="Q193" s="72" t="inlineStr">
        <is>
          <t>Item</t>
        </is>
      </c>
    </row>
    <row r="194">
      <c r="B194" s="69" t="inlineStr">
        <is>
          <t>Basic Trainer</t>
        </is>
      </c>
      <c r="E194" s="78" t="inlineStr">
        <is>
          <t>Sand Attack</t>
        </is>
      </c>
      <c r="F194" s="71" t="n"/>
      <c r="Q194" s="72" t="inlineStr">
        <is>
          <t>Moves</t>
        </is>
      </c>
    </row>
    <row r="195">
      <c r="E195" s="76" t="inlineStr">
        <is>
          <t>Headbutt</t>
        </is>
      </c>
      <c r="F195" s="71" t="n"/>
    </row>
    <row r="196">
      <c r="E196" s="76" t="inlineStr">
        <is>
          <t>Tail Whip</t>
        </is>
      </c>
      <c r="F196" s="71" t="n"/>
    </row>
    <row r="197">
      <c r="E197" s="90" t="inlineStr">
        <is>
          <t>Surf</t>
        </is>
      </c>
      <c r="F197" s="71" t="n"/>
    </row>
    <row r="199" ht="24" customHeight="1">
      <c r="B199" s="63" t="inlineStr">
        <is>
          <t>Slateport City - Oceanic Museum - 2F</t>
        </is>
      </c>
      <c r="C199" s="64" t="n"/>
      <c r="D199" s="64" t="n"/>
      <c r="E199" s="64" t="n"/>
      <c r="F199" s="64" t="n"/>
      <c r="G199" s="64" t="n"/>
      <c r="H199" s="64" t="n"/>
      <c r="I199" s="64" t="n"/>
      <c r="J199" s="64" t="n"/>
      <c r="K199" s="64" t="n"/>
      <c r="L199" s="64" t="n"/>
      <c r="M199" s="64" t="n"/>
      <c r="N199" s="64" t="n"/>
      <c r="O199" s="64" t="n"/>
      <c r="P199" s="64" t="n"/>
      <c r="Q199" s="64" t="n"/>
    </row>
    <row r="201" ht="20" customHeight="1">
      <c r="B201" s="65" t="inlineStr">
        <is>
          <t>Team Aqua</t>
        </is>
      </c>
      <c r="C201" s="66" t="n"/>
      <c r="D201" s="66" t="n"/>
      <c r="E201" s="67" t="inlineStr">
        <is>
          <t>Team Aqua Grunt</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IFERROR(_xlfn.IMAGE("https://play.pokemonshowdown.com/sprites/gen5/carvanha.png"),"")</f>
        <v/>
      </c>
      <c r="Q202" s="69" t="inlineStr">
        <is>
          <t>Optional</t>
        </is>
      </c>
    </row>
    <row r="203">
      <c r="E203" s="70" t="inlineStr">
        <is>
          <t>Lv 15 Carvanha</t>
        </is>
      </c>
      <c r="F203" s="71" t="n"/>
      <c r="Q203" s="72" t="inlineStr">
        <is>
          <t>Pokémon</t>
        </is>
      </c>
    </row>
    <row r="204">
      <c r="E204" s="73" t="inlineStr">
        <is>
          <t>Adamant</t>
        </is>
      </c>
      <c r="F204" s="73" t="inlineStr">
        <is>
          <t>Rough Skin</t>
        </is>
      </c>
      <c r="Q204" s="72" t="inlineStr">
        <is>
          <t>Nature / Ability</t>
        </is>
      </c>
    </row>
    <row r="205">
      <c r="B205" s="72" t="inlineStr">
        <is>
          <t>AI Flags:</t>
        </is>
      </c>
      <c r="E205" s="74" t="inlineStr">
        <is>
          <t>(None)</t>
        </is>
      </c>
      <c r="F205" s="71" t="n"/>
      <c r="Q205" s="72" t="inlineStr">
        <is>
          <t>Item</t>
        </is>
      </c>
    </row>
    <row r="206">
      <c r="B206" s="69" t="inlineStr">
        <is>
          <t>Basic Trainer</t>
        </is>
      </c>
      <c r="E206" s="75" t="inlineStr">
        <is>
          <t>Bite</t>
        </is>
      </c>
      <c r="F206" s="71" t="n"/>
      <c r="Q206" s="72" t="inlineStr">
        <is>
          <t>Moves</t>
        </is>
      </c>
    </row>
    <row r="207">
      <c r="E207" s="86" t="inlineStr">
        <is>
          <t>Rage</t>
        </is>
      </c>
      <c r="F207" s="71" t="n"/>
    </row>
    <row r="208">
      <c r="E208" s="79" t="inlineStr">
        <is>
          <t>Bug Bite</t>
        </is>
      </c>
      <c r="F208" s="71" t="n"/>
    </row>
    <row r="209">
      <c r="E209" s="76" t="inlineStr">
        <is>
          <t>Hyper Fang</t>
        </is>
      </c>
      <c r="F209" s="71" t="n"/>
    </row>
    <row r="211" ht="20" customHeight="1">
      <c r="B211" s="65" t="inlineStr">
        <is>
          <t>Team Aqua</t>
        </is>
      </c>
      <c r="C211" s="66" t="n"/>
      <c r="D211" s="66" t="n"/>
      <c r="E211" s="67" t="inlineStr">
        <is>
          <t>Team Aqua Grunt</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IFERROR(_xlfn.IMAGE("https://play.pokemonshowdown.com/sprites/gen5/zubat.png"),"")</f>
        <v/>
      </c>
      <c r="G212" s="68">
        <f>IFERROR(_xlfn.IMAGE("https://play.pokemonshowdown.com/sprites/gen5/carvanha.png"),"")</f>
        <v/>
      </c>
      <c r="Q212" s="69" t="inlineStr">
        <is>
          <t>Optional</t>
        </is>
      </c>
    </row>
    <row r="213">
      <c r="E213" s="70" t="inlineStr">
        <is>
          <t>Lv 14 Zubat</t>
        </is>
      </c>
      <c r="F213" s="71" t="n"/>
      <c r="G213" s="70" t="inlineStr">
        <is>
          <t>Lv 14 Carvanha</t>
        </is>
      </c>
      <c r="H213" s="71" t="n"/>
      <c r="Q213" s="72" t="inlineStr">
        <is>
          <t>Pokémon</t>
        </is>
      </c>
    </row>
    <row r="214">
      <c r="E214" s="73" t="inlineStr">
        <is>
          <t>Adamant</t>
        </is>
      </c>
      <c r="F214" s="73" t="inlineStr">
        <is>
          <t>Inner Focus</t>
        </is>
      </c>
      <c r="G214" s="73" t="inlineStr">
        <is>
          <t>Adamant</t>
        </is>
      </c>
      <c r="H214" s="73" t="inlineStr">
        <is>
          <t>Rough Skin</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79" t="inlineStr">
        <is>
          <t>Leech Life</t>
        </is>
      </c>
      <c r="F216" s="71" t="n"/>
      <c r="G216" s="75" t="inlineStr">
        <is>
          <t>Bite</t>
        </is>
      </c>
      <c r="H216" s="71" t="n"/>
      <c r="Q216" s="72" t="inlineStr">
        <is>
          <t>Moves</t>
        </is>
      </c>
    </row>
    <row r="217">
      <c r="E217" s="76" t="inlineStr">
        <is>
          <t>Supersonic</t>
        </is>
      </c>
      <c r="F217" s="71" t="n"/>
      <c r="G217" s="86" t="inlineStr">
        <is>
          <t>Rage</t>
        </is>
      </c>
      <c r="H217" s="71" t="n"/>
    </row>
    <row r="218">
      <c r="E218" s="82" t="inlineStr">
        <is>
          <t>Wing Attack</t>
        </is>
      </c>
      <c r="F218" s="71" t="n"/>
      <c r="G218" s="79" t="inlineStr">
        <is>
          <t>Bug Bite</t>
        </is>
      </c>
      <c r="H218" s="71" t="n"/>
    </row>
    <row r="219">
      <c r="E219" s="80" t="inlineStr">
        <is>
          <t>Poison Sting</t>
        </is>
      </c>
      <c r="F219" s="71" t="n"/>
      <c r="G219" s="76" t="inlineStr">
        <is>
          <t>Hyper Fang</t>
        </is>
      </c>
      <c r="H219" s="71" t="n"/>
    </row>
    <row r="221" ht="24" customHeight="1">
      <c r="B221" s="63" t="inlineStr">
        <is>
          <t>Route 110</t>
        </is>
      </c>
      <c r="C221" s="64" t="n"/>
      <c r="D221" s="64" t="n"/>
      <c r="E221" s="64" t="n"/>
      <c r="F221" s="64" t="n"/>
      <c r="G221" s="64" t="n"/>
      <c r="H221" s="64" t="n"/>
      <c r="I221" s="64" t="n"/>
      <c r="J221" s="64" t="n"/>
      <c r="K221" s="64" t="n"/>
      <c r="L221" s="64" t="n"/>
      <c r="M221" s="64" t="n"/>
      <c r="N221" s="64" t="n"/>
      <c r="O221" s="64" t="n"/>
      <c r="P221" s="64" t="n"/>
      <c r="Q221" s="64" t="n"/>
    </row>
    <row r="223" ht="20" customHeight="1">
      <c r="B223" s="65" t="inlineStr">
        <is>
          <t>Triathlete</t>
        </is>
      </c>
      <c r="C223" s="66" t="n"/>
      <c r="D223" s="66" t="n"/>
      <c r="E223" s="67" t="inlineStr">
        <is>
          <t>Triathlete Abigail</t>
        </is>
      </c>
      <c r="F223" s="66" t="n"/>
      <c r="G223" s="66" t="n"/>
      <c r="H223" s="66" t="n"/>
      <c r="I223" s="66" t="n"/>
      <c r="J223" s="66" t="n"/>
      <c r="K223" s="66" t="n"/>
      <c r="L223" s="66" t="n"/>
      <c r="M223" s="66" t="n"/>
      <c r="N223" s="66" t="n"/>
      <c r="O223" s="66" t="n"/>
      <c r="P223" s="66" t="n"/>
      <c r="Q223" s="66" t="n"/>
    </row>
    <row r="224" ht="69" customHeight="1">
      <c r="E224" s="68">
        <f>IFERROR(_xlfn.IMAGE("https://play.pokemonshowdown.com/sprites/gen5/magnemite.png"),"")</f>
        <v/>
      </c>
      <c r="Q224" s="69" t="inlineStr">
        <is>
          <t>Forced on sight (range 4)</t>
        </is>
      </c>
    </row>
    <row r="225">
      <c r="E225" s="70" t="inlineStr">
        <is>
          <t>Lv 16 Magnemite</t>
        </is>
      </c>
      <c r="F225" s="71" t="n"/>
      <c r="Q225" s="72" t="inlineStr">
        <is>
          <t>Pokémon</t>
        </is>
      </c>
    </row>
    <row r="226">
      <c r="E226" s="73" t="inlineStr">
        <is>
          <t>Modest</t>
        </is>
      </c>
      <c r="F226" s="73" t="inlineStr">
        <is>
          <t>Magnet Pull</t>
        </is>
      </c>
      <c r="Q226" s="72" t="inlineStr">
        <is>
          <t>Nature / Ability</t>
        </is>
      </c>
    </row>
    <row r="227">
      <c r="B227" s="72" t="inlineStr">
        <is>
          <t>AI Flags:</t>
        </is>
      </c>
      <c r="E227" s="74" t="inlineStr">
        <is>
          <t>(None)</t>
        </is>
      </c>
      <c r="F227" s="71" t="n"/>
      <c r="Q227" s="72" t="inlineStr">
        <is>
          <t>Item</t>
        </is>
      </c>
    </row>
    <row r="228">
      <c r="B228" s="69" t="inlineStr">
        <is>
          <t>Basic Trainer</t>
        </is>
      </c>
      <c r="E228" s="76" t="inlineStr">
        <is>
          <t>Tackle</t>
        </is>
      </c>
      <c r="F228" s="71" t="n"/>
      <c r="Q228" s="72" t="inlineStr">
        <is>
          <t>Moves</t>
        </is>
      </c>
    </row>
    <row r="229">
      <c r="E229" s="76" t="inlineStr">
        <is>
          <t>Supersonic</t>
        </is>
      </c>
      <c r="F229" s="71" t="n"/>
    </row>
    <row r="230">
      <c r="E230" s="77" t="inlineStr">
        <is>
          <t>Thunder Shock</t>
        </is>
      </c>
      <c r="F230" s="71" t="n"/>
    </row>
    <row r="231">
      <c r="E231" s="76" t="inlineStr">
        <is>
          <t>Sonic Boom</t>
        </is>
      </c>
      <c r="F231" s="71" t="n"/>
    </row>
    <row r="233" ht="20" customHeight="1">
      <c r="B233" s="65" t="inlineStr">
        <is>
          <t>Triathlete</t>
        </is>
      </c>
      <c r="C233" s="66" t="n"/>
      <c r="D233" s="66" t="n"/>
      <c r="E233" s="67" t="inlineStr">
        <is>
          <t>Triathlete Alyssa</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IFERROR(_xlfn.IMAGE("https://play.pokemonshowdown.com/sprites/gen5/magnemite.png"),"")</f>
        <v/>
      </c>
      <c r="Q234" s="69" t="inlineStr">
        <is>
          <t>Forced on sight (range 6)</t>
        </is>
      </c>
    </row>
    <row r="235">
      <c r="E235" s="70" t="inlineStr">
        <is>
          <t>Lv 15 Magnemite</t>
        </is>
      </c>
      <c r="F235" s="71" t="n"/>
      <c r="Q235" s="72" t="inlineStr">
        <is>
          <t>Pokémon</t>
        </is>
      </c>
    </row>
    <row r="236">
      <c r="E236" s="73" t="inlineStr">
        <is>
          <t>Modest</t>
        </is>
      </c>
      <c r="F236" s="73" t="inlineStr">
        <is>
          <t>Magnet Pull</t>
        </is>
      </c>
      <c r="Q236" s="72" t="inlineStr">
        <is>
          <t>Nature / Ability</t>
        </is>
      </c>
    </row>
    <row r="237">
      <c r="B237" s="72" t="inlineStr">
        <is>
          <t>AI Flags:</t>
        </is>
      </c>
      <c r="E237" s="74" t="inlineStr">
        <is>
          <t>(None)</t>
        </is>
      </c>
      <c r="F237" s="71" t="n"/>
      <c r="Q237" s="72" t="inlineStr">
        <is>
          <t>Item</t>
        </is>
      </c>
    </row>
    <row r="238">
      <c r="B238" s="69" t="inlineStr">
        <is>
          <t>Basic Trainer</t>
        </is>
      </c>
      <c r="E238" s="76" t="inlineStr">
        <is>
          <t>Tackle</t>
        </is>
      </c>
      <c r="F238" s="71" t="n"/>
      <c r="Q238" s="72" t="inlineStr">
        <is>
          <t>Moves</t>
        </is>
      </c>
    </row>
    <row r="239">
      <c r="E239" s="76" t="inlineStr">
        <is>
          <t>Supersonic</t>
        </is>
      </c>
      <c r="F239" s="71" t="n"/>
    </row>
    <row r="240">
      <c r="E240" s="77" t="inlineStr">
        <is>
          <t>Thunder Shock</t>
        </is>
      </c>
      <c r="F240" s="71" t="n"/>
    </row>
    <row r="241">
      <c r="E241" s="76" t="inlineStr">
        <is>
          <t>Sonic Boom</t>
        </is>
      </c>
      <c r="F241" s="71" t="n"/>
    </row>
    <row r="243" ht="20" customHeight="1">
      <c r="B243" s="65" t="inlineStr">
        <is>
          <t>Triathlete</t>
        </is>
      </c>
      <c r="C243" s="66" t="n"/>
      <c r="D243" s="66" t="n"/>
      <c r="E243" s="67" t="inlineStr">
        <is>
          <t>Triathlete Anthony</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IFERROR(_xlfn.IMAGE("https://play.pokemonshowdown.com/sprites/gen5/magnemite.png"),"")</f>
        <v/>
      </c>
      <c r="G244" s="68">
        <f>IFERROR(_xlfn.IMAGE("https://play.pokemonshowdown.com/sprites/gen5/magnemite.png"),"")</f>
        <v/>
      </c>
    </row>
    <row r="245">
      <c r="E245" s="70" t="inlineStr">
        <is>
          <t>Lv 14 Magnemite</t>
        </is>
      </c>
      <c r="F245" s="71" t="n"/>
      <c r="G245" s="70" t="inlineStr">
        <is>
          <t>Lv 14 Magnemite</t>
        </is>
      </c>
      <c r="H245" s="71" t="n"/>
      <c r="Q245" s="72" t="inlineStr">
        <is>
          <t>Pokémon</t>
        </is>
      </c>
    </row>
    <row r="246">
      <c r="E246" s="73" t="inlineStr">
        <is>
          <t>Modest</t>
        </is>
      </c>
      <c r="F246" s="73" t="inlineStr">
        <is>
          <t>Magnet Pull</t>
        </is>
      </c>
      <c r="G246" s="73" t="inlineStr">
        <is>
          <t>Modest</t>
        </is>
      </c>
      <c r="H246" s="73" t="inlineStr">
        <is>
          <t>Magnet Pull</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76" t="inlineStr">
        <is>
          <t>Tackle</t>
        </is>
      </c>
      <c r="F248" s="71" t="n"/>
      <c r="G248" s="76" t="inlineStr">
        <is>
          <t>Tackle</t>
        </is>
      </c>
      <c r="H248" s="71" t="n"/>
      <c r="Q248" s="72" t="inlineStr">
        <is>
          <t>Moves</t>
        </is>
      </c>
    </row>
    <row r="249">
      <c r="E249" s="76" t="inlineStr">
        <is>
          <t>Supersonic</t>
        </is>
      </c>
      <c r="F249" s="71" t="n"/>
      <c r="G249" s="76" t="inlineStr">
        <is>
          <t>Supersonic</t>
        </is>
      </c>
      <c r="H249" s="71" t="n"/>
    </row>
    <row r="250">
      <c r="E250" s="77" t="inlineStr">
        <is>
          <t>Thunder Shock</t>
        </is>
      </c>
      <c r="F250" s="71" t="n"/>
      <c r="G250" s="77" t="inlineStr">
        <is>
          <t>Thunder Shock</t>
        </is>
      </c>
      <c r="H250" s="71" t="n"/>
    </row>
    <row r="251">
      <c r="E251" s="76" t="inlineStr">
        <is>
          <t>Sonic Boom</t>
        </is>
      </c>
      <c r="F251" s="71" t="n"/>
      <c r="G251" s="76" t="inlineStr">
        <is>
          <t>Sonic Boom</t>
        </is>
      </c>
      <c r="H251" s="71" t="n"/>
    </row>
    <row r="253" ht="20" customHeight="1">
      <c r="B253" s="65" t="inlineStr">
        <is>
          <t>Triathlete</t>
        </is>
      </c>
      <c r="C253" s="66" t="n"/>
      <c r="D253" s="66" t="n"/>
      <c r="E253" s="67" t="inlineStr">
        <is>
          <t>Triathlete Benjamin</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IFERROR(_xlfn.IMAGE("https://play.pokemonshowdown.com/sprites/gen5/magnemite.png"),"")</f>
        <v/>
      </c>
    </row>
    <row r="255">
      <c r="E255" s="70" t="inlineStr">
        <is>
          <t>Lv 16 Magnemite</t>
        </is>
      </c>
      <c r="F255" s="71" t="n"/>
      <c r="Q255" s="72" t="inlineStr">
        <is>
          <t>Pokémon</t>
        </is>
      </c>
    </row>
    <row r="256">
      <c r="E256" s="73" t="inlineStr">
        <is>
          <t>Modest</t>
        </is>
      </c>
      <c r="F256" s="73" t="inlineStr">
        <is>
          <t>Magnet Pull</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Tackle</t>
        </is>
      </c>
      <c r="F258" s="71" t="n"/>
      <c r="Q258" s="72" t="inlineStr">
        <is>
          <t>Moves</t>
        </is>
      </c>
    </row>
    <row r="259">
      <c r="E259" s="76" t="inlineStr">
        <is>
          <t>Supersonic</t>
        </is>
      </c>
      <c r="F259" s="71" t="n"/>
    </row>
    <row r="260">
      <c r="E260" s="77" t="inlineStr">
        <is>
          <t>Thunder Shock</t>
        </is>
      </c>
      <c r="F260" s="71" t="n"/>
    </row>
    <row r="261">
      <c r="E261" s="76" t="inlineStr">
        <is>
          <t>Sonic Boom</t>
        </is>
      </c>
      <c r="F261" s="71" t="n"/>
    </row>
    <row r="263" ht="20" customHeight="1">
      <c r="B263" s="65" t="inlineStr">
        <is>
          <t>Rival</t>
        </is>
      </c>
      <c r="C263" s="66" t="n"/>
      <c r="D263" s="66" t="n"/>
      <c r="E263" s="67" t="inlineStr">
        <is>
          <t>Rival Brendan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IFERROR(_xlfn.IMAGE("https://play.pokemonshowdown.com/sprites/gen5/slugma.png"),"")</f>
        <v/>
      </c>
      <c r="G264" s="68">
        <f>IFERROR(_xlfn.IMAGE("https://play.pokemonshowdown.com/sprites/gen5/wingull.png"),"")</f>
        <v/>
      </c>
      <c r="I264" s="68">
        <f>IFERROR(_xlfn.IMAGE("https://play.pokemonshowdown.com/sprites/gen5/grovyle.png"),"")</f>
        <v/>
      </c>
    </row>
    <row r="265">
      <c r="E265" s="70" t="inlineStr">
        <is>
          <t>Lv 18 Slugma</t>
        </is>
      </c>
      <c r="F265" s="71" t="n"/>
      <c r="G265" s="70" t="inlineStr">
        <is>
          <t>Lv 18 Wingull</t>
        </is>
      </c>
      <c r="H265" s="71" t="n"/>
      <c r="I265" s="70" t="inlineStr">
        <is>
          <t>Lv 20 Grovyle</t>
        </is>
      </c>
      <c r="J265" s="71" t="n"/>
      <c r="Q265" s="72" t="inlineStr">
        <is>
          <t>Pokémon</t>
        </is>
      </c>
    </row>
    <row r="266">
      <c r="E266" s="73" t="inlineStr">
        <is>
          <t>Modest</t>
        </is>
      </c>
      <c r="F266" s="73" t="inlineStr">
        <is>
          <t>Magma Armor</t>
        </is>
      </c>
      <c r="G266" s="73" t="inlineStr">
        <is>
          <t>Modest</t>
        </is>
      </c>
      <c r="H266" s="73" t="inlineStr">
        <is>
          <t>Gluttony</t>
        </is>
      </c>
      <c r="I266" s="73" t="inlineStr">
        <is>
          <t>Timid</t>
        </is>
      </c>
      <c r="J266" s="73" t="inlineStr">
        <is>
          <t>Overgrow</t>
        </is>
      </c>
      <c r="Q266" s="72" t="inlineStr">
        <is>
          <t>Nature / Ability</t>
        </is>
      </c>
    </row>
    <row r="267">
      <c r="B267" s="72" t="inlineStr">
        <is>
          <t>AI Flags:</t>
        </is>
      </c>
      <c r="E267" s="74" t="inlineStr">
        <is>
          <t>(None)</t>
        </is>
      </c>
      <c r="F267" s="71" t="n"/>
      <c r="G267" s="74" t="inlineStr">
        <is>
          <t>(None)</t>
        </is>
      </c>
      <c r="H267" s="71" t="n"/>
      <c r="I267" s="74" t="inlineStr">
        <is>
          <t>(None)</t>
        </is>
      </c>
      <c r="J267" s="71" t="n"/>
      <c r="Q267" s="72" t="inlineStr">
        <is>
          <t>Item</t>
        </is>
      </c>
    </row>
    <row r="268">
      <c r="B268" s="69" t="inlineStr">
        <is>
          <t>Basic Trainer</t>
        </is>
      </c>
      <c r="E268" s="80" t="inlineStr">
        <is>
          <t>Smog</t>
        </is>
      </c>
      <c r="F268" s="71" t="n"/>
      <c r="G268" s="90" t="inlineStr">
        <is>
          <t>Water Gun</t>
        </is>
      </c>
      <c r="H268" s="71" t="n"/>
      <c r="I268" s="84" t="inlineStr">
        <is>
          <t>Razor Leaf</t>
        </is>
      </c>
      <c r="J268" s="71" t="n"/>
      <c r="Q268" s="72" t="inlineStr">
        <is>
          <t>Moves</t>
        </is>
      </c>
    </row>
    <row r="269">
      <c r="E269" s="89" t="inlineStr">
        <is>
          <t>Rock Throw</t>
        </is>
      </c>
      <c r="F269" s="71" t="n"/>
      <c r="G269" s="76" t="inlineStr">
        <is>
          <t>Supersonic</t>
        </is>
      </c>
      <c r="H269" s="71" t="n"/>
      <c r="I269" s="75" t="inlineStr">
        <is>
          <t>Pursuit</t>
        </is>
      </c>
      <c r="J269" s="71" t="n"/>
    </row>
    <row r="270">
      <c r="E270" s="76" t="inlineStr">
        <is>
          <t>Recover</t>
        </is>
      </c>
      <c r="F270" s="71" t="n"/>
      <c r="G270" s="75" t="inlineStr">
        <is>
          <t>Bite</t>
        </is>
      </c>
      <c r="H270" s="71" t="n"/>
      <c r="I270" s="76" t="inlineStr">
        <is>
          <t>Swift</t>
        </is>
      </c>
      <c r="J270" s="71" t="n"/>
    </row>
    <row r="271">
      <c r="E271" s="81" t="inlineStr">
        <is>
          <t>-</t>
        </is>
      </c>
      <c r="F271" s="71" t="n"/>
      <c r="G271" s="82" t="inlineStr">
        <is>
          <t>Wing Attack</t>
        </is>
      </c>
      <c r="H271" s="71" t="n"/>
      <c r="I271" s="75" t="inlineStr">
        <is>
          <t>Bite</t>
        </is>
      </c>
      <c r="J271" s="71" t="n"/>
    </row>
    <row r="273" ht="20" customHeight="1">
      <c r="B273" s="65" t="inlineStr">
        <is>
          <t>Rival</t>
        </is>
      </c>
      <c r="C273" s="66" t="n"/>
      <c r="D273" s="66" t="n"/>
      <c r="E273" s="67" t="inlineStr">
        <is>
          <t>Rival Brendan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IFERROR(_xlfn.IMAGE("https://play.pokemonshowdown.com/sprites/gen5/lombre.png"),"")</f>
        <v/>
      </c>
      <c r="G274" s="68">
        <f>IFERROR(_xlfn.IMAGE("https://play.pokemonshowdown.com/sprites/gen5/slugma.png"),"")</f>
        <v/>
      </c>
      <c r="I274" s="68">
        <f>IFERROR(_xlfn.IMAGE("https://play.pokemonshowdown.com/sprites/gen5/marshtomp.png"),"")</f>
        <v/>
      </c>
    </row>
    <row r="275">
      <c r="E275" s="70" t="inlineStr">
        <is>
          <t>Lv 18 Lombre</t>
        </is>
      </c>
      <c r="F275" s="71" t="n"/>
      <c r="G275" s="70" t="inlineStr">
        <is>
          <t>Lv 18 Slugma</t>
        </is>
      </c>
      <c r="H275" s="71" t="n"/>
      <c r="I275" s="70" t="inlineStr">
        <is>
          <t>Lv 20 Marshtomp</t>
        </is>
      </c>
      <c r="J275" s="71" t="n"/>
      <c r="Q275" s="72" t="inlineStr">
        <is>
          <t>Pokémon</t>
        </is>
      </c>
    </row>
    <row r="276">
      <c r="E276" s="73" t="inlineStr">
        <is>
          <t>Modest</t>
        </is>
      </c>
      <c r="F276" s="73" t="inlineStr">
        <is>
          <t>Swift Swim</t>
        </is>
      </c>
      <c r="G276" s="73" t="inlineStr">
        <is>
          <t>Modest</t>
        </is>
      </c>
      <c r="H276" s="73" t="inlineStr">
        <is>
          <t>Magma Armor</t>
        </is>
      </c>
      <c r="I276" s="73" t="inlineStr">
        <is>
          <t>Adamant</t>
        </is>
      </c>
      <c r="J276" s="73" t="inlineStr">
        <is>
          <t>Torrent</t>
        </is>
      </c>
      <c r="Q276" s="72" t="inlineStr">
        <is>
          <t>Nature / Ability</t>
        </is>
      </c>
    </row>
    <row r="277">
      <c r="B277" s="72" t="inlineStr">
        <is>
          <t>AI Flags:</t>
        </is>
      </c>
      <c r="E277" s="74" t="inlineStr">
        <is>
          <t>(None)</t>
        </is>
      </c>
      <c r="F277" s="71" t="n"/>
      <c r="G277" s="74" t="inlineStr">
        <is>
          <t>(None)</t>
        </is>
      </c>
      <c r="H277" s="71" t="n"/>
      <c r="I277" s="74" t="inlineStr">
        <is>
          <t>(None)</t>
        </is>
      </c>
      <c r="J277" s="71" t="n"/>
      <c r="Q277" s="72" t="inlineStr">
        <is>
          <t>Item</t>
        </is>
      </c>
    </row>
    <row r="278">
      <c r="B278" s="69" t="inlineStr">
        <is>
          <t>Basic Trainer</t>
        </is>
      </c>
      <c r="E278" s="92" t="inlineStr">
        <is>
          <t>Astonish</t>
        </is>
      </c>
      <c r="F278" s="71" t="n"/>
      <c r="G278" s="80" t="inlineStr">
        <is>
          <t>Smog</t>
        </is>
      </c>
      <c r="H278" s="71" t="n"/>
      <c r="I278" s="90" t="inlineStr">
        <is>
          <t>Bubble Beam</t>
        </is>
      </c>
      <c r="J278" s="71" t="n"/>
      <c r="Q278" s="72" t="inlineStr">
        <is>
          <t>Moves</t>
        </is>
      </c>
    </row>
    <row r="279">
      <c r="E279" s="84" t="inlineStr">
        <is>
          <t>Razor Leaf</t>
        </is>
      </c>
      <c r="F279" s="71" t="n"/>
      <c r="G279" s="89" t="inlineStr">
        <is>
          <t>Rock Throw</t>
        </is>
      </c>
      <c r="H279" s="71" t="n"/>
      <c r="I279" s="78" t="inlineStr">
        <is>
          <t>Dig</t>
        </is>
      </c>
      <c r="J279" s="71" t="n"/>
    </row>
    <row r="280">
      <c r="E280" s="90" t="inlineStr">
        <is>
          <t>Water Gun</t>
        </is>
      </c>
      <c r="F280" s="71" t="n"/>
      <c r="G280" s="76" t="inlineStr">
        <is>
          <t>Recover</t>
        </is>
      </c>
      <c r="H280" s="71" t="n"/>
      <c r="I280" s="76" t="inlineStr">
        <is>
          <t>Take Down</t>
        </is>
      </c>
      <c r="J280" s="71" t="n"/>
    </row>
    <row r="281">
      <c r="E281" s="75" t="inlineStr">
        <is>
          <t>Absorb</t>
        </is>
      </c>
      <c r="F281" s="71" t="n"/>
      <c r="G281" s="81" t="inlineStr">
        <is>
          <t>-</t>
        </is>
      </c>
      <c r="H281" s="71" t="n"/>
      <c r="I281" s="78" t="inlineStr">
        <is>
          <t>Mud Bomb</t>
        </is>
      </c>
      <c r="J281" s="71" t="n"/>
    </row>
    <row r="283" ht="20" customHeight="1">
      <c r="B283" s="65" t="inlineStr">
        <is>
          <t>Rival</t>
        </is>
      </c>
      <c r="C283" s="66" t="n"/>
      <c r="D283" s="66" t="n"/>
      <c r="E283" s="67" t="inlineStr">
        <is>
          <t>Rival Brendan</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IFERROR(_xlfn.IMAGE("https://play.pokemonshowdown.com/sprites/gen5/wingull.png"),"")</f>
        <v/>
      </c>
      <c r="G284" s="68">
        <f>IFERROR(_xlfn.IMAGE("https://play.pokemonshowdown.com/sprites/gen5/lombre.png"),"")</f>
        <v/>
      </c>
      <c r="I284" s="68">
        <f>IFERROR(_xlfn.IMAGE("https://play.pokemonshowdown.com/sprites/gen5/combusken.png"),"")</f>
        <v/>
      </c>
    </row>
    <row r="285">
      <c r="E285" s="70" t="inlineStr">
        <is>
          <t>Lv 18 Wingull</t>
        </is>
      </c>
      <c r="F285" s="71" t="n"/>
      <c r="G285" s="70" t="inlineStr">
        <is>
          <t>Lv 18 Lombre</t>
        </is>
      </c>
      <c r="H285" s="71" t="n"/>
      <c r="I285" s="70" t="inlineStr">
        <is>
          <t>Lv 20 Combusken</t>
        </is>
      </c>
      <c r="J285" s="71" t="n"/>
      <c r="Q285" s="72" t="inlineStr">
        <is>
          <t>Pokémon</t>
        </is>
      </c>
    </row>
    <row r="286">
      <c r="E286" s="73" t="inlineStr">
        <is>
          <t>Modest</t>
        </is>
      </c>
      <c r="F286" s="73" t="inlineStr">
        <is>
          <t>Gluttony</t>
        </is>
      </c>
      <c r="G286" s="73" t="inlineStr">
        <is>
          <t>Modest</t>
        </is>
      </c>
      <c r="H286" s="73" t="inlineStr">
        <is>
          <t>Swift Swim</t>
        </is>
      </c>
      <c r="I286" s="73" t="inlineStr">
        <is>
          <t>Adamant</t>
        </is>
      </c>
      <c r="J286" s="73" t="inlineStr">
        <is>
          <t>Blaze</t>
        </is>
      </c>
      <c r="Q286" s="72" t="inlineStr">
        <is>
          <t>Nature / Ability</t>
        </is>
      </c>
    </row>
    <row r="287">
      <c r="B287" s="72" t="inlineStr">
        <is>
          <t>AI Flags:</t>
        </is>
      </c>
      <c r="E287" s="74" t="inlineStr">
        <is>
          <t>(None)</t>
        </is>
      </c>
      <c r="F287" s="71" t="n"/>
      <c r="G287" s="74" t="inlineStr">
        <is>
          <t>(None)</t>
        </is>
      </c>
      <c r="H287" s="71" t="n"/>
      <c r="I287" s="74" t="inlineStr">
        <is>
          <t>(None)</t>
        </is>
      </c>
      <c r="J287" s="71" t="n"/>
      <c r="Q287" s="72" t="inlineStr">
        <is>
          <t>Item</t>
        </is>
      </c>
    </row>
    <row r="288">
      <c r="B288" s="69" t="inlineStr">
        <is>
          <t>Basic Trainer</t>
        </is>
      </c>
      <c r="E288" s="90" t="inlineStr">
        <is>
          <t>Water Gun</t>
        </is>
      </c>
      <c r="F288" s="71" t="n"/>
      <c r="G288" s="92" t="inlineStr">
        <is>
          <t>Astonish</t>
        </is>
      </c>
      <c r="H288" s="71" t="n"/>
      <c r="I288" s="76" t="inlineStr">
        <is>
          <t>Swift</t>
        </is>
      </c>
      <c r="J288" s="71" t="n"/>
      <c r="Q288" s="72" t="inlineStr">
        <is>
          <t>Moves</t>
        </is>
      </c>
    </row>
    <row r="289">
      <c r="E289" s="76" t="inlineStr">
        <is>
          <t>Supersonic</t>
        </is>
      </c>
      <c r="F289" s="71" t="n"/>
      <c r="G289" s="84" t="inlineStr">
        <is>
          <t>Razor Leaf</t>
        </is>
      </c>
      <c r="H289" s="71" t="n"/>
      <c r="I289" s="75" t="inlineStr">
        <is>
          <t>Night Slash</t>
        </is>
      </c>
      <c r="J289" s="71" t="n"/>
    </row>
    <row r="290">
      <c r="E290" s="75" t="inlineStr">
        <is>
          <t>Bite</t>
        </is>
      </c>
      <c r="F290" s="71" t="n"/>
      <c r="G290" s="90" t="inlineStr">
        <is>
          <t>Water Gun</t>
        </is>
      </c>
      <c r="H290" s="71" t="n"/>
      <c r="I290" s="86" t="inlineStr">
        <is>
          <t>Double Kick</t>
        </is>
      </c>
      <c r="J290" s="71" t="n"/>
    </row>
    <row r="291">
      <c r="E291" s="82" t="inlineStr">
        <is>
          <t>Wing Attack</t>
        </is>
      </c>
      <c r="F291" s="71" t="n"/>
      <c r="G291" s="75" t="inlineStr">
        <is>
          <t>Absorb</t>
        </is>
      </c>
      <c r="H291" s="71" t="n"/>
      <c r="I291" s="82" t="inlineStr">
        <is>
          <t>Aerial Ace</t>
        </is>
      </c>
      <c r="J291" s="71" t="n"/>
    </row>
    <row r="293" ht="20" customHeight="1">
      <c r="B293" s="65" t="inlineStr">
        <is>
          <t>Fisherman</t>
        </is>
      </c>
      <c r="C293" s="66" t="n"/>
      <c r="D293" s="66" t="n"/>
      <c r="E293" s="67" t="inlineStr">
        <is>
          <t>Fisherman Dale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IFERROR(_xlfn.IMAGE("https://play.pokemonshowdown.com/sprites/gen5/tentacool.png"),"")</f>
        <v/>
      </c>
      <c r="G294" s="68">
        <f>IFERROR(_xlfn.IMAGE("https://play.pokemonshowdown.com/sprites/gen5/wailmer.png"),"")</f>
        <v/>
      </c>
      <c r="I294" s="68">
        <f>IFERROR(_xlfn.IMAGE("https://play.pokemonshowdown.com/sprites/gen5/tentacool.png"),"")</f>
        <v/>
      </c>
      <c r="K294" s="68">
        <f>IFERROR(_xlfn.IMAGE("https://play.pokemonshowdown.com/sprites/gen5/wailmer.png"),"")</f>
        <v/>
      </c>
      <c r="Q294" s="69" t="inlineStr">
        <is>
          <t>Forced on sight (range 1)</t>
        </is>
      </c>
    </row>
    <row r="295">
      <c r="E295" s="70" t="inlineStr">
        <is>
          <t>Lv 11 Tentacool</t>
        </is>
      </c>
      <c r="F295" s="71" t="n"/>
      <c r="G295" s="70" t="inlineStr">
        <is>
          <t>Lv 14 Wailmer</t>
        </is>
      </c>
      <c r="H295" s="71" t="n"/>
      <c r="I295" s="70" t="inlineStr">
        <is>
          <t>Lv 11 Tentacool</t>
        </is>
      </c>
      <c r="J295" s="71" t="n"/>
      <c r="K295" s="70" t="inlineStr">
        <is>
          <t>Lv 14 Wailmer</t>
        </is>
      </c>
      <c r="L295" s="71" t="n"/>
      <c r="Q295" s="72" t="inlineStr">
        <is>
          <t>Pokémon</t>
        </is>
      </c>
    </row>
    <row r="296">
      <c r="E296" s="73" t="inlineStr">
        <is>
          <t>Modest</t>
        </is>
      </c>
      <c r="F296" s="73" t="inlineStr">
        <is>
          <t>Rain Dish</t>
        </is>
      </c>
      <c r="G296" s="73" t="inlineStr">
        <is>
          <t>Adamant</t>
        </is>
      </c>
      <c r="H296" s="73" t="inlineStr">
        <is>
          <t>Pressure</t>
        </is>
      </c>
      <c r="I296" s="73" t="inlineStr">
        <is>
          <t>Modest</t>
        </is>
      </c>
      <c r="J296" s="73" t="inlineStr">
        <is>
          <t>Rain Dish</t>
        </is>
      </c>
      <c r="K296" s="73" t="inlineStr">
        <is>
          <t>Adamant</t>
        </is>
      </c>
      <c r="L296" s="73" t="inlineStr">
        <is>
          <t>Pressure</t>
        </is>
      </c>
      <c r="Q296" s="72" t="inlineStr">
        <is>
          <t>Nature / Ability</t>
        </is>
      </c>
    </row>
    <row r="297">
      <c r="B297" s="72" t="inlineStr">
        <is>
          <t>AI Flags:</t>
        </is>
      </c>
      <c r="E297" s="74" t="inlineStr">
        <is>
          <t>(None)</t>
        </is>
      </c>
      <c r="F297" s="71" t="n"/>
      <c r="G297" s="74" t="inlineStr">
        <is>
          <t>(None)</t>
        </is>
      </c>
      <c r="H297" s="71" t="n"/>
      <c r="I297" s="74" t="inlineStr">
        <is>
          <t>(None)</t>
        </is>
      </c>
      <c r="J297" s="71" t="n"/>
      <c r="K297" s="74" t="inlineStr">
        <is>
          <t>(None)</t>
        </is>
      </c>
      <c r="L297" s="71" t="n"/>
      <c r="Q297" s="72" t="inlineStr">
        <is>
          <t>Item</t>
        </is>
      </c>
    </row>
    <row r="298">
      <c r="B298" s="69" t="inlineStr">
        <is>
          <t>Basic Trainer</t>
        </is>
      </c>
      <c r="E298" s="80" t="inlineStr">
        <is>
          <t>Poison Sting</t>
        </is>
      </c>
      <c r="F298" s="71" t="n"/>
      <c r="G298" s="90" t="inlineStr">
        <is>
          <t>Water Pulse</t>
        </is>
      </c>
      <c r="H298" s="71" t="n"/>
      <c r="I298" s="80" t="inlineStr">
        <is>
          <t>Poison Sting</t>
        </is>
      </c>
      <c r="J298" s="71" t="n"/>
      <c r="K298" s="90" t="inlineStr">
        <is>
          <t>Water Pulse</t>
        </is>
      </c>
      <c r="L298" s="71" t="n"/>
      <c r="Q298" s="72" t="inlineStr">
        <is>
          <t>Moves</t>
        </is>
      </c>
    </row>
    <row r="299">
      <c r="E299" s="80" t="inlineStr">
        <is>
          <t>Acid</t>
        </is>
      </c>
      <c r="F299" s="71" t="n"/>
      <c r="G299" s="92" t="inlineStr">
        <is>
          <t>Astonish</t>
        </is>
      </c>
      <c r="H299" s="71" t="n"/>
      <c r="I299" s="80" t="inlineStr">
        <is>
          <t>Acid</t>
        </is>
      </c>
      <c r="J299" s="71" t="n"/>
      <c r="K299" s="92" t="inlineStr">
        <is>
          <t>Astonish</t>
        </is>
      </c>
      <c r="L299" s="71" t="n"/>
    </row>
    <row r="300">
      <c r="E300" s="85" t="inlineStr">
        <is>
          <t>Psybeam</t>
        </is>
      </c>
      <c r="F300" s="71" t="n"/>
      <c r="G300" s="76" t="inlineStr">
        <is>
          <t>Body Slam</t>
        </is>
      </c>
      <c r="H300" s="71" t="n"/>
      <c r="I300" s="85" t="inlineStr">
        <is>
          <t>Psybeam</t>
        </is>
      </c>
      <c r="J300" s="71" t="n"/>
      <c r="K300" s="76" t="inlineStr">
        <is>
          <t>Body Slam</t>
        </is>
      </c>
      <c r="L300" s="71" t="n"/>
    </row>
    <row r="301">
      <c r="E301" s="81" t="inlineStr">
        <is>
          <t>-</t>
        </is>
      </c>
      <c r="F301" s="71" t="n"/>
      <c r="G301" s="81" t="inlineStr">
        <is>
          <t>-</t>
        </is>
      </c>
      <c r="H301" s="71" t="n"/>
      <c r="I301" s="81" t="inlineStr">
        <is>
          <t>-</t>
        </is>
      </c>
      <c r="J301" s="71" t="n"/>
      <c r="K301" s="81" t="inlineStr">
        <is>
          <t>-</t>
        </is>
      </c>
      <c r="L301" s="71" t="n"/>
    </row>
    <row r="303" ht="20" customHeight="1">
      <c r="B303" s="65" t="inlineStr">
        <is>
          <t>Psychic</t>
        </is>
      </c>
      <c r="C303" s="66" t="n"/>
      <c r="D303" s="66" t="n"/>
      <c r="E303" s="67" t="inlineStr">
        <is>
          <t>Psychic Edward</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IFERROR(_xlfn.IMAGE("https://play.pokemonshowdown.com/sprites/gen5/abra.png"),"")</f>
        <v/>
      </c>
      <c r="Q304" s="69" t="inlineStr">
        <is>
          <t>Forced on sight (range 6)</t>
        </is>
      </c>
    </row>
    <row r="305">
      <c r="E305" s="70" t="inlineStr">
        <is>
          <t>Lv 15 Abra</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76" t="inlineStr">
        <is>
          <t>Hidden Power</t>
        </is>
      </c>
      <c r="F308" s="71" t="n"/>
      <c r="Q308" s="72" t="inlineStr">
        <is>
          <t>Moves</t>
        </is>
      </c>
    </row>
    <row r="309">
      <c r="E309" s="81" t="inlineStr">
        <is>
          <t>-</t>
        </is>
      </c>
      <c r="F309" s="71" t="n"/>
    </row>
    <row r="310">
      <c r="E310" s="81" t="inlineStr">
        <is>
          <t>-</t>
        </is>
      </c>
      <c r="F310" s="71" t="n"/>
    </row>
    <row r="311">
      <c r="E311" s="81" t="inlineStr">
        <is>
          <t>-</t>
        </is>
      </c>
      <c r="F311" s="71" t="n"/>
    </row>
    <row r="313" ht="20" customHeight="1">
      <c r="B313" s="65" t="inlineStr">
        <is>
          <t>Collector</t>
        </is>
      </c>
      <c r="C313" s="66" t="n"/>
      <c r="D313" s="66" t="n"/>
      <c r="E313" s="67" t="inlineStr">
        <is>
          <t>Collector Edwin</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IFERROR(_xlfn.IMAGE("https://play.pokemonshowdown.com/sprites/gen5/lombre.png"),"")</f>
        <v/>
      </c>
      <c r="G314" s="68">
        <f>IFERROR(_xlfn.IMAGE("https://play.pokemonshowdown.com/sprites/gen5/nuzleaf.png"),"")</f>
        <v/>
      </c>
    </row>
    <row r="315">
      <c r="E315" s="70" t="inlineStr">
        <is>
          <t>Lv 14 Lombre</t>
        </is>
      </c>
      <c r="F315" s="71" t="n"/>
      <c r="G315" s="70" t="inlineStr">
        <is>
          <t>Lv 14 Nuzleaf</t>
        </is>
      </c>
      <c r="H315" s="71" t="n"/>
      <c r="Q315" s="72" t="inlineStr">
        <is>
          <t>Pokémon</t>
        </is>
      </c>
    </row>
    <row r="316">
      <c r="E316" s="73" t="inlineStr">
        <is>
          <t>Modest</t>
        </is>
      </c>
      <c r="F316" s="73" t="inlineStr">
        <is>
          <t>Swift Swim</t>
        </is>
      </c>
      <c r="G316" s="73" t="inlineStr">
        <is>
          <t>Adamant</t>
        </is>
      </c>
      <c r="H316" s="73" t="inlineStr">
        <is>
          <t>Chlorophyll</t>
        </is>
      </c>
      <c r="Q316" s="72" t="inlineStr">
        <is>
          <t>Nature / Ability</t>
        </is>
      </c>
    </row>
    <row r="317">
      <c r="B317" s="72" t="inlineStr">
        <is>
          <t>AI Flags:</t>
        </is>
      </c>
      <c r="E317" s="74" t="inlineStr">
        <is>
          <t>(None)</t>
        </is>
      </c>
      <c r="F317" s="71" t="n"/>
      <c r="G317" s="74" t="inlineStr">
        <is>
          <t>(None)</t>
        </is>
      </c>
      <c r="H317" s="71" t="n"/>
      <c r="Q317" s="72" t="inlineStr">
        <is>
          <t>Item</t>
        </is>
      </c>
    </row>
    <row r="318">
      <c r="B318" s="69" t="inlineStr">
        <is>
          <t>Basic Trainer</t>
        </is>
      </c>
      <c r="E318" s="76" t="inlineStr">
        <is>
          <t>Tackle</t>
        </is>
      </c>
      <c r="F318" s="71" t="n"/>
      <c r="G318" s="76" t="inlineStr">
        <is>
          <t>Nature Power</t>
        </is>
      </c>
      <c r="H318" s="71" t="n"/>
      <c r="Q318" s="72" t="inlineStr">
        <is>
          <t>Moves</t>
        </is>
      </c>
    </row>
    <row r="319">
      <c r="E319" s="92" t="inlineStr">
        <is>
          <t>Astonish</t>
        </is>
      </c>
      <c r="F319" s="71" t="n"/>
      <c r="G319" s="79" t="inlineStr">
        <is>
          <t>Silver Wind</t>
        </is>
      </c>
      <c r="H319" s="71" t="n"/>
    </row>
    <row r="320">
      <c r="E320" s="84" t="inlineStr">
        <is>
          <t>Razor Leaf</t>
        </is>
      </c>
      <c r="F320" s="71" t="n"/>
      <c r="G320" s="89" t="inlineStr">
        <is>
          <t>Rock Slide</t>
        </is>
      </c>
      <c r="H320" s="71" t="n"/>
    </row>
    <row r="321">
      <c r="E321" s="90" t="inlineStr">
        <is>
          <t>Water Gun</t>
        </is>
      </c>
      <c r="F321" s="71" t="n"/>
      <c r="G321" s="75" t="inlineStr">
        <is>
          <t>Feint Attack</t>
        </is>
      </c>
      <c r="H321" s="71" t="n"/>
    </row>
    <row r="323" ht="20" customHeight="1">
      <c r="B323" s="65" t="inlineStr">
        <is>
          <t>Pokefan</t>
        </is>
      </c>
      <c r="C323" s="66" t="n"/>
      <c r="D323" s="66" t="n"/>
      <c r="E323" s="67" t="inlineStr">
        <is>
          <t>Pokefan Isabel</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IFERROR(_xlfn.IMAGE("https://play.pokemonshowdown.com/sprites/gen5/plusle.png"),"")</f>
        <v/>
      </c>
      <c r="G324" s="68">
        <f>IFERROR(_xlfn.IMAGE("https://play.pokemonshowdown.com/sprites/gen5/minun.png"),"")</f>
        <v/>
      </c>
      <c r="Q324" s="69" t="inlineStr">
        <is>
          <t>Forced on sight (range 2)</t>
        </is>
      </c>
    </row>
    <row r="325">
      <c r="E325" s="70" t="inlineStr">
        <is>
          <t>Lv 14 Plusle</t>
        </is>
      </c>
      <c r="F325" s="71" t="n"/>
      <c r="G325" s="70" t="inlineStr">
        <is>
          <t>Lv 14 Minun</t>
        </is>
      </c>
      <c r="H325" s="71" t="n"/>
      <c r="Q325" s="72" t="inlineStr">
        <is>
          <t>Pokémon</t>
        </is>
      </c>
    </row>
    <row r="326">
      <c r="E326" s="73" t="inlineStr">
        <is>
          <t>Timid</t>
        </is>
      </c>
      <c r="F326" s="73" t="inlineStr">
        <is>
          <t>Plus</t>
        </is>
      </c>
      <c r="G326" s="73" t="inlineStr">
        <is>
          <t>Timid</t>
        </is>
      </c>
      <c r="H326" s="73" t="inlineStr">
        <is>
          <t>Minus</t>
        </is>
      </c>
      <c r="Q326" s="72" t="inlineStr">
        <is>
          <t>Nature / Ability</t>
        </is>
      </c>
    </row>
    <row r="327">
      <c r="B327" s="72" t="inlineStr">
        <is>
          <t>AI Flags:</t>
        </is>
      </c>
      <c r="E327" s="74" t="inlineStr">
        <is>
          <t>Oran Berry</t>
        </is>
      </c>
      <c r="F327" s="71" t="n"/>
      <c r="G327" s="74" t="inlineStr">
        <is>
          <t>Oran Berry</t>
        </is>
      </c>
      <c r="H327" s="71" t="n"/>
      <c r="Q327" s="72" t="inlineStr">
        <is>
          <t>Item</t>
        </is>
      </c>
    </row>
    <row r="328">
      <c r="B328" s="69" t="inlineStr">
        <is>
          <t>Basic Trainer</t>
        </is>
      </c>
      <c r="E328" s="77" t="inlineStr">
        <is>
          <t>Thunder Shock</t>
        </is>
      </c>
      <c r="F328" s="71" t="n"/>
      <c r="G328" s="77" t="inlineStr">
        <is>
          <t>Thunder Shock</t>
        </is>
      </c>
      <c r="H328" s="71" t="n"/>
      <c r="Q328" s="72" t="inlineStr">
        <is>
          <t>Moves</t>
        </is>
      </c>
    </row>
    <row r="329">
      <c r="E329" s="77" t="inlineStr">
        <is>
          <t>Thunder Wave</t>
        </is>
      </c>
      <c r="F329" s="71" t="n"/>
      <c r="G329" s="77" t="inlineStr">
        <is>
          <t>Thunder Wave</t>
        </is>
      </c>
      <c r="H329" s="71" t="n"/>
    </row>
    <row r="330">
      <c r="E330" s="76" t="inlineStr">
        <is>
          <t>Quick Attack</t>
        </is>
      </c>
      <c r="F330" s="71" t="n"/>
      <c r="G330" s="76" t="inlineStr">
        <is>
          <t>Quick Attack</t>
        </is>
      </c>
      <c r="H330" s="71" t="n"/>
    </row>
    <row r="331">
      <c r="E331" s="76" t="inlineStr">
        <is>
          <t>Helping Hand</t>
        </is>
      </c>
      <c r="F331" s="71" t="n"/>
      <c r="G331" s="76" t="inlineStr">
        <is>
          <t>Helping Hand</t>
        </is>
      </c>
      <c r="H331" s="71" t="n"/>
    </row>
    <row r="333" ht="20" customHeight="1">
      <c r="B333" s="65" t="inlineStr">
        <is>
          <t>Psychic</t>
        </is>
      </c>
      <c r="C333" s="66" t="n"/>
      <c r="D333" s="66" t="n"/>
      <c r="E333" s="67" t="inlineStr">
        <is>
          <t>Psychic Jaclyn</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IFERROR(_xlfn.IMAGE("https://play.pokemonshowdown.com/sprites/gen5/abra.png"),"")</f>
        <v/>
      </c>
      <c r="Q334" s="69" t="inlineStr">
        <is>
          <t>Forced on sight (range 1)</t>
        </is>
      </c>
    </row>
    <row r="335">
      <c r="E335" s="70" t="inlineStr">
        <is>
          <t>Lv 16 Abra</t>
        </is>
      </c>
      <c r="F335" s="71" t="n"/>
      <c r="Q335" s="72" t="inlineStr">
        <is>
          <t>Pokémon</t>
        </is>
      </c>
    </row>
    <row r="336">
      <c r="E336" s="73" t="inlineStr">
        <is>
          <t>Modest</t>
        </is>
      </c>
      <c r="F336" s="73" t="inlineStr">
        <is>
          <t>Magic Guard</t>
        </is>
      </c>
      <c r="Q336" s="72" t="inlineStr">
        <is>
          <t>Nature / Ability</t>
        </is>
      </c>
    </row>
    <row r="337">
      <c r="B337" s="72" t="inlineStr">
        <is>
          <t>AI Flags:</t>
        </is>
      </c>
      <c r="E337" s="74" t="inlineStr">
        <is>
          <t>(None)</t>
        </is>
      </c>
      <c r="F337" s="71" t="n"/>
      <c r="Q337" s="72" t="inlineStr">
        <is>
          <t>Item</t>
        </is>
      </c>
    </row>
    <row r="338">
      <c r="B338" s="69" t="inlineStr">
        <is>
          <t>Basic Trainer</t>
        </is>
      </c>
      <c r="E338" s="76" t="inlineStr">
        <is>
          <t>Hidden Power</t>
        </is>
      </c>
      <c r="F338" s="71" t="n"/>
      <c r="Q338" s="72" t="inlineStr">
        <is>
          <t>Moves</t>
        </is>
      </c>
    </row>
    <row r="339">
      <c r="E339" s="81" t="inlineStr">
        <is>
          <t>-</t>
        </is>
      </c>
      <c r="F339" s="71" t="n"/>
    </row>
    <row r="340">
      <c r="E340" s="81" t="inlineStr">
        <is>
          <t>-</t>
        </is>
      </c>
      <c r="F340" s="71" t="n"/>
    </row>
    <row r="341">
      <c r="E341" s="81" t="inlineStr">
        <is>
          <t>-</t>
        </is>
      </c>
      <c r="F341" s="71" t="n"/>
    </row>
    <row r="343" ht="20" customHeight="1">
      <c r="B343" s="65" t="inlineStr">
        <is>
          <t>Triathlete</t>
        </is>
      </c>
      <c r="C343" s="66" t="n"/>
      <c r="D343" s="66" t="n"/>
      <c r="E343" s="67" t="inlineStr">
        <is>
          <t>Triathlete Jacob</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IFERROR(_xlfn.IMAGE("https://play.pokemonshowdown.com/sprites/gen5/voltorb.png"),"")</f>
        <v/>
      </c>
      <c r="G344" s="68">
        <f>IFERROR(_xlfn.IMAGE("https://play.pokemonshowdown.com/sprites/gen5/voltorb.png"),"")</f>
        <v/>
      </c>
      <c r="I344" s="68">
        <f>IFERROR(_xlfn.IMAGE("https://play.pokemonshowdown.com/sprites/gen5/magnemite.png"),"")</f>
        <v/>
      </c>
    </row>
    <row r="345">
      <c r="E345" s="70" t="inlineStr">
        <is>
          <t>Lv 6 Voltorb</t>
        </is>
      </c>
      <c r="F345" s="71" t="n"/>
      <c r="G345" s="70" t="inlineStr">
        <is>
          <t>Lv 6 Voltorb</t>
        </is>
      </c>
      <c r="H345" s="71" t="n"/>
      <c r="I345" s="70" t="inlineStr">
        <is>
          <t>Lv 14 Magnemite</t>
        </is>
      </c>
      <c r="J345" s="71" t="n"/>
      <c r="Q345" s="72" t="inlineStr">
        <is>
          <t>Pokémon</t>
        </is>
      </c>
    </row>
    <row r="346">
      <c r="E346" s="73" t="inlineStr">
        <is>
          <t>Timid</t>
        </is>
      </c>
      <c r="F346" s="73" t="inlineStr">
        <is>
          <t>Aftermath</t>
        </is>
      </c>
      <c r="G346" s="73" t="inlineStr">
        <is>
          <t>Timid</t>
        </is>
      </c>
      <c r="H346" s="73" t="inlineStr">
        <is>
          <t>Aftermath</t>
        </is>
      </c>
      <c r="I346" s="73" t="inlineStr">
        <is>
          <t>Modest</t>
        </is>
      </c>
      <c r="J346" s="73" t="inlineStr">
        <is>
          <t>Magnet Pull</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87" t="inlineStr">
        <is>
          <t>Gyro Ball</t>
        </is>
      </c>
      <c r="F348" s="71" t="n"/>
      <c r="G348" s="87" t="inlineStr">
        <is>
          <t>Gyro Ball</t>
        </is>
      </c>
      <c r="H348" s="71" t="n"/>
      <c r="I348" s="76" t="inlineStr">
        <is>
          <t>Tackle</t>
        </is>
      </c>
      <c r="J348" s="71" t="n"/>
      <c r="Q348" s="72" t="inlineStr">
        <is>
          <t>Moves</t>
        </is>
      </c>
    </row>
    <row r="349">
      <c r="E349" s="77" t="inlineStr">
        <is>
          <t>Thunder Shock</t>
        </is>
      </c>
      <c r="F349" s="71" t="n"/>
      <c r="G349" s="77" t="inlineStr">
        <is>
          <t>Thunder Shock</t>
        </is>
      </c>
      <c r="H349" s="71" t="n"/>
      <c r="I349" s="76" t="inlineStr">
        <is>
          <t>Supersonic</t>
        </is>
      </c>
      <c r="J349" s="71" t="n"/>
    </row>
    <row r="350">
      <c r="E350" s="81" t="inlineStr">
        <is>
          <t>-</t>
        </is>
      </c>
      <c r="F350" s="71" t="n"/>
      <c r="G350" s="81" t="inlineStr">
        <is>
          <t>-</t>
        </is>
      </c>
      <c r="H350" s="71" t="n"/>
      <c r="I350" s="77" t="inlineStr">
        <is>
          <t>Thunder Shock</t>
        </is>
      </c>
      <c r="J350" s="71" t="n"/>
    </row>
    <row r="351">
      <c r="E351" s="81" t="inlineStr">
        <is>
          <t>-</t>
        </is>
      </c>
      <c r="F351" s="71" t="n"/>
      <c r="G351" s="81" t="inlineStr">
        <is>
          <t>-</t>
        </is>
      </c>
      <c r="H351" s="71" t="n"/>
      <c r="I351" s="76" t="inlineStr">
        <is>
          <t>Sonic Boom</t>
        </is>
      </c>
      <c r="J351" s="71" t="n"/>
    </row>
    <row r="353" ht="20" customHeight="1">
      <c r="B353" s="65" t="inlineStr">
        <is>
          <t>Triathlete</t>
        </is>
      </c>
      <c r="C353" s="66" t="n"/>
      <c r="D353" s="66" t="n"/>
      <c r="E353" s="67" t="inlineStr">
        <is>
          <t>Triathlete Jasmine</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IFERROR(_xlfn.IMAGE("https://play.pokemonshowdown.com/sprites/gen5/magnemite.png"),"")</f>
        <v/>
      </c>
      <c r="G354" s="68">
        <f>IFERROR(_xlfn.IMAGE("https://play.pokemonshowdown.com/sprites/gen5/magnemite.png"),"")</f>
        <v/>
      </c>
      <c r="I354" s="68">
        <f>IFERROR(_xlfn.IMAGE("https://play.pokemonshowdown.com/sprites/gen5/voltorb.png"),"")</f>
        <v/>
      </c>
    </row>
    <row r="355">
      <c r="E355" s="70" t="inlineStr">
        <is>
          <t>Lv 14 Magnemite</t>
        </is>
      </c>
      <c r="F355" s="71" t="n"/>
      <c r="G355" s="70" t="inlineStr">
        <is>
          <t>Lv 14 Magnemite</t>
        </is>
      </c>
      <c r="H355" s="71" t="n"/>
      <c r="I355" s="70" t="inlineStr">
        <is>
          <t>Lv 6 Voltorb</t>
        </is>
      </c>
      <c r="J355" s="71" t="n"/>
      <c r="Q355" s="72" t="inlineStr">
        <is>
          <t>Pokémon</t>
        </is>
      </c>
    </row>
    <row r="356">
      <c r="E356" s="73" t="inlineStr">
        <is>
          <t>Modest</t>
        </is>
      </c>
      <c r="F356" s="73" t="inlineStr">
        <is>
          <t>Magnet Pull</t>
        </is>
      </c>
      <c r="G356" s="73" t="inlineStr">
        <is>
          <t>Modest</t>
        </is>
      </c>
      <c r="H356" s="73" t="inlineStr">
        <is>
          <t>Magnet Pull</t>
        </is>
      </c>
      <c r="I356" s="73" t="inlineStr">
        <is>
          <t>Timid</t>
        </is>
      </c>
      <c r="J356" s="73" t="inlineStr">
        <is>
          <t>Aftermath</t>
        </is>
      </c>
      <c r="Q356" s="72" t="inlineStr">
        <is>
          <t>Nature / Ability</t>
        </is>
      </c>
    </row>
    <row r="357">
      <c r="B357" s="72" t="inlineStr">
        <is>
          <t>AI Flags:</t>
        </is>
      </c>
      <c r="E357" s="74" t="inlineStr">
        <is>
          <t>(None)</t>
        </is>
      </c>
      <c r="F357" s="71" t="n"/>
      <c r="G357" s="74" t="inlineStr">
        <is>
          <t>(None)</t>
        </is>
      </c>
      <c r="H357" s="71" t="n"/>
      <c r="I357" s="74" t="inlineStr">
        <is>
          <t>(None)</t>
        </is>
      </c>
      <c r="J357" s="71" t="n"/>
      <c r="Q357" s="72" t="inlineStr">
        <is>
          <t>Item</t>
        </is>
      </c>
    </row>
    <row r="358">
      <c r="B358" s="69" t="inlineStr">
        <is>
          <t>Basic Trainer</t>
        </is>
      </c>
      <c r="E358" s="76" t="inlineStr">
        <is>
          <t>Tackle</t>
        </is>
      </c>
      <c r="F358" s="71" t="n"/>
      <c r="G358" s="76" t="inlineStr">
        <is>
          <t>Tackle</t>
        </is>
      </c>
      <c r="H358" s="71" t="n"/>
      <c r="I358" s="87" t="inlineStr">
        <is>
          <t>Gyro Ball</t>
        </is>
      </c>
      <c r="J358" s="71" t="n"/>
      <c r="Q358" s="72" t="inlineStr">
        <is>
          <t>Moves</t>
        </is>
      </c>
    </row>
    <row r="359">
      <c r="E359" s="76" t="inlineStr">
        <is>
          <t>Supersonic</t>
        </is>
      </c>
      <c r="F359" s="71" t="n"/>
      <c r="G359" s="76" t="inlineStr">
        <is>
          <t>Supersonic</t>
        </is>
      </c>
      <c r="H359" s="71" t="n"/>
      <c r="I359" s="77" t="inlineStr">
        <is>
          <t>Thunder Shock</t>
        </is>
      </c>
      <c r="J359" s="71" t="n"/>
    </row>
    <row r="360">
      <c r="E360" s="77" t="inlineStr">
        <is>
          <t>Thunder Shock</t>
        </is>
      </c>
      <c r="F360" s="71" t="n"/>
      <c r="G360" s="77" t="inlineStr">
        <is>
          <t>Thunder Shock</t>
        </is>
      </c>
      <c r="H360" s="71" t="n"/>
      <c r="I360" s="81" t="inlineStr">
        <is>
          <t>-</t>
        </is>
      </c>
      <c r="J360" s="71" t="n"/>
    </row>
    <row r="361">
      <c r="E361" s="76" t="inlineStr">
        <is>
          <t>Sonic Boom</t>
        </is>
      </c>
      <c r="F361" s="71" t="n"/>
      <c r="G361" s="76" t="inlineStr">
        <is>
          <t>Sonic Boom</t>
        </is>
      </c>
      <c r="H361" s="71" t="n"/>
      <c r="I361" s="81" t="inlineStr">
        <is>
          <t>-</t>
        </is>
      </c>
      <c r="J361" s="71" t="n"/>
    </row>
    <row r="363" ht="20" customHeight="1">
      <c r="B363" s="65" t="inlineStr">
        <is>
          <t>Guitarist</t>
        </is>
      </c>
      <c r="C363" s="66" t="n"/>
      <c r="D363" s="66" t="n"/>
      <c r="E363" s="67" t="inlineStr">
        <is>
          <t>Guitarist Joseph</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IFERROR(_xlfn.IMAGE("https://play.pokemonshowdown.com/sprites/gen5/electrike.png"),"")</f>
        <v/>
      </c>
      <c r="G364" s="68">
        <f>IFERROR(_xlfn.IMAGE("https://play.pokemonshowdown.com/sprites/gen5/voltorb.png"),"")</f>
        <v/>
      </c>
    </row>
    <row r="365">
      <c r="E365" s="70" t="inlineStr">
        <is>
          <t>Lv 14 Electrike</t>
        </is>
      </c>
      <c r="F365" s="71" t="n"/>
      <c r="G365" s="70" t="inlineStr">
        <is>
          <t>Lv 14 Voltorb</t>
        </is>
      </c>
      <c r="H365" s="71" t="n"/>
      <c r="Q365" s="72" t="inlineStr">
        <is>
          <t>Pokémon</t>
        </is>
      </c>
    </row>
    <row r="366">
      <c r="E366" s="73" t="inlineStr">
        <is>
          <t>Modest</t>
        </is>
      </c>
      <c r="F366" s="73" t="inlineStr">
        <is>
          <t>Lightning Rod</t>
        </is>
      </c>
      <c r="G366" s="73" t="inlineStr">
        <is>
          <t>Timid</t>
        </is>
      </c>
      <c r="H366" s="73" t="inlineStr">
        <is>
          <t>Aftermath</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76" t="inlineStr">
        <is>
          <t>Tackle</t>
        </is>
      </c>
      <c r="F368" s="71" t="n"/>
      <c r="G368" s="87" t="inlineStr">
        <is>
          <t>Gyro Ball</t>
        </is>
      </c>
      <c r="H368" s="71" t="n"/>
      <c r="Q368" s="72" t="inlineStr">
        <is>
          <t>Moves</t>
        </is>
      </c>
    </row>
    <row r="369">
      <c r="E369" s="77" t="inlineStr">
        <is>
          <t>Thunder Shock</t>
        </is>
      </c>
      <c r="F369" s="71" t="n"/>
      <c r="G369" s="77" t="inlineStr">
        <is>
          <t>Thunder Shock</t>
        </is>
      </c>
      <c r="H369" s="71" t="n"/>
    </row>
    <row r="370">
      <c r="E370" s="76" t="inlineStr">
        <is>
          <t>Roar</t>
        </is>
      </c>
      <c r="F370" s="71" t="n"/>
      <c r="G370" s="76" t="inlineStr">
        <is>
          <t>Tackle</t>
        </is>
      </c>
      <c r="H370" s="71" t="n"/>
    </row>
    <row r="371">
      <c r="E371" s="77" t="inlineStr">
        <is>
          <t>Thunder Wave</t>
        </is>
      </c>
      <c r="F371" s="71" t="n"/>
      <c r="G371" s="77" t="inlineStr">
        <is>
          <t>Shock Wave</t>
        </is>
      </c>
      <c r="H371" s="71" t="n"/>
    </row>
    <row r="373" ht="20" customHeight="1">
      <c r="B373" s="65" t="inlineStr">
        <is>
          <t>Pokefan</t>
        </is>
      </c>
      <c r="C373" s="66" t="n"/>
      <c r="D373" s="66" t="n"/>
      <c r="E373" s="67" t="inlineStr">
        <is>
          <t>Pokefan Kaleb</t>
        </is>
      </c>
      <c r="F373" s="66" t="n"/>
      <c r="G373" s="66" t="n"/>
      <c r="H373" s="66" t="n"/>
      <c r="I373" s="66" t="n"/>
      <c r="J373" s="66" t="n"/>
      <c r="K373" s="66" t="n"/>
      <c r="L373" s="66" t="n"/>
      <c r="M373" s="66" t="n"/>
      <c r="N373" s="66" t="n"/>
      <c r="O373" s="66" t="n"/>
      <c r="P373" s="66" t="n"/>
      <c r="Q373" s="66" t="n"/>
    </row>
    <row r="374" ht="69" customHeight="1">
      <c r="E374" s="68">
        <f>IFERROR(_xlfn.IMAGE("https://play.pokemonshowdown.com/sprites/gen5/minun.png"),"")</f>
        <v/>
      </c>
      <c r="G374" s="68">
        <f>IFERROR(_xlfn.IMAGE("https://play.pokemonshowdown.com/sprites/gen5/plusle.png"),"")</f>
        <v/>
      </c>
      <c r="Q374" s="69" t="inlineStr">
        <is>
          <t>Forced on sight (range 2)</t>
        </is>
      </c>
    </row>
    <row r="375">
      <c r="E375" s="70" t="inlineStr">
        <is>
          <t>Lv 14 Minun</t>
        </is>
      </c>
      <c r="F375" s="71" t="n"/>
      <c r="G375" s="70" t="inlineStr">
        <is>
          <t>Lv 14 Plusle</t>
        </is>
      </c>
      <c r="H375" s="71" t="n"/>
      <c r="Q375" s="72" t="inlineStr">
        <is>
          <t>Pokémon</t>
        </is>
      </c>
    </row>
    <row r="376">
      <c r="E376" s="73" t="inlineStr">
        <is>
          <t>Timid</t>
        </is>
      </c>
      <c r="F376" s="73" t="inlineStr">
        <is>
          <t>Minus</t>
        </is>
      </c>
      <c r="G376" s="73" t="inlineStr">
        <is>
          <t>Timid</t>
        </is>
      </c>
      <c r="H376" s="73" t="inlineStr">
        <is>
          <t>Plus</t>
        </is>
      </c>
      <c r="Q376" s="72" t="inlineStr">
        <is>
          <t>Nature / Ability</t>
        </is>
      </c>
    </row>
    <row r="377">
      <c r="B377" s="72" t="inlineStr">
        <is>
          <t>AI Flags:</t>
        </is>
      </c>
      <c r="E377" s="74" t="inlineStr">
        <is>
          <t>Oran Berry</t>
        </is>
      </c>
      <c r="F377" s="71" t="n"/>
      <c r="G377" s="74" t="inlineStr">
        <is>
          <t>Oran Berry</t>
        </is>
      </c>
      <c r="H377" s="71" t="n"/>
      <c r="Q377" s="72" t="inlineStr">
        <is>
          <t>Item</t>
        </is>
      </c>
    </row>
    <row r="378">
      <c r="B378" s="69" t="inlineStr">
        <is>
          <t>Basic Trainer</t>
        </is>
      </c>
      <c r="E378" s="77" t="inlineStr">
        <is>
          <t>Thunder Shock</t>
        </is>
      </c>
      <c r="F378" s="71" t="n"/>
      <c r="G378" s="77" t="inlineStr">
        <is>
          <t>Thunder Shock</t>
        </is>
      </c>
      <c r="H378" s="71" t="n"/>
      <c r="Q378" s="72" t="inlineStr">
        <is>
          <t>Moves</t>
        </is>
      </c>
    </row>
    <row r="379">
      <c r="E379" s="77" t="inlineStr">
        <is>
          <t>Thunder Wave</t>
        </is>
      </c>
      <c r="F379" s="71" t="n"/>
      <c r="G379" s="77" t="inlineStr">
        <is>
          <t>Thunder Wave</t>
        </is>
      </c>
      <c r="H379" s="71" t="n"/>
    </row>
    <row r="380">
      <c r="E380" s="76" t="inlineStr">
        <is>
          <t>Quick Attack</t>
        </is>
      </c>
      <c r="F380" s="71" t="n"/>
      <c r="G380" s="76" t="inlineStr">
        <is>
          <t>Quick Attack</t>
        </is>
      </c>
      <c r="H380" s="71" t="n"/>
    </row>
    <row r="381">
      <c r="E381" s="76" t="inlineStr">
        <is>
          <t>Helping Hand</t>
        </is>
      </c>
      <c r="F381" s="71" t="n"/>
      <c r="G381" s="76" t="inlineStr">
        <is>
          <t>Helping Hand</t>
        </is>
      </c>
      <c r="H381" s="71" t="n"/>
    </row>
    <row r="383" ht="20" customHeight="1">
      <c r="B383" s="65" t="inlineStr">
        <is>
          <t>Rival</t>
        </is>
      </c>
      <c r="C383" s="66" t="n"/>
      <c r="D383" s="66" t="n"/>
      <c r="E383" s="67" t="inlineStr">
        <is>
          <t>Rival May</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IFERROR(_xlfn.IMAGE("https://play.pokemonshowdown.com/sprites/gen5/wingull.png"),"")</f>
        <v/>
      </c>
      <c r="G384" s="68">
        <f>IFERROR(_xlfn.IMAGE("https://play.pokemonshowdown.com/sprites/gen5/slugma.png"),"")</f>
        <v/>
      </c>
      <c r="I384" s="68">
        <f>IFERROR(_xlfn.IMAGE("https://play.pokemonshowdown.com/sprites/gen5/grovyle.png"),"")</f>
        <v/>
      </c>
    </row>
    <row r="385">
      <c r="E385" s="70" t="inlineStr">
        <is>
          <t>Lv 18 Wingull</t>
        </is>
      </c>
      <c r="F385" s="71" t="n"/>
      <c r="G385" s="70" t="inlineStr">
        <is>
          <t>Lv 18 Slugma</t>
        </is>
      </c>
      <c r="H385" s="71" t="n"/>
      <c r="I385" s="70" t="inlineStr">
        <is>
          <t>Lv 20 Grovyle</t>
        </is>
      </c>
      <c r="J385" s="71" t="n"/>
      <c r="Q385" s="72" t="inlineStr">
        <is>
          <t>Pokémon</t>
        </is>
      </c>
    </row>
    <row r="386">
      <c r="E386" s="73" t="inlineStr">
        <is>
          <t>Modest</t>
        </is>
      </c>
      <c r="F386" s="73" t="inlineStr">
        <is>
          <t>Gluttony</t>
        </is>
      </c>
      <c r="G386" s="73" t="inlineStr">
        <is>
          <t>Modest</t>
        </is>
      </c>
      <c r="H386" s="73" t="inlineStr">
        <is>
          <t>Magma Armor</t>
        </is>
      </c>
      <c r="I386" s="73" t="inlineStr">
        <is>
          <t>Timid</t>
        </is>
      </c>
      <c r="J386" s="73" t="inlineStr">
        <is>
          <t>Overgrow</t>
        </is>
      </c>
      <c r="Q386" s="72" t="inlineStr">
        <is>
          <t>Nature / Ability</t>
        </is>
      </c>
    </row>
    <row r="387">
      <c r="B387" s="72" t="inlineStr">
        <is>
          <t>AI Flags:</t>
        </is>
      </c>
      <c r="E387" s="74" t="inlineStr">
        <is>
          <t>(None)</t>
        </is>
      </c>
      <c r="F387" s="71" t="n"/>
      <c r="G387" s="74" t="inlineStr">
        <is>
          <t>(None)</t>
        </is>
      </c>
      <c r="H387" s="71" t="n"/>
      <c r="I387" s="74" t="inlineStr">
        <is>
          <t>(None)</t>
        </is>
      </c>
      <c r="J387" s="71" t="n"/>
      <c r="Q387" s="72" t="inlineStr">
        <is>
          <t>Item</t>
        </is>
      </c>
    </row>
    <row r="388">
      <c r="B388" s="69" t="inlineStr">
        <is>
          <t>Basic Trainer</t>
        </is>
      </c>
      <c r="E388" s="90" t="inlineStr">
        <is>
          <t>Water Gun</t>
        </is>
      </c>
      <c r="F388" s="71" t="n"/>
      <c r="G388" s="80" t="inlineStr">
        <is>
          <t>Smog</t>
        </is>
      </c>
      <c r="H388" s="71" t="n"/>
      <c r="I388" s="84" t="inlineStr">
        <is>
          <t>Razor Leaf</t>
        </is>
      </c>
      <c r="J388" s="71" t="n"/>
      <c r="Q388" s="72" t="inlineStr">
        <is>
          <t>Moves</t>
        </is>
      </c>
    </row>
    <row r="389">
      <c r="E389" s="76" t="inlineStr">
        <is>
          <t>Supersonic</t>
        </is>
      </c>
      <c r="F389" s="71" t="n"/>
      <c r="G389" s="89" t="inlineStr">
        <is>
          <t>Rock Throw</t>
        </is>
      </c>
      <c r="H389" s="71" t="n"/>
      <c r="I389" s="75" t="inlineStr">
        <is>
          <t>Pursuit</t>
        </is>
      </c>
      <c r="J389" s="71" t="n"/>
    </row>
    <row r="390">
      <c r="E390" s="75" t="inlineStr">
        <is>
          <t>Bite</t>
        </is>
      </c>
      <c r="F390" s="71" t="n"/>
      <c r="G390" s="76" t="inlineStr">
        <is>
          <t>Recover</t>
        </is>
      </c>
      <c r="H390" s="71" t="n"/>
      <c r="I390" s="76" t="inlineStr">
        <is>
          <t>Swift</t>
        </is>
      </c>
      <c r="J390" s="71" t="n"/>
    </row>
    <row r="391">
      <c r="E391" s="82" t="inlineStr">
        <is>
          <t>Wing Attack</t>
        </is>
      </c>
      <c r="F391" s="71" t="n"/>
      <c r="G391" s="81" t="inlineStr">
        <is>
          <t>-</t>
        </is>
      </c>
      <c r="H391" s="71" t="n"/>
      <c r="I391" s="75" t="inlineStr">
        <is>
          <t>Bite</t>
        </is>
      </c>
      <c r="J391" s="71" t="n"/>
    </row>
    <row r="393" ht="20" customHeight="1">
      <c r="B393" s="65" t="inlineStr">
        <is>
          <t>Rival</t>
        </is>
      </c>
      <c r="C393" s="66" t="n"/>
      <c r="D393" s="66" t="n"/>
      <c r="E393" s="67" t="inlineStr">
        <is>
          <t>Rival May</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IFERROR(_xlfn.IMAGE("https://play.pokemonshowdown.com/sprites/gen5/lombre.png"),"")</f>
        <v/>
      </c>
      <c r="G394" s="68">
        <f>IFERROR(_xlfn.IMAGE("https://play.pokemonshowdown.com/sprites/gen5/slugma.png"),"")</f>
        <v/>
      </c>
      <c r="I394" s="68">
        <f>IFERROR(_xlfn.IMAGE("https://play.pokemonshowdown.com/sprites/gen5/marshtomp.png"),"")</f>
        <v/>
      </c>
    </row>
    <row r="395">
      <c r="E395" s="70" t="inlineStr">
        <is>
          <t>Lv 18 Lombre</t>
        </is>
      </c>
      <c r="F395" s="71" t="n"/>
      <c r="G395" s="70" t="inlineStr">
        <is>
          <t>Lv 18 Slugma</t>
        </is>
      </c>
      <c r="H395" s="71" t="n"/>
      <c r="I395" s="70" t="inlineStr">
        <is>
          <t>Lv 20 Marshtomp</t>
        </is>
      </c>
      <c r="J395" s="71" t="n"/>
      <c r="Q395" s="72" t="inlineStr">
        <is>
          <t>Pokémon</t>
        </is>
      </c>
    </row>
    <row r="396">
      <c r="E396" s="73" t="inlineStr">
        <is>
          <t>Modest</t>
        </is>
      </c>
      <c r="F396" s="73" t="inlineStr">
        <is>
          <t>Swift Swim</t>
        </is>
      </c>
      <c r="G396" s="73" t="inlineStr">
        <is>
          <t>Modest</t>
        </is>
      </c>
      <c r="H396" s="73" t="inlineStr">
        <is>
          <t>Magma Armor</t>
        </is>
      </c>
      <c r="I396" s="73" t="inlineStr">
        <is>
          <t>Adamant</t>
        </is>
      </c>
      <c r="J396" s="73" t="inlineStr">
        <is>
          <t>Torrent</t>
        </is>
      </c>
      <c r="Q396" s="72" t="inlineStr">
        <is>
          <t>Nature / Ability</t>
        </is>
      </c>
    </row>
    <row r="397">
      <c r="B397" s="72" t="inlineStr">
        <is>
          <t>AI Flags:</t>
        </is>
      </c>
      <c r="E397" s="74" t="inlineStr">
        <is>
          <t>(None)</t>
        </is>
      </c>
      <c r="F397" s="71" t="n"/>
      <c r="G397" s="74" t="inlineStr">
        <is>
          <t>(None)</t>
        </is>
      </c>
      <c r="H397" s="71" t="n"/>
      <c r="I397" s="74" t="inlineStr">
        <is>
          <t>(None)</t>
        </is>
      </c>
      <c r="J397" s="71" t="n"/>
      <c r="Q397" s="72" t="inlineStr">
        <is>
          <t>Item</t>
        </is>
      </c>
    </row>
    <row r="398">
      <c r="B398" s="69" t="inlineStr">
        <is>
          <t>Basic Trainer</t>
        </is>
      </c>
      <c r="E398" s="92" t="inlineStr">
        <is>
          <t>Astonish</t>
        </is>
      </c>
      <c r="F398" s="71" t="n"/>
      <c r="G398" s="80" t="inlineStr">
        <is>
          <t>Smog</t>
        </is>
      </c>
      <c r="H398" s="71" t="n"/>
      <c r="I398" s="90" t="inlineStr">
        <is>
          <t>Bubble Beam</t>
        </is>
      </c>
      <c r="J398" s="71" t="n"/>
      <c r="Q398" s="72" t="inlineStr">
        <is>
          <t>Moves</t>
        </is>
      </c>
    </row>
    <row r="399">
      <c r="E399" s="84" t="inlineStr">
        <is>
          <t>Razor Leaf</t>
        </is>
      </c>
      <c r="F399" s="71" t="n"/>
      <c r="G399" s="89" t="inlineStr">
        <is>
          <t>Rock Throw</t>
        </is>
      </c>
      <c r="H399" s="71" t="n"/>
      <c r="I399" s="78" t="inlineStr">
        <is>
          <t>Dig</t>
        </is>
      </c>
      <c r="J399" s="71" t="n"/>
    </row>
    <row r="400">
      <c r="E400" s="90" t="inlineStr">
        <is>
          <t>Water Gun</t>
        </is>
      </c>
      <c r="F400" s="71" t="n"/>
      <c r="G400" s="76" t="inlineStr">
        <is>
          <t>Recover</t>
        </is>
      </c>
      <c r="H400" s="71" t="n"/>
      <c r="I400" s="76" t="inlineStr">
        <is>
          <t>Take Down</t>
        </is>
      </c>
      <c r="J400" s="71" t="n"/>
    </row>
    <row r="401">
      <c r="E401" s="75" t="inlineStr">
        <is>
          <t>Absorb</t>
        </is>
      </c>
      <c r="F401" s="71" t="n"/>
      <c r="G401" s="81" t="inlineStr">
        <is>
          <t>-</t>
        </is>
      </c>
      <c r="H401" s="71" t="n"/>
      <c r="I401" s="78" t="inlineStr">
        <is>
          <t>Mud Bomb</t>
        </is>
      </c>
      <c r="J401" s="71" t="n"/>
    </row>
    <row r="403" ht="20" customHeight="1">
      <c r="B403" s="65" t="inlineStr">
        <is>
          <t>Rival</t>
        </is>
      </c>
      <c r="C403" s="66" t="n"/>
      <c r="D403" s="66" t="n"/>
      <c r="E403" s="67" t="inlineStr">
        <is>
          <t>Rival May</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IFERROR(_xlfn.IMAGE("https://play.pokemonshowdown.com/sprites/gen5/wingull.png"),"")</f>
        <v/>
      </c>
      <c r="G404" s="68">
        <f>IFERROR(_xlfn.IMAGE("https://play.pokemonshowdown.com/sprites/gen5/lombre.png"),"")</f>
        <v/>
      </c>
      <c r="I404" s="68">
        <f>IFERROR(_xlfn.IMAGE("https://play.pokemonshowdown.com/sprites/gen5/combusken.png"),"")</f>
        <v/>
      </c>
    </row>
    <row r="405">
      <c r="E405" s="70" t="inlineStr">
        <is>
          <t>Lv 18 Wingull</t>
        </is>
      </c>
      <c r="F405" s="71" t="n"/>
      <c r="G405" s="70" t="inlineStr">
        <is>
          <t>Lv 18 Lombre</t>
        </is>
      </c>
      <c r="H405" s="71" t="n"/>
      <c r="I405" s="70" t="inlineStr">
        <is>
          <t>Lv 20 Combusken</t>
        </is>
      </c>
      <c r="J405" s="71" t="n"/>
      <c r="Q405" s="72" t="inlineStr">
        <is>
          <t>Pokémon</t>
        </is>
      </c>
    </row>
    <row r="406">
      <c r="E406" s="73" t="inlineStr">
        <is>
          <t>Modest</t>
        </is>
      </c>
      <c r="F406" s="73" t="inlineStr">
        <is>
          <t>Gluttony</t>
        </is>
      </c>
      <c r="G406" s="73" t="inlineStr">
        <is>
          <t>Modest</t>
        </is>
      </c>
      <c r="H406" s="73" t="inlineStr">
        <is>
          <t>Swift Swim</t>
        </is>
      </c>
      <c r="I406" s="73" t="inlineStr">
        <is>
          <t>Adamant</t>
        </is>
      </c>
      <c r="J406" s="73" t="inlineStr">
        <is>
          <t>Blaze</t>
        </is>
      </c>
      <c r="Q406" s="72" t="inlineStr">
        <is>
          <t>Nature / Ability</t>
        </is>
      </c>
    </row>
    <row r="407">
      <c r="B407" s="72" t="inlineStr">
        <is>
          <t>AI Flags:</t>
        </is>
      </c>
      <c r="E407" s="74" t="inlineStr">
        <is>
          <t>(None)</t>
        </is>
      </c>
      <c r="F407" s="71" t="n"/>
      <c r="G407" s="74" t="inlineStr">
        <is>
          <t>(None)</t>
        </is>
      </c>
      <c r="H407" s="71" t="n"/>
      <c r="I407" s="74" t="inlineStr">
        <is>
          <t>(None)</t>
        </is>
      </c>
      <c r="J407" s="71" t="n"/>
      <c r="Q407" s="72" t="inlineStr">
        <is>
          <t>Item</t>
        </is>
      </c>
    </row>
    <row r="408">
      <c r="B408" s="69" t="inlineStr">
        <is>
          <t>Basic Trainer</t>
        </is>
      </c>
      <c r="E408" s="90" t="inlineStr">
        <is>
          <t>Water Gun</t>
        </is>
      </c>
      <c r="F408" s="71" t="n"/>
      <c r="G408" s="92" t="inlineStr">
        <is>
          <t>Astonish</t>
        </is>
      </c>
      <c r="H408" s="71" t="n"/>
      <c r="I408" s="76" t="inlineStr">
        <is>
          <t>Swift</t>
        </is>
      </c>
      <c r="J408" s="71" t="n"/>
      <c r="Q408" s="72" t="inlineStr">
        <is>
          <t>Moves</t>
        </is>
      </c>
    </row>
    <row r="409">
      <c r="E409" s="76" t="inlineStr">
        <is>
          <t>Supersonic</t>
        </is>
      </c>
      <c r="F409" s="71" t="n"/>
      <c r="G409" s="84" t="inlineStr">
        <is>
          <t>Razor Leaf</t>
        </is>
      </c>
      <c r="H409" s="71" t="n"/>
      <c r="I409" s="75" t="inlineStr">
        <is>
          <t>Night Slash</t>
        </is>
      </c>
      <c r="J409" s="71" t="n"/>
    </row>
    <row r="410">
      <c r="E410" s="75" t="inlineStr">
        <is>
          <t>Bite</t>
        </is>
      </c>
      <c r="F410" s="71" t="n"/>
      <c r="G410" s="90" t="inlineStr">
        <is>
          <t>Water Gun</t>
        </is>
      </c>
      <c r="H410" s="71" t="n"/>
      <c r="I410" s="86" t="inlineStr">
        <is>
          <t>Double Kick</t>
        </is>
      </c>
      <c r="J410" s="71" t="n"/>
    </row>
    <row r="411">
      <c r="E411" s="82" t="inlineStr">
        <is>
          <t>Wing Attack</t>
        </is>
      </c>
      <c r="F411" s="71" t="n"/>
      <c r="G411" s="75" t="inlineStr">
        <is>
          <t>Absorb</t>
        </is>
      </c>
      <c r="H411" s="71" t="n"/>
      <c r="I411" s="82" t="inlineStr">
        <is>
          <t>Aerial Ace</t>
        </is>
      </c>
      <c r="J411" s="71" t="n"/>
    </row>
    <row r="413" ht="20" customHeight="1">
      <c r="B413" s="65" t="inlineStr">
        <is>
          <t>Youngster</t>
        </is>
      </c>
      <c r="C413" s="66" t="n"/>
      <c r="D413" s="66" t="n"/>
      <c r="E413" s="67" t="inlineStr">
        <is>
          <t>Youngster Timmy</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IFERROR(_xlfn.IMAGE("https://play.pokemonshowdown.com/sprites/gen5/aron.png"),"")</f>
        <v/>
      </c>
      <c r="G414" s="68">
        <f>IFERROR(_xlfn.IMAGE("https://play.pokemonshowdown.com/sprites/gen5/electrike.png"),"")</f>
        <v/>
      </c>
    </row>
    <row r="415">
      <c r="E415" s="70" t="inlineStr">
        <is>
          <t>Lv 15 Aron</t>
        </is>
      </c>
      <c r="F415" s="71" t="n"/>
      <c r="G415" s="70" t="inlineStr">
        <is>
          <t>Lv 13 Electrike</t>
        </is>
      </c>
      <c r="H415" s="71" t="n"/>
      <c r="Q415" s="72" t="inlineStr">
        <is>
          <t>Pokémon</t>
        </is>
      </c>
    </row>
    <row r="416">
      <c r="E416" s="73" t="inlineStr">
        <is>
          <t>Adamant</t>
        </is>
      </c>
      <c r="F416" s="73" t="inlineStr">
        <is>
          <t>Rock Head</t>
        </is>
      </c>
      <c r="G416" s="73" t="inlineStr">
        <is>
          <t>Modest</t>
        </is>
      </c>
      <c r="H416" s="73" t="inlineStr">
        <is>
          <t>Lightning Rod</t>
        </is>
      </c>
      <c r="Q416" s="72" t="inlineStr">
        <is>
          <t>Nature / Ability</t>
        </is>
      </c>
    </row>
    <row r="417">
      <c r="B417" s="72" t="inlineStr">
        <is>
          <t>AI Flags:</t>
        </is>
      </c>
      <c r="E417" s="74" t="inlineStr">
        <is>
          <t>(None)</t>
        </is>
      </c>
      <c r="F417" s="71" t="n"/>
      <c r="G417" s="74" t="inlineStr">
        <is>
          <t>(None)</t>
        </is>
      </c>
      <c r="H417" s="71" t="n"/>
      <c r="Q417" s="72" t="inlineStr">
        <is>
          <t>Item</t>
        </is>
      </c>
    </row>
    <row r="418">
      <c r="B418" s="69" t="inlineStr">
        <is>
          <t>Basic Trainer</t>
        </is>
      </c>
      <c r="E418" s="89" t="inlineStr">
        <is>
          <t>Rock Throw</t>
        </is>
      </c>
      <c r="F418" s="71" t="n"/>
      <c r="G418" s="76" t="inlineStr">
        <is>
          <t>Tackle</t>
        </is>
      </c>
      <c r="H418" s="71" t="n"/>
      <c r="Q418" s="72" t="inlineStr">
        <is>
          <t>Moves</t>
        </is>
      </c>
    </row>
    <row r="419">
      <c r="E419" s="78" t="inlineStr">
        <is>
          <t>Dig</t>
        </is>
      </c>
      <c r="F419" s="71" t="n"/>
      <c r="G419" s="77" t="inlineStr">
        <is>
          <t>Thunder Shock</t>
        </is>
      </c>
      <c r="H419" s="71" t="n"/>
    </row>
    <row r="420">
      <c r="E420" s="87" t="inlineStr">
        <is>
          <t>Iron Head</t>
        </is>
      </c>
      <c r="F420" s="71" t="n"/>
      <c r="G420" s="76" t="inlineStr">
        <is>
          <t>Roar</t>
        </is>
      </c>
      <c r="H420" s="71" t="n"/>
    </row>
    <row r="421">
      <c r="E421" s="76" t="inlineStr">
        <is>
          <t>Headbutt</t>
        </is>
      </c>
      <c r="F421" s="71" t="n"/>
      <c r="G421" s="77" t="inlineStr">
        <is>
          <t>Thunder Wave</t>
        </is>
      </c>
      <c r="H421" s="71" t="n"/>
    </row>
    <row r="423" ht="24" customHeight="1">
      <c r="B423" s="63" t="inlineStr">
        <is>
          <t>Route 110 - Trick House Puzzle 1</t>
        </is>
      </c>
      <c r="C423" s="64" t="n"/>
      <c r="D423" s="64" t="n"/>
      <c r="E423" s="64" t="n"/>
      <c r="F423" s="64" t="n"/>
      <c r="G423" s="64" t="n"/>
      <c r="H423" s="64" t="n"/>
      <c r="I423" s="64" t="n"/>
      <c r="J423" s="64" t="n"/>
      <c r="K423" s="64" t="n"/>
      <c r="L423" s="64" t="n"/>
      <c r="M423" s="64" t="n"/>
      <c r="N423" s="64" t="n"/>
      <c r="O423" s="64" t="n"/>
      <c r="P423" s="64" t="n"/>
      <c r="Q423" s="64" t="n"/>
    </row>
    <row r="425" ht="20" customHeight="1">
      <c r="B425" s="65" t="inlineStr">
        <is>
          <t>Youngster</t>
        </is>
      </c>
      <c r="C425" s="66" t="n"/>
      <c r="D425" s="66" t="n"/>
      <c r="E425" s="67" t="inlineStr">
        <is>
          <t>Youngster Eddie</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IFERROR(_xlfn.IMAGE("https://play.pokemonshowdown.com/sprites/gen5/zigzagoon.png"),"")</f>
        <v/>
      </c>
      <c r="G426" s="68">
        <f>IFERROR(_xlfn.IMAGE("https://play.pokemonshowdown.com/sprites/gen5/zigzagoon.png"),"")</f>
        <v/>
      </c>
      <c r="Q426" s="69" t="inlineStr">
        <is>
          <t>Forced on sight (range 2)</t>
        </is>
      </c>
    </row>
    <row r="427">
      <c r="E427" s="70" t="inlineStr">
        <is>
          <t>Lv 14 Zigzagoon</t>
        </is>
      </c>
      <c r="F427" s="71" t="n"/>
      <c r="G427" s="70" t="inlineStr">
        <is>
          <t>Lv 16 Zigzagoon</t>
        </is>
      </c>
      <c r="H427" s="71" t="n"/>
      <c r="Q427" s="72" t="inlineStr">
        <is>
          <t>Pokémon</t>
        </is>
      </c>
    </row>
    <row r="428">
      <c r="E428" s="73" t="inlineStr">
        <is>
          <t>Adamant</t>
        </is>
      </c>
      <c r="F428" s="73" t="inlineStr">
        <is>
          <t>Gluttony</t>
        </is>
      </c>
      <c r="G428" s="73" t="inlineStr">
        <is>
          <t>Adamant</t>
        </is>
      </c>
      <c r="H428" s="73" t="inlineStr">
        <is>
          <t>Gluttony</t>
        </is>
      </c>
      <c r="Q428" s="72" t="inlineStr">
        <is>
          <t>Nature / Ability</t>
        </is>
      </c>
    </row>
    <row r="429">
      <c r="B429" s="72" t="inlineStr">
        <is>
          <t>AI Flags:</t>
        </is>
      </c>
      <c r="E429" s="74" t="inlineStr">
        <is>
          <t>(None)</t>
        </is>
      </c>
      <c r="F429" s="71" t="n"/>
      <c r="G429" s="74" t="inlineStr">
        <is>
          <t>(None)</t>
        </is>
      </c>
      <c r="H429" s="71" t="n"/>
      <c r="Q429" s="72" t="inlineStr">
        <is>
          <t>Item</t>
        </is>
      </c>
    </row>
    <row r="430">
      <c r="B430" s="69" t="inlineStr">
        <is>
          <t>Basic Trainer</t>
        </is>
      </c>
      <c r="E430" s="78" t="inlineStr">
        <is>
          <t>Sand Attack</t>
        </is>
      </c>
      <c r="F430" s="71" t="n"/>
      <c r="G430" s="78" t="inlineStr">
        <is>
          <t>Sand Attack</t>
        </is>
      </c>
      <c r="H430" s="71" t="n"/>
      <c r="Q430" s="72" t="inlineStr">
        <is>
          <t>Moves</t>
        </is>
      </c>
    </row>
    <row r="431">
      <c r="E431" s="75" t="inlineStr">
        <is>
          <t>Bite</t>
        </is>
      </c>
      <c r="F431" s="71" t="n"/>
      <c r="G431" s="75" t="inlineStr">
        <is>
          <t>Bite</t>
        </is>
      </c>
      <c r="H431" s="71" t="n"/>
    </row>
    <row r="432">
      <c r="E432" s="76" t="inlineStr">
        <is>
          <t>Headbutt</t>
        </is>
      </c>
      <c r="F432" s="71" t="n"/>
      <c r="G432" s="76" t="inlineStr">
        <is>
          <t>Headbutt</t>
        </is>
      </c>
      <c r="H432" s="71" t="n"/>
    </row>
    <row r="433">
      <c r="E433" s="78" t="inlineStr">
        <is>
          <t>Mud Slap</t>
        </is>
      </c>
      <c r="F433" s="71" t="n"/>
      <c r="G433" s="78" t="inlineStr">
        <is>
          <t>Mud Slap</t>
        </is>
      </c>
      <c r="H433" s="71" t="n"/>
    </row>
    <row r="435" ht="20" customHeight="1">
      <c r="B435" s="65" t="inlineStr">
        <is>
          <t>Lass</t>
        </is>
      </c>
      <c r="C435" s="66" t="n"/>
      <c r="D435" s="66" t="n"/>
      <c r="E435" s="67" t="inlineStr">
        <is>
          <t>Lass Robin</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IFERROR(_xlfn.IMAGE("https://play.pokemonshowdown.com/sprites/gen5/skitty.png"),"")</f>
        <v/>
      </c>
      <c r="G436" s="68">
        <f>IFERROR(_xlfn.IMAGE("https://play.pokemonshowdown.com/sprites/gen5/shroomish.png"),"")</f>
        <v/>
      </c>
      <c r="I436" s="68">
        <f>IFERROR(_xlfn.IMAGE("https://play.pokemonshowdown.com/sprites/gen5/marill.png"),"")</f>
        <v/>
      </c>
      <c r="Q436" s="69" t="inlineStr">
        <is>
          <t>Forced on sight (range 2)</t>
        </is>
      </c>
    </row>
    <row r="437">
      <c r="E437" s="70" t="inlineStr">
        <is>
          <t>Lv 14 Skitty</t>
        </is>
      </c>
      <c r="F437" s="71" t="n"/>
      <c r="G437" s="70" t="inlineStr">
        <is>
          <t>Lv 14 Shroomish</t>
        </is>
      </c>
      <c r="H437" s="71" t="n"/>
      <c r="I437" s="70" t="inlineStr">
        <is>
          <t>Lv 14 Marill</t>
        </is>
      </c>
      <c r="J437" s="71" t="n"/>
      <c r="Q437" s="72" t="inlineStr">
        <is>
          <t>Pokémon</t>
        </is>
      </c>
    </row>
    <row r="438">
      <c r="E438" s="73" t="inlineStr">
        <is>
          <t>Adamant</t>
        </is>
      </c>
      <c r="F438" s="73" t="inlineStr">
        <is>
          <t>Cute Charm</t>
        </is>
      </c>
      <c r="G438" s="73" t="inlineStr">
        <is>
          <t>Adamant</t>
        </is>
      </c>
      <c r="H438" s="73" t="inlineStr">
        <is>
          <t>Poison Heal</t>
        </is>
      </c>
      <c r="I438" s="73" t="inlineStr">
        <is>
          <t>Adamant</t>
        </is>
      </c>
      <c r="J438" s="73" t="inlineStr">
        <is>
          <t>Huge Power</t>
        </is>
      </c>
      <c r="Q438" s="72" t="inlineStr">
        <is>
          <t>Nature / Ability</t>
        </is>
      </c>
    </row>
    <row r="439">
      <c r="B439" s="72" t="inlineStr">
        <is>
          <t>AI Flags:</t>
        </is>
      </c>
      <c r="E439" s="74" t="inlineStr">
        <is>
          <t>(None)</t>
        </is>
      </c>
      <c r="F439" s="71" t="n"/>
      <c r="G439" s="74" t="inlineStr">
        <is>
          <t>(None)</t>
        </is>
      </c>
      <c r="H439" s="71" t="n"/>
      <c r="I439" s="74" t="inlineStr">
        <is>
          <t>(None)</t>
        </is>
      </c>
      <c r="J439" s="71" t="n"/>
      <c r="Q439" s="72" t="inlineStr">
        <is>
          <t>Item</t>
        </is>
      </c>
    </row>
    <row r="440">
      <c r="B440" s="69" t="inlineStr">
        <is>
          <t>Basic Trainer</t>
        </is>
      </c>
      <c r="E440" s="76" t="inlineStr">
        <is>
          <t>Fake Out</t>
        </is>
      </c>
      <c r="F440" s="71" t="n"/>
      <c r="G440" s="80" t="inlineStr">
        <is>
          <t>Poison Powder</t>
        </is>
      </c>
      <c r="H440" s="71" t="n"/>
      <c r="I440" s="76" t="inlineStr">
        <is>
          <t>Present</t>
        </is>
      </c>
      <c r="J440" s="71" t="n"/>
      <c r="Q440" s="72" t="inlineStr">
        <is>
          <t>Moves</t>
        </is>
      </c>
    </row>
    <row r="441">
      <c r="E441" s="76" t="inlineStr">
        <is>
          <t>Foresight</t>
        </is>
      </c>
      <c r="F441" s="71" t="n"/>
      <c r="G441" s="84" t="inlineStr">
        <is>
          <t>Mega Drain</t>
        </is>
      </c>
      <c r="H441" s="71" t="n"/>
      <c r="I441" s="90" t="inlineStr">
        <is>
          <t>Water Gun</t>
        </is>
      </c>
      <c r="J441" s="71" t="n"/>
    </row>
    <row r="442">
      <c r="E442" s="76" t="inlineStr">
        <is>
          <t>Attract</t>
        </is>
      </c>
      <c r="F442" s="71" t="n"/>
      <c r="G442" s="76" t="inlineStr">
        <is>
          <t>Take Down</t>
        </is>
      </c>
      <c r="H442" s="71" t="n"/>
      <c r="I442" s="81" t="inlineStr">
        <is>
          <t>-</t>
        </is>
      </c>
      <c r="J442" s="71" t="n"/>
    </row>
    <row r="443">
      <c r="E443" s="76" t="inlineStr">
        <is>
          <t>Sing</t>
        </is>
      </c>
      <c r="F443" s="71" t="n"/>
      <c r="G443" s="84" t="inlineStr">
        <is>
          <t>Stun Spore</t>
        </is>
      </c>
      <c r="H443" s="71" t="n"/>
      <c r="I443" s="81" t="inlineStr">
        <is>
          <t>-</t>
        </is>
      </c>
      <c r="J443" s="71" t="n"/>
    </row>
    <row r="445" ht="20" customHeight="1">
      <c r="B445" s="65" t="inlineStr">
        <is>
          <t>Lass</t>
        </is>
      </c>
      <c r="C445" s="66" t="n"/>
      <c r="D445" s="66" t="n"/>
      <c r="E445" s="67" t="inlineStr">
        <is>
          <t>Lass Sally</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IFERROR(_xlfn.IMAGE("https://play.pokemonshowdown.com/sprites/gen5/oddish.png"),"")</f>
        <v/>
      </c>
      <c r="Q446" s="69" t="inlineStr">
        <is>
          <t>Forced on sight (range 6)</t>
        </is>
      </c>
    </row>
    <row r="447">
      <c r="E447" s="70" t="inlineStr">
        <is>
          <t>Lv 16 Oddish</t>
        </is>
      </c>
      <c r="F447" s="71" t="n"/>
      <c r="Q447" s="72" t="inlineStr">
        <is>
          <t>Pokémon</t>
        </is>
      </c>
    </row>
    <row r="448">
      <c r="E448" s="73" t="inlineStr">
        <is>
          <t>Modest</t>
        </is>
      </c>
      <c r="F448" s="73" t="inlineStr">
        <is>
          <t>Chlorophyll</t>
        </is>
      </c>
      <c r="Q448" s="72" t="inlineStr">
        <is>
          <t>Nature / Ability</t>
        </is>
      </c>
    </row>
    <row r="449">
      <c r="B449" s="72" t="inlineStr">
        <is>
          <t>AI Flags:</t>
        </is>
      </c>
      <c r="E449" s="74" t="inlineStr">
        <is>
          <t>(None)</t>
        </is>
      </c>
      <c r="F449" s="71" t="n"/>
      <c r="Q449" s="72" t="inlineStr">
        <is>
          <t>Item</t>
        </is>
      </c>
    </row>
    <row r="450">
      <c r="B450" s="69" t="inlineStr">
        <is>
          <t>Basic Trainer</t>
        </is>
      </c>
      <c r="E450" s="76" t="inlineStr">
        <is>
          <t>Sweet Scent</t>
        </is>
      </c>
      <c r="F450" s="71" t="n"/>
      <c r="Q450" s="72" t="inlineStr">
        <is>
          <t>Moves</t>
        </is>
      </c>
    </row>
    <row r="451">
      <c r="E451" s="84" t="inlineStr">
        <is>
          <t>Razor Leaf</t>
        </is>
      </c>
      <c r="F451" s="71" t="n"/>
    </row>
    <row r="452">
      <c r="E452" s="80" t="inlineStr">
        <is>
          <t>Acid</t>
        </is>
      </c>
      <c r="F452" s="71" t="n"/>
    </row>
    <row r="453">
      <c r="E453" s="84" t="inlineStr">
        <is>
          <t>Magical Leaf</t>
        </is>
      </c>
      <c r="F453" s="71" t="n"/>
    </row>
    <row r="455" ht="24" customHeight="1">
      <c r="B455" s="63" t="inlineStr">
        <is>
          <t>Route 110 - Trick House Puzzle 2</t>
        </is>
      </c>
      <c r="C455" s="64" t="n"/>
      <c r="D455" s="64" t="n"/>
      <c r="E455" s="64" t="n"/>
      <c r="F455" s="64" t="n"/>
      <c r="G455" s="64" t="n"/>
      <c r="H455" s="64" t="n"/>
      <c r="I455" s="64" t="n"/>
      <c r="J455" s="64" t="n"/>
      <c r="K455" s="64" t="n"/>
      <c r="L455" s="64" t="n"/>
      <c r="M455" s="64" t="n"/>
      <c r="N455" s="64" t="n"/>
      <c r="O455" s="64" t="n"/>
      <c r="P455" s="64" t="n"/>
      <c r="Q455" s="64" t="n"/>
    </row>
    <row r="457" ht="20" customHeight="1">
      <c r="B457" s="65" t="inlineStr">
        <is>
          <t>School Kid</t>
        </is>
      </c>
      <c r="C457" s="66" t="n"/>
      <c r="D457" s="66" t="n"/>
      <c r="E457" s="67" t="inlineStr">
        <is>
          <t>School Kid Georgia</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IFERROR(_xlfn.IMAGE("https://play.pokemonshowdown.com/sprites/gen5/shroomish.png"),"")</f>
        <v/>
      </c>
      <c r="G458" s="68">
        <f>IFERROR(_xlfn.IMAGE("https://play.pokemonshowdown.com/sprites/gen5/beautifly.png"),"")</f>
        <v/>
      </c>
      <c r="Q458" s="69" t="inlineStr">
        <is>
          <t>Forced on sight (range 2)</t>
        </is>
      </c>
    </row>
    <row r="459">
      <c r="E459" s="70" t="inlineStr">
        <is>
          <t>Lv 16 Shroomish</t>
        </is>
      </c>
      <c r="F459" s="71" t="n"/>
      <c r="G459" s="70" t="inlineStr">
        <is>
          <t>Lv 16 Beautifly</t>
        </is>
      </c>
      <c r="H459" s="71" t="n"/>
      <c r="Q459" s="72" t="inlineStr">
        <is>
          <t>Pokémon</t>
        </is>
      </c>
    </row>
    <row r="460">
      <c r="E460" s="73" t="inlineStr">
        <is>
          <t>Adamant</t>
        </is>
      </c>
      <c r="F460" s="73" t="inlineStr">
        <is>
          <t>Poison Heal</t>
        </is>
      </c>
      <c r="G460" s="73" t="inlineStr">
        <is>
          <t>Modest</t>
        </is>
      </c>
      <c r="H460" s="73" t="inlineStr">
        <is>
          <t>Tinted Lens</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80" t="inlineStr">
        <is>
          <t>Poison Powder</t>
        </is>
      </c>
      <c r="F462" s="71" t="n"/>
      <c r="G462" s="79" t="inlineStr">
        <is>
          <t>Leech Life</t>
        </is>
      </c>
      <c r="H462" s="71" t="n"/>
      <c r="Q462" s="72" t="inlineStr">
        <is>
          <t>Moves</t>
        </is>
      </c>
    </row>
    <row r="463">
      <c r="E463" s="84" t="inlineStr">
        <is>
          <t>Mega Drain</t>
        </is>
      </c>
      <c r="F463" s="71" t="n"/>
      <c r="G463" s="84" t="inlineStr">
        <is>
          <t>Mega Drain</t>
        </is>
      </c>
      <c r="H463" s="71" t="n"/>
    </row>
    <row r="464">
      <c r="E464" s="76" t="inlineStr">
        <is>
          <t>Take Down</t>
        </is>
      </c>
      <c r="F464" s="71" t="n"/>
      <c r="G464" s="82" t="inlineStr">
        <is>
          <t>Gust</t>
        </is>
      </c>
      <c r="H464" s="71" t="n"/>
    </row>
    <row r="465">
      <c r="E465" s="84" t="inlineStr">
        <is>
          <t>Stun Spore</t>
        </is>
      </c>
      <c r="F465" s="71" t="n"/>
      <c r="G465" s="84" t="inlineStr">
        <is>
          <t>Stun Spore</t>
        </is>
      </c>
      <c r="H465" s="71" t="n"/>
    </row>
    <row r="467" ht="20" customHeight="1">
      <c r="B467" s="65" t="inlineStr">
        <is>
          <t>School Kid</t>
        </is>
      </c>
      <c r="C467" s="66" t="n"/>
      <c r="D467" s="66" t="n"/>
      <c r="E467" s="67" t="inlineStr">
        <is>
          <t>School Kid Paul</t>
        </is>
      </c>
      <c r="F467" s="66" t="n"/>
      <c r="G467" s="66" t="n"/>
      <c r="H467" s="66" t="n"/>
      <c r="I467" s="66" t="n"/>
      <c r="J467" s="66" t="n"/>
      <c r="K467" s="66" t="n"/>
      <c r="L467" s="66" t="n"/>
      <c r="M467" s="66" t="n"/>
      <c r="N467" s="66" t="n"/>
      <c r="O467" s="66" t="n"/>
      <c r="P467" s="66" t="n"/>
      <c r="Q467" s="66" t="n"/>
    </row>
    <row r="468" ht="69" customHeight="1">
      <c r="E468" s="68">
        <f>IFERROR(_xlfn.IMAGE("https://play.pokemonshowdown.com/sprites/gen5/numel.png"),"")</f>
        <v/>
      </c>
      <c r="G468" s="68">
        <f>IFERROR(_xlfn.IMAGE("https://play.pokemonshowdown.com/sprites/gen5/oddish.png"),"")</f>
        <v/>
      </c>
      <c r="I468" s="68">
        <f>IFERROR(_xlfn.IMAGE("https://play.pokemonshowdown.com/sprites/gen5/wingull.png"),"")</f>
        <v/>
      </c>
      <c r="Q468" s="69" t="inlineStr">
        <is>
          <t>Forced on sight (range 4)</t>
        </is>
      </c>
    </row>
    <row r="469">
      <c r="E469" s="70" t="inlineStr">
        <is>
          <t>Lv 15 Numel</t>
        </is>
      </c>
      <c r="F469" s="71" t="n"/>
      <c r="G469" s="70" t="inlineStr">
        <is>
          <t>Lv 15 Oddish</t>
        </is>
      </c>
      <c r="H469" s="71" t="n"/>
      <c r="I469" s="70" t="inlineStr">
        <is>
          <t>Lv 15 Wingull</t>
        </is>
      </c>
      <c r="J469" s="71" t="n"/>
      <c r="Q469" s="72" t="inlineStr">
        <is>
          <t>Pokémon</t>
        </is>
      </c>
    </row>
    <row r="470">
      <c r="E470" s="73" t="inlineStr">
        <is>
          <t>Modest</t>
        </is>
      </c>
      <c r="F470" s="73" t="inlineStr">
        <is>
          <t>Oblivious</t>
        </is>
      </c>
      <c r="G470" s="73" t="inlineStr">
        <is>
          <t>Modest</t>
        </is>
      </c>
      <c r="H470" s="73" t="inlineStr">
        <is>
          <t>Chlorophyll</t>
        </is>
      </c>
      <c r="I470" s="73" t="inlineStr">
        <is>
          <t>Modest</t>
        </is>
      </c>
      <c r="J470" s="73" t="inlineStr">
        <is>
          <t>Gluttony</t>
        </is>
      </c>
      <c r="Q470" s="72" t="inlineStr">
        <is>
          <t>Nature / Ability</t>
        </is>
      </c>
    </row>
    <row r="471">
      <c r="B471" s="72" t="inlineStr">
        <is>
          <t>AI Flags:</t>
        </is>
      </c>
      <c r="E471" s="74" t="inlineStr">
        <is>
          <t>(None)</t>
        </is>
      </c>
      <c r="F471" s="71" t="n"/>
      <c r="G471" s="74" t="inlineStr">
        <is>
          <t>(None)</t>
        </is>
      </c>
      <c r="H471" s="71" t="n"/>
      <c r="I471" s="74" t="inlineStr">
        <is>
          <t>(None)</t>
        </is>
      </c>
      <c r="J471" s="71" t="n"/>
      <c r="Q471" s="72" t="inlineStr">
        <is>
          <t>Item</t>
        </is>
      </c>
    </row>
    <row r="472">
      <c r="B472" s="69" t="inlineStr">
        <is>
          <t>Basic Trainer</t>
        </is>
      </c>
      <c r="E472" s="76" t="inlineStr">
        <is>
          <t>Tackle</t>
        </is>
      </c>
      <c r="F472" s="71" t="n"/>
      <c r="G472" s="76" t="inlineStr">
        <is>
          <t>Sweet Scent</t>
        </is>
      </c>
      <c r="H472" s="71" t="n"/>
      <c r="I472" s="82" t="inlineStr">
        <is>
          <t>Peck</t>
        </is>
      </c>
      <c r="J472" s="71" t="n"/>
      <c r="Q472" s="72" t="inlineStr">
        <is>
          <t>Moves</t>
        </is>
      </c>
    </row>
    <row r="473">
      <c r="E473" s="89" t="inlineStr">
        <is>
          <t>Rock Throw</t>
        </is>
      </c>
      <c r="F473" s="71" t="n"/>
      <c r="G473" s="84" t="inlineStr">
        <is>
          <t>Razor Leaf</t>
        </is>
      </c>
      <c r="H473" s="71" t="n"/>
      <c r="I473" s="90" t="inlineStr">
        <is>
          <t>Water Gun</t>
        </is>
      </c>
      <c r="J473" s="71" t="n"/>
    </row>
    <row r="474">
      <c r="E474" s="76" t="inlineStr">
        <is>
          <t>Self Destruct</t>
        </is>
      </c>
      <c r="F474" s="71" t="n"/>
      <c r="G474" s="80" t="inlineStr">
        <is>
          <t>Acid</t>
        </is>
      </c>
      <c r="H474" s="71" t="n"/>
      <c r="I474" s="76" t="inlineStr">
        <is>
          <t>Supersonic</t>
        </is>
      </c>
      <c r="J474" s="71" t="n"/>
    </row>
    <row r="475">
      <c r="E475" s="81" t="inlineStr">
        <is>
          <t>-</t>
        </is>
      </c>
      <c r="F475" s="71" t="n"/>
      <c r="G475" s="84" t="inlineStr">
        <is>
          <t>Magical Leaf</t>
        </is>
      </c>
      <c r="H475" s="71" t="n"/>
      <c r="I475" s="75" t="inlineStr">
        <is>
          <t>Bite</t>
        </is>
      </c>
      <c r="J475" s="71" t="n"/>
    </row>
    <row r="477" ht="20" customHeight="1">
      <c r="B477" s="65" t="inlineStr">
        <is>
          <t>School Kid</t>
        </is>
      </c>
      <c r="C477" s="66" t="n"/>
      <c r="D477" s="66" t="n"/>
      <c r="E477" s="67" t="inlineStr">
        <is>
          <t>School Kid Ted</t>
        </is>
      </c>
      <c r="F477" s="66" t="n"/>
      <c r="G477" s="66" t="n"/>
      <c r="H477" s="66" t="n"/>
      <c r="I477" s="66" t="n"/>
      <c r="J477" s="66" t="n"/>
      <c r="K477" s="66" t="n"/>
      <c r="L477" s="66" t="n"/>
      <c r="M477" s="66" t="n"/>
      <c r="N477" s="66" t="n"/>
      <c r="O477" s="66" t="n"/>
      <c r="P477" s="66" t="n"/>
      <c r="Q477" s="66" t="n"/>
    </row>
    <row r="478" ht="69" customHeight="1">
      <c r="E478" s="68">
        <f>IFERROR(_xlfn.IMAGE("https://play.pokemonshowdown.com/sprites/gen5/ralts.png"),"")</f>
        <v/>
      </c>
      <c r="Q478" s="69" t="inlineStr">
        <is>
          <t>Forced on sight (range 1)</t>
        </is>
      </c>
    </row>
    <row r="479">
      <c r="E479" s="70" t="inlineStr">
        <is>
          <t>Lv 17 Ralts</t>
        </is>
      </c>
      <c r="F479" s="71" t="n"/>
      <c r="Q479" s="72" t="inlineStr">
        <is>
          <t>Pokémon</t>
        </is>
      </c>
    </row>
    <row r="480">
      <c r="E480" s="73" t="inlineStr">
        <is>
          <t>Modest</t>
        </is>
      </c>
      <c r="F480" s="73" t="inlineStr">
        <is>
          <t>Trace</t>
        </is>
      </c>
      <c r="Q480" s="72" t="inlineStr">
        <is>
          <t>Nature / Ability</t>
        </is>
      </c>
    </row>
    <row r="481">
      <c r="B481" s="72" t="inlineStr">
        <is>
          <t>AI Flags:</t>
        </is>
      </c>
      <c r="E481" s="74" t="inlineStr">
        <is>
          <t>(None)</t>
        </is>
      </c>
      <c r="F481" s="71" t="n"/>
      <c r="Q481" s="72" t="inlineStr">
        <is>
          <t>Item</t>
        </is>
      </c>
    </row>
    <row r="482">
      <c r="B482" s="69" t="inlineStr">
        <is>
          <t>Basic Trainer</t>
        </is>
      </c>
      <c r="E482" s="85" t="inlineStr">
        <is>
          <t>Confusion</t>
        </is>
      </c>
      <c r="F482" s="71" t="n"/>
      <c r="Q482" s="72" t="inlineStr">
        <is>
          <t>Moves</t>
        </is>
      </c>
    </row>
    <row r="483">
      <c r="E483" s="84" t="inlineStr">
        <is>
          <t>Magical Leaf</t>
        </is>
      </c>
      <c r="F483" s="71" t="n"/>
    </row>
    <row r="484">
      <c r="E484" s="85" t="inlineStr">
        <is>
          <t>Psybeam</t>
        </is>
      </c>
      <c r="F484" s="71" t="n"/>
    </row>
    <row r="485">
      <c r="E485" s="81" t="inlineStr">
        <is>
          <t>-</t>
        </is>
      </c>
      <c r="F485" s="71" t="n"/>
    </row>
    <row r="487" ht="24" customHeight="1">
      <c r="B487" s="63" t="inlineStr">
        <is>
          <t>Route 110 - Trick House Puzzle 3</t>
        </is>
      </c>
      <c r="C487" s="64" t="n"/>
      <c r="D487" s="64" t="n"/>
      <c r="E487" s="64" t="n"/>
      <c r="F487" s="64" t="n"/>
      <c r="G487" s="64" t="n"/>
      <c r="H487" s="64" t="n"/>
      <c r="I487" s="64" t="n"/>
      <c r="J487" s="64" t="n"/>
      <c r="K487" s="64" t="n"/>
      <c r="L487" s="64" t="n"/>
      <c r="M487" s="64" t="n"/>
      <c r="N487" s="64" t="n"/>
      <c r="O487" s="64" t="n"/>
      <c r="P487" s="64" t="n"/>
      <c r="Q487" s="64" t="n"/>
    </row>
    <row r="489" ht="20" customHeight="1">
      <c r="B489" s="65" t="inlineStr">
        <is>
          <t>Hiker</t>
        </is>
      </c>
      <c r="C489" s="66" t="n"/>
      <c r="D489" s="66" t="n"/>
      <c r="E489" s="67" t="inlineStr">
        <is>
          <t>Hiker Alan</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IFERROR(_xlfn.IMAGE("https://play.pokemonshowdown.com/sprites/gen5/geodude.png"),"")</f>
        <v/>
      </c>
      <c r="G490" s="68">
        <f>IFERROR(_xlfn.IMAGE("https://play.pokemonshowdown.com/sprites/gen5/nosepass.png"),"")</f>
        <v/>
      </c>
      <c r="I490" s="68">
        <f>IFERROR(_xlfn.IMAGE("https://play.pokemonshowdown.com/sprites/gen5/graveler.png"),"")</f>
        <v/>
      </c>
      <c r="Q490" s="69" t="inlineStr">
        <is>
          <t>Forced on sight (range 1)</t>
        </is>
      </c>
    </row>
    <row r="491">
      <c r="E491" s="70" t="inlineStr">
        <is>
          <t>Lv 22 Geodude</t>
        </is>
      </c>
      <c r="F491" s="71" t="n"/>
      <c r="G491" s="70" t="inlineStr">
        <is>
          <t>Lv 22 Nosepass</t>
        </is>
      </c>
      <c r="H491" s="71" t="n"/>
      <c r="I491" s="70" t="inlineStr">
        <is>
          <t>Lv 22 Graveler</t>
        </is>
      </c>
      <c r="J491" s="71" t="n"/>
      <c r="Q491" s="72" t="inlineStr">
        <is>
          <t>Pokémon</t>
        </is>
      </c>
    </row>
    <row r="492">
      <c r="E492" s="73" t="inlineStr">
        <is>
          <t>Adamant</t>
        </is>
      </c>
      <c r="F492" s="73" t="inlineStr">
        <is>
          <t>Rock Head</t>
        </is>
      </c>
      <c r="G492" s="73" t="inlineStr">
        <is>
          <t>Adamant</t>
        </is>
      </c>
      <c r="H492" s="73" t="inlineStr">
        <is>
          <t>Solid Rock</t>
        </is>
      </c>
      <c r="I492" s="73" t="inlineStr">
        <is>
          <t>Adamant</t>
        </is>
      </c>
      <c r="J492" s="73" t="inlineStr">
        <is>
          <t>Rock Head</t>
        </is>
      </c>
      <c r="Q492" s="72" t="inlineStr">
        <is>
          <t>Nature / Ability</t>
        </is>
      </c>
    </row>
    <row r="493">
      <c r="B493" s="72" t="inlineStr">
        <is>
          <t>AI Flags:</t>
        </is>
      </c>
      <c r="E493" s="74" t="inlineStr">
        <is>
          <t>(None)</t>
        </is>
      </c>
      <c r="F493" s="71" t="n"/>
      <c r="G493" s="74" t="inlineStr">
        <is>
          <t>(None)</t>
        </is>
      </c>
      <c r="H493" s="71" t="n"/>
      <c r="I493" s="74" t="inlineStr">
        <is>
          <t>(None)</t>
        </is>
      </c>
      <c r="J493" s="71" t="n"/>
      <c r="Q493" s="72" t="inlineStr">
        <is>
          <t>Item</t>
        </is>
      </c>
    </row>
    <row r="494">
      <c r="B494" s="69" t="inlineStr">
        <is>
          <t>Basic Trainer</t>
        </is>
      </c>
      <c r="E494" s="86" t="inlineStr">
        <is>
          <t>Karate Chop</t>
        </is>
      </c>
      <c r="F494" s="71" t="n"/>
      <c r="G494" s="76" t="inlineStr">
        <is>
          <t>Headbutt</t>
        </is>
      </c>
      <c r="H494" s="71" t="n"/>
      <c r="I494" s="89" t="inlineStr">
        <is>
          <t>Rock Slide</t>
        </is>
      </c>
      <c r="J494" s="71" t="n"/>
      <c r="Q494" s="72" t="inlineStr">
        <is>
          <t>Moves</t>
        </is>
      </c>
    </row>
    <row r="495">
      <c r="E495" s="76" t="inlineStr">
        <is>
          <t>Self Destruct</t>
        </is>
      </c>
      <c r="F495" s="71" t="n"/>
      <c r="G495" s="89" t="inlineStr">
        <is>
          <t>Rock Slide</t>
        </is>
      </c>
      <c r="H495" s="71" t="n"/>
      <c r="I495" s="76" t="inlineStr">
        <is>
          <t>Self Destruct</t>
        </is>
      </c>
      <c r="J495" s="71" t="n"/>
    </row>
    <row r="496">
      <c r="E496" s="78" t="inlineStr">
        <is>
          <t>Dig</t>
        </is>
      </c>
      <c r="F496" s="71" t="n"/>
      <c r="G496" s="86" t="inlineStr">
        <is>
          <t>Seismic Toss</t>
        </is>
      </c>
      <c r="H496" s="71" t="n"/>
      <c r="I496" s="76" t="inlineStr">
        <is>
          <t>Double Edge</t>
        </is>
      </c>
      <c r="J496" s="71" t="n"/>
    </row>
    <row r="497">
      <c r="E497" s="89" t="inlineStr">
        <is>
          <t>Rock Slide</t>
        </is>
      </c>
      <c r="F497" s="71" t="n"/>
      <c r="G497" s="87" t="inlineStr">
        <is>
          <t>Iron Head</t>
        </is>
      </c>
      <c r="H497" s="71" t="n"/>
      <c r="I497" s="87" t="inlineStr">
        <is>
          <t>Gyro Ball</t>
        </is>
      </c>
      <c r="J497" s="71" t="n"/>
    </row>
    <row r="499" ht="20" customHeight="1">
      <c r="B499" s="65" t="inlineStr">
        <is>
          <t>Camper</t>
        </is>
      </c>
      <c r="C499" s="66" t="n"/>
      <c r="D499" s="66" t="n"/>
      <c r="E499" s="67" t="inlineStr">
        <is>
          <t>Camper Justin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IFERROR(_xlfn.IMAGE("https://play.pokemonshowdown.com/sprites/gen5/kecleon.png"),"")</f>
        <v/>
      </c>
      <c r="Q500" s="69" t="inlineStr">
        <is>
          <t>Forced on sight (range 2)</t>
        </is>
      </c>
    </row>
    <row r="501">
      <c r="E501" s="70" t="inlineStr">
        <is>
          <t>Lv 24 Kecleon</t>
        </is>
      </c>
      <c r="F501" s="71" t="n"/>
      <c r="Q501" s="72" t="inlineStr">
        <is>
          <t>Pokémon</t>
        </is>
      </c>
    </row>
    <row r="502">
      <c r="E502" s="73" t="inlineStr">
        <is>
          <t>Adamant</t>
        </is>
      </c>
      <c r="F502" s="73" t="inlineStr">
        <is>
          <t>Adaptability</t>
        </is>
      </c>
      <c r="Q502" s="72" t="inlineStr">
        <is>
          <t>Nature / Ability</t>
        </is>
      </c>
    </row>
    <row r="503">
      <c r="B503" s="72" t="inlineStr">
        <is>
          <t>AI Flags:</t>
        </is>
      </c>
      <c r="E503" s="74" t="inlineStr">
        <is>
          <t>(None)</t>
        </is>
      </c>
      <c r="F503" s="71" t="n"/>
      <c r="Q503" s="72" t="inlineStr">
        <is>
          <t>Item</t>
        </is>
      </c>
    </row>
    <row r="504">
      <c r="B504" s="69" t="inlineStr">
        <is>
          <t>Basic Trainer</t>
        </is>
      </c>
      <c r="E504" s="76" t="inlineStr">
        <is>
          <t>Conversion 2</t>
        </is>
      </c>
      <c r="F504" s="71" t="n"/>
      <c r="Q504" s="72" t="inlineStr">
        <is>
          <t>Moves</t>
        </is>
      </c>
    </row>
    <row r="505">
      <c r="E505" s="76" t="inlineStr">
        <is>
          <t>Feint</t>
        </is>
      </c>
      <c r="F505" s="71" t="n"/>
    </row>
    <row r="506">
      <c r="E506" s="76" t="inlineStr">
        <is>
          <t>Body Slam</t>
        </is>
      </c>
      <c r="F506" s="71" t="n"/>
    </row>
    <row r="507">
      <c r="E507" s="92" t="inlineStr">
        <is>
          <t>Shadow Sneak</t>
        </is>
      </c>
      <c r="F507" s="71" t="n"/>
    </row>
    <row r="509" ht="20" customHeight="1">
      <c r="B509" s="65" t="inlineStr">
        <is>
          <t>Picnicker</t>
        </is>
      </c>
      <c r="C509" s="66" t="n"/>
      <c r="D509" s="66" t="n"/>
      <c r="E509" s="67" t="inlineStr">
        <is>
          <t>Picnicker Martha</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IFERROR(_xlfn.IMAGE("https://play.pokemonshowdown.com/sprites/gen5/skitty.png"),"")</f>
        <v/>
      </c>
      <c r="G510" s="68">
        <f>IFERROR(_xlfn.IMAGE("https://play.pokemonshowdown.com/sprites/gen5/swablu.png"),"")</f>
        <v/>
      </c>
      <c r="Q510" s="69" t="inlineStr">
        <is>
          <t>Forced on sight (range 1)</t>
        </is>
      </c>
    </row>
    <row r="511">
      <c r="E511" s="70" t="inlineStr">
        <is>
          <t>Lv 23 Skitty</t>
        </is>
      </c>
      <c r="F511" s="71" t="n"/>
      <c r="G511" s="70" t="inlineStr">
        <is>
          <t>Lv 23 Swablu</t>
        </is>
      </c>
      <c r="H511" s="71" t="n"/>
      <c r="Q511" s="72" t="inlineStr">
        <is>
          <t>Pokémon</t>
        </is>
      </c>
    </row>
    <row r="512">
      <c r="E512" s="73" t="inlineStr">
        <is>
          <t>Adamant</t>
        </is>
      </c>
      <c r="F512" s="73" t="inlineStr">
        <is>
          <t>Cute Charm</t>
        </is>
      </c>
      <c r="G512" s="73" t="inlineStr">
        <is>
          <t>Adamant</t>
        </is>
      </c>
      <c r="H512" s="73" t="inlineStr">
        <is>
          <t>Natural Cure</t>
        </is>
      </c>
      <c r="Q512" s="72" t="inlineStr">
        <is>
          <t>Nature / Ability</t>
        </is>
      </c>
    </row>
    <row r="513">
      <c r="B513" s="72" t="inlineStr">
        <is>
          <t>AI Flags:</t>
        </is>
      </c>
      <c r="E513" s="74" t="inlineStr">
        <is>
          <t>(None)</t>
        </is>
      </c>
      <c r="F513" s="71" t="n"/>
      <c r="G513" s="74" t="inlineStr">
        <is>
          <t>(None)</t>
        </is>
      </c>
      <c r="H513" s="71" t="n"/>
      <c r="Q513" s="72" t="inlineStr">
        <is>
          <t>Item</t>
        </is>
      </c>
    </row>
    <row r="514">
      <c r="B514" s="69" t="inlineStr">
        <is>
          <t>Basic Trainer</t>
        </is>
      </c>
      <c r="E514" s="76" t="inlineStr">
        <is>
          <t>Sing</t>
        </is>
      </c>
      <c r="F514" s="71" t="n"/>
      <c r="G514" s="76" t="inlineStr">
        <is>
          <t>Whirlwind</t>
        </is>
      </c>
      <c r="H514" s="71" t="n"/>
      <c r="Q514" s="72" t="inlineStr">
        <is>
          <t>Moves</t>
        </is>
      </c>
    </row>
    <row r="515">
      <c r="E515" s="76" t="inlineStr">
        <is>
          <t>Double Slap</t>
        </is>
      </c>
      <c r="F515" s="71" t="n"/>
      <c r="G515" s="76" t="inlineStr">
        <is>
          <t>Swift</t>
        </is>
      </c>
      <c r="H515" s="71" t="n"/>
    </row>
    <row r="516">
      <c r="E516" s="76" t="inlineStr">
        <is>
          <t>Copycat</t>
        </is>
      </c>
      <c r="F516" s="71" t="n"/>
      <c r="G516" s="82" t="inlineStr">
        <is>
          <t>Air Cutter</t>
        </is>
      </c>
      <c r="H516" s="71" t="n"/>
    </row>
    <row r="517">
      <c r="E517" s="76" t="inlineStr">
        <is>
          <t>Assist</t>
        </is>
      </c>
      <c r="F517" s="71" t="n"/>
      <c r="G517" s="87" t="inlineStr">
        <is>
          <t>Steel Wing</t>
        </is>
      </c>
      <c r="H517" s="71" t="n"/>
    </row>
    <row r="519" ht="24" customHeight="1">
      <c r="B519" s="63" t="inlineStr">
        <is>
          <t>Route 110 - Trick House Puzzle 4</t>
        </is>
      </c>
      <c r="C519" s="64" t="n"/>
      <c r="D519" s="64" t="n"/>
      <c r="E519" s="64" t="n"/>
      <c r="F519" s="64" t="n"/>
      <c r="G519" s="64" t="n"/>
      <c r="H519" s="64" t="n"/>
      <c r="I519" s="64" t="n"/>
      <c r="J519" s="64" t="n"/>
      <c r="K519" s="64" t="n"/>
      <c r="L519" s="64" t="n"/>
      <c r="M519" s="64" t="n"/>
      <c r="N519" s="64" t="n"/>
      <c r="O519" s="64" t="n"/>
      <c r="P519" s="64" t="n"/>
      <c r="Q519" s="64" t="n"/>
    </row>
    <row r="521" ht="20" customHeight="1">
      <c r="B521" s="65" t="inlineStr">
        <is>
          <t>Battle Girl</t>
        </is>
      </c>
      <c r="C521" s="66" t="n"/>
      <c r="D521" s="66" t="n"/>
      <c r="E521" s="67" t="inlineStr">
        <is>
          <t>Battle Girl Cora</t>
        </is>
      </c>
      <c r="F521" s="66" t="n"/>
      <c r="G521" s="66" t="n"/>
      <c r="H521" s="66" t="n"/>
      <c r="I521" s="66" t="n"/>
      <c r="J521" s="66" t="n"/>
      <c r="K521" s="66" t="n"/>
      <c r="L521" s="66" t="n"/>
      <c r="M521" s="66" t="n"/>
      <c r="N521" s="66" t="n"/>
      <c r="O521" s="66" t="n"/>
      <c r="P521" s="66" t="n"/>
      <c r="Q521" s="66" t="n"/>
    </row>
    <row r="522" ht="69" customHeight="1">
      <c r="E522" s="68">
        <f>IFERROR(_xlfn.IMAGE("https://play.pokemonshowdown.com/sprites/gen5/meditite.png"),"")</f>
        <v/>
      </c>
      <c r="Q522" s="69" t="inlineStr">
        <is>
          <t>Forced on sight (range 1)</t>
        </is>
      </c>
    </row>
    <row r="523">
      <c r="E523" s="70" t="inlineStr">
        <is>
          <t>Lv 27 Meditite</t>
        </is>
      </c>
      <c r="F523" s="71" t="n"/>
      <c r="Q523" s="72" t="inlineStr">
        <is>
          <t>Pokémon</t>
        </is>
      </c>
    </row>
    <row r="524">
      <c r="E524" s="73" t="inlineStr">
        <is>
          <t>Adamant</t>
        </is>
      </c>
      <c r="F524" s="73" t="inlineStr">
        <is>
          <t>Pure Power</t>
        </is>
      </c>
      <c r="Q524" s="72" t="inlineStr">
        <is>
          <t>Nature / Ability</t>
        </is>
      </c>
    </row>
    <row r="525">
      <c r="B525" s="72" t="inlineStr">
        <is>
          <t>AI Flags:</t>
        </is>
      </c>
      <c r="E525" s="74" t="inlineStr">
        <is>
          <t>(None)</t>
        </is>
      </c>
      <c r="F525" s="71" t="n"/>
      <c r="Q525" s="72" t="inlineStr">
        <is>
          <t>Item</t>
        </is>
      </c>
    </row>
    <row r="526">
      <c r="B526" s="69" t="inlineStr">
        <is>
          <t>Basic Trainer</t>
        </is>
      </c>
      <c r="E526" s="76" t="inlineStr">
        <is>
          <t>Secret Power</t>
        </is>
      </c>
      <c r="F526" s="71" t="n"/>
      <c r="Q526" s="72" t="inlineStr">
        <is>
          <t>Moves</t>
        </is>
      </c>
    </row>
    <row r="527">
      <c r="E527" s="85" t="inlineStr">
        <is>
          <t>Teleport</t>
        </is>
      </c>
      <c r="F527" s="71" t="n"/>
    </row>
    <row r="528">
      <c r="E528" s="89" t="inlineStr">
        <is>
          <t>Rock Throw</t>
        </is>
      </c>
      <c r="F528" s="71" t="n"/>
    </row>
    <row r="529">
      <c r="E529" s="86" t="inlineStr">
        <is>
          <t>Seismic Toss</t>
        </is>
      </c>
      <c r="F529" s="71" t="n"/>
    </row>
    <row r="531" ht="20" customHeight="1">
      <c r="B531" s="65" t="inlineStr">
        <is>
          <t>Battle Girl</t>
        </is>
      </c>
      <c r="C531" s="66" t="n"/>
      <c r="D531" s="66" t="n"/>
      <c r="E531" s="67" t="inlineStr">
        <is>
          <t>Battle Girl Paula</t>
        </is>
      </c>
      <c r="F531" s="66" t="n"/>
      <c r="G531" s="66" t="n"/>
      <c r="H531" s="66" t="n"/>
      <c r="I531" s="66" t="n"/>
      <c r="J531" s="66" t="n"/>
      <c r="K531" s="66" t="n"/>
      <c r="L531" s="66" t="n"/>
      <c r="M531" s="66" t="n"/>
      <c r="N531" s="66" t="n"/>
      <c r="O531" s="66" t="n"/>
      <c r="P531" s="66" t="n"/>
      <c r="Q531" s="66" t="n"/>
    </row>
    <row r="532" ht="69" customHeight="1">
      <c r="E532" s="68">
        <f>IFERROR(_xlfn.IMAGE("https://play.pokemonshowdown.com/sprites/gen5/breloom.png"),"")</f>
        <v/>
      </c>
      <c r="Q532" s="69" t="inlineStr">
        <is>
          <t>Forced on sight (range 2)</t>
        </is>
      </c>
    </row>
    <row r="533">
      <c r="E533" s="70" t="inlineStr">
        <is>
          <t>Lv 27 Breloom</t>
        </is>
      </c>
      <c r="F533" s="71" t="n"/>
      <c r="Q533" s="72" t="inlineStr">
        <is>
          <t>Pokémon</t>
        </is>
      </c>
    </row>
    <row r="534">
      <c r="E534" s="73" t="inlineStr">
        <is>
          <t>Adamant</t>
        </is>
      </c>
      <c r="F534" s="73" t="inlineStr">
        <is>
          <t>Technician</t>
        </is>
      </c>
      <c r="Q534" s="72" t="inlineStr">
        <is>
          <t>Nature / Ability</t>
        </is>
      </c>
    </row>
    <row r="535">
      <c r="B535" s="72" t="inlineStr">
        <is>
          <t>AI Flags:</t>
        </is>
      </c>
      <c r="E535" s="74" t="inlineStr">
        <is>
          <t>(None)</t>
        </is>
      </c>
      <c r="F535" s="71" t="n"/>
      <c r="Q535" s="72" t="inlineStr">
        <is>
          <t>Item</t>
        </is>
      </c>
    </row>
    <row r="536">
      <c r="B536" s="69" t="inlineStr">
        <is>
          <t>Basic Trainer</t>
        </is>
      </c>
      <c r="E536" s="76" t="inlineStr">
        <is>
          <t>Take Down</t>
        </is>
      </c>
      <c r="F536" s="71" t="n"/>
      <c r="Q536" s="72" t="inlineStr">
        <is>
          <t>Moves</t>
        </is>
      </c>
    </row>
    <row r="537">
      <c r="E537" s="84" t="inlineStr">
        <is>
          <t>Mega Drain</t>
        </is>
      </c>
      <c r="F537" s="71" t="n"/>
    </row>
    <row r="538">
      <c r="E538" s="80" t="inlineStr">
        <is>
          <t>Sludge Bomb</t>
        </is>
      </c>
      <c r="F538" s="71" t="n"/>
    </row>
    <row r="539">
      <c r="E539" s="86" t="inlineStr">
        <is>
          <t>Force Palm</t>
        </is>
      </c>
      <c r="F539" s="71" t="n"/>
    </row>
    <row r="541" ht="20" customHeight="1">
      <c r="B541" s="65" t="inlineStr">
        <is>
          <t>Black Belt</t>
        </is>
      </c>
      <c r="C541" s="66" t="n"/>
      <c r="D541" s="66" t="n"/>
      <c r="E541" s="67" t="inlineStr">
        <is>
          <t>Black Belt Yuji</t>
        </is>
      </c>
      <c r="F541" s="66" t="n"/>
      <c r="G541" s="66" t="n"/>
      <c r="H541" s="66" t="n"/>
      <c r="I541" s="66" t="n"/>
      <c r="J541" s="66" t="n"/>
      <c r="K541" s="66" t="n"/>
      <c r="L541" s="66" t="n"/>
      <c r="M541" s="66" t="n"/>
      <c r="N541" s="66" t="n"/>
      <c r="O541" s="66" t="n"/>
      <c r="P541" s="66" t="n"/>
      <c r="Q541" s="66" t="n"/>
    </row>
    <row r="542" ht="69" customHeight="1">
      <c r="E542" s="68">
        <f>IFERROR(_xlfn.IMAGE("https://play.pokemonshowdown.com/sprites/gen5/makuhita.png"),"")</f>
        <v/>
      </c>
      <c r="G542" s="68">
        <f>IFERROR(_xlfn.IMAGE("https://play.pokemonshowdown.com/sprites/gen5/machoke.png"),"")</f>
        <v/>
      </c>
      <c r="Q542" s="69" t="inlineStr">
        <is>
          <t>Forced on sight (range 2)</t>
        </is>
      </c>
    </row>
    <row r="543">
      <c r="E543" s="70" t="inlineStr">
        <is>
          <t>Lv 26 Makuhita</t>
        </is>
      </c>
      <c r="F543" s="71" t="n"/>
      <c r="G543" s="70" t="inlineStr">
        <is>
          <t>Lv 26 Machoke</t>
        </is>
      </c>
      <c r="H543" s="71" t="n"/>
      <c r="Q543" s="72" t="inlineStr">
        <is>
          <t>Pokémon</t>
        </is>
      </c>
    </row>
    <row r="544">
      <c r="E544" s="73" t="inlineStr">
        <is>
          <t>Adamant</t>
        </is>
      </c>
      <c r="F544" s="73" t="inlineStr">
        <is>
          <t>Guts</t>
        </is>
      </c>
      <c r="G544" s="73" t="inlineStr">
        <is>
          <t>Adamant</t>
        </is>
      </c>
      <c r="H544" s="73" t="inlineStr">
        <is>
          <t>Huge Power</t>
        </is>
      </c>
      <c r="Q544" s="72" t="inlineStr">
        <is>
          <t>Nature / Ability</t>
        </is>
      </c>
    </row>
    <row r="545">
      <c r="B545" s="72" t="inlineStr">
        <is>
          <t>AI Flags:</t>
        </is>
      </c>
      <c r="E545" s="74" t="inlineStr">
        <is>
          <t>(None)</t>
        </is>
      </c>
      <c r="F545" s="71" t="n"/>
      <c r="G545" s="74" t="inlineStr">
        <is>
          <t>(None)</t>
        </is>
      </c>
      <c r="H545" s="71" t="n"/>
      <c r="Q545" s="72" t="inlineStr">
        <is>
          <t>Item</t>
        </is>
      </c>
    </row>
    <row r="546">
      <c r="B546" s="69" t="inlineStr">
        <is>
          <t>Basic Trainer</t>
        </is>
      </c>
      <c r="E546" s="86" t="inlineStr">
        <is>
          <t>Seismic Toss</t>
        </is>
      </c>
      <c r="F546" s="71" t="n"/>
      <c r="G546" s="83" t="inlineStr">
        <is>
          <t>Fire Punch</t>
        </is>
      </c>
      <c r="H546" s="71" t="n"/>
      <c r="Q546" s="72" t="inlineStr">
        <is>
          <t>Moves</t>
        </is>
      </c>
    </row>
    <row r="547">
      <c r="E547" s="86" t="inlineStr">
        <is>
          <t>Submission</t>
        </is>
      </c>
      <c r="F547" s="71" t="n"/>
      <c r="G547" s="86" t="inlineStr">
        <is>
          <t>Seismic Toss</t>
        </is>
      </c>
      <c r="H547" s="71" t="n"/>
    </row>
    <row r="548">
      <c r="E548" s="86" t="inlineStr">
        <is>
          <t>Vital Throw</t>
        </is>
      </c>
      <c r="F548" s="71" t="n"/>
      <c r="G548" s="77" t="inlineStr">
        <is>
          <t>Thunder Punch</t>
        </is>
      </c>
      <c r="H548" s="71" t="n"/>
    </row>
    <row r="549">
      <c r="E549" s="76" t="inlineStr">
        <is>
          <t>Smelling Salts</t>
        </is>
      </c>
      <c r="F549" s="71" t="n"/>
      <c r="G549" s="86" t="inlineStr">
        <is>
          <t>Wake Up Slap</t>
        </is>
      </c>
      <c r="H549" s="71" t="n"/>
    </row>
    <row r="551" ht="24" customHeight="1">
      <c r="B551" s="63" t="inlineStr">
        <is>
          <t>Route 110 - Trick House Puzzle 6</t>
        </is>
      </c>
      <c r="C551" s="64" t="n"/>
      <c r="D551" s="64" t="n"/>
      <c r="E551" s="64" t="n"/>
      <c r="F551" s="64" t="n"/>
      <c r="G551" s="64" t="n"/>
      <c r="H551" s="64" t="n"/>
      <c r="I551" s="64" t="n"/>
      <c r="J551" s="64" t="n"/>
      <c r="K551" s="64" t="n"/>
      <c r="L551" s="64" t="n"/>
      <c r="M551" s="64" t="n"/>
      <c r="N551" s="64" t="n"/>
      <c r="O551" s="64" t="n"/>
      <c r="P551" s="64" t="n"/>
      <c r="Q551" s="64" t="n"/>
    </row>
    <row r="553" ht="20" customHeight="1">
      <c r="B553" s="65" t="inlineStr">
        <is>
          <t>Bird Keeper</t>
        </is>
      </c>
      <c r="C553" s="66" t="n"/>
      <c r="D553" s="66" t="n"/>
      <c r="E553" s="67" t="inlineStr">
        <is>
          <t>Bird Keeper Benny</t>
        </is>
      </c>
      <c r="F553" s="66" t="n"/>
      <c r="G553" s="66" t="n"/>
      <c r="H553" s="66" t="n"/>
      <c r="I553" s="66" t="n"/>
      <c r="J553" s="66" t="n"/>
      <c r="K553" s="66" t="n"/>
      <c r="L553" s="66" t="n"/>
      <c r="M553" s="66" t="n"/>
      <c r="N553" s="66" t="n"/>
      <c r="O553" s="66" t="n"/>
      <c r="P553" s="66" t="n"/>
      <c r="Q553" s="66" t="n"/>
    </row>
    <row r="554" ht="69" customHeight="1">
      <c r="E554" s="68">
        <f>IFERROR(_xlfn.IMAGE("https://play.pokemonshowdown.com/sprites/gen5/swellow.png"),"")</f>
        <v/>
      </c>
      <c r="G554" s="68">
        <f>IFERROR(_xlfn.IMAGE("https://play.pokemonshowdown.com/sprites/gen5/pelipper.png"),"")</f>
        <v/>
      </c>
      <c r="I554" s="68">
        <f>IFERROR(_xlfn.IMAGE("https://play.pokemonshowdown.com/sprites/gen5/xatu.png"),"")</f>
        <v/>
      </c>
      <c r="Q554" s="69" t="inlineStr">
        <is>
          <t>Forced on sight (range 3)</t>
        </is>
      </c>
    </row>
    <row r="555">
      <c r="E555" s="70" t="inlineStr">
        <is>
          <t>Lv 36 Swellow</t>
        </is>
      </c>
      <c r="F555" s="71" t="n"/>
      <c r="G555" s="70" t="inlineStr">
        <is>
          <t>Lv 36 Pelipper</t>
        </is>
      </c>
      <c r="H555" s="71" t="n"/>
      <c r="I555" s="70" t="inlineStr">
        <is>
          <t>Lv 36 Xatu</t>
        </is>
      </c>
      <c r="J555" s="71" t="n"/>
      <c r="Q555" s="72" t="inlineStr">
        <is>
          <t>Pokémon</t>
        </is>
      </c>
    </row>
    <row r="556">
      <c r="E556" s="73" t="inlineStr">
        <is>
          <t>Adamant</t>
        </is>
      </c>
      <c r="F556" s="73" t="inlineStr">
        <is>
          <t>Guts</t>
        </is>
      </c>
      <c r="G556" s="73" t="inlineStr">
        <is>
          <t>Modest</t>
        </is>
      </c>
      <c r="H556" s="73" t="inlineStr">
        <is>
          <t>Unburden</t>
        </is>
      </c>
      <c r="I556" s="73" t="inlineStr">
        <is>
          <t>Jolly</t>
        </is>
      </c>
      <c r="J556" s="73" t="inlineStr">
        <is>
          <t>Magic Guard</t>
        </is>
      </c>
      <c r="Q556" s="72" t="inlineStr">
        <is>
          <t>Nature / Ability</t>
        </is>
      </c>
    </row>
    <row r="557">
      <c r="B557" s="72" t="inlineStr">
        <is>
          <t>AI Flags:</t>
        </is>
      </c>
      <c r="E557" s="74" t="inlineStr">
        <is>
          <t>(None)</t>
        </is>
      </c>
      <c r="F557" s="71" t="n"/>
      <c r="G557" s="74" t="inlineStr">
        <is>
          <t>(None)</t>
        </is>
      </c>
      <c r="H557" s="71" t="n"/>
      <c r="I557" s="74" t="inlineStr">
        <is>
          <t>(None)</t>
        </is>
      </c>
      <c r="J557" s="71" t="n"/>
      <c r="Q557" s="72" t="inlineStr">
        <is>
          <t>Item</t>
        </is>
      </c>
    </row>
    <row r="558">
      <c r="B558" s="69" t="inlineStr">
        <is>
          <t>Basic Trainer</t>
        </is>
      </c>
      <c r="E558" s="76" t="inlineStr">
        <is>
          <t>Whirlwind</t>
        </is>
      </c>
      <c r="F558" s="71" t="n"/>
      <c r="G558" s="90" t="inlineStr">
        <is>
          <t>Bubble Beam</t>
        </is>
      </c>
      <c r="H558" s="71" t="n"/>
      <c r="I558" s="85" t="inlineStr">
        <is>
          <t>Psybeam</t>
        </is>
      </c>
      <c r="J558" s="71" t="n"/>
      <c r="Q558" s="72" t="inlineStr">
        <is>
          <t>Moves</t>
        </is>
      </c>
    </row>
    <row r="559">
      <c r="E559" s="76" t="inlineStr">
        <is>
          <t>Quick Attack</t>
        </is>
      </c>
      <c r="F559" s="71" t="n"/>
      <c r="G559" s="82" t="inlineStr">
        <is>
          <t>Pluck</t>
        </is>
      </c>
      <c r="H559" s="71" t="n"/>
      <c r="I559" s="76" t="inlineStr">
        <is>
          <t>Me First</t>
        </is>
      </c>
      <c r="J559" s="71" t="n"/>
    </row>
    <row r="560">
      <c r="E560" s="82" t="inlineStr">
        <is>
          <t>Aerial Ace</t>
        </is>
      </c>
      <c r="F560" s="71" t="n"/>
      <c r="G560" s="75" t="inlineStr">
        <is>
          <t>Payback</t>
        </is>
      </c>
      <c r="H560" s="71" t="n"/>
      <c r="I560" s="92" t="inlineStr">
        <is>
          <t>Confuse Ray</t>
        </is>
      </c>
      <c r="J560" s="71" t="n"/>
    </row>
    <row r="561">
      <c r="E561" s="76" t="inlineStr">
        <is>
          <t>Endeavor</t>
        </is>
      </c>
      <c r="F561" s="71" t="n"/>
      <c r="G561" s="91" t="inlineStr">
        <is>
          <t>Ice Beam</t>
        </is>
      </c>
      <c r="H561" s="71" t="n"/>
      <c r="I561" s="92" t="inlineStr">
        <is>
          <t>Ominous Wind</t>
        </is>
      </c>
      <c r="J561" s="71" t="n"/>
    </row>
    <row r="563" ht="20" customHeight="1">
      <c r="B563" s="65" t="inlineStr">
        <is>
          <t>Pkmn Ranger</t>
        </is>
      </c>
      <c r="C563" s="66" t="n"/>
      <c r="D563" s="66" t="n"/>
      <c r="E563" s="67" t="inlineStr">
        <is>
          <t>Pkmn Ranger Sebastian</t>
        </is>
      </c>
      <c r="F563" s="66" t="n"/>
      <c r="G563" s="66" t="n"/>
      <c r="H563" s="66" t="n"/>
      <c r="I563" s="66" t="n"/>
      <c r="J563" s="66" t="n"/>
      <c r="K563" s="66" t="n"/>
      <c r="L563" s="66" t="n"/>
      <c r="M563" s="66" t="n"/>
      <c r="N563" s="66" t="n"/>
      <c r="O563" s="66" t="n"/>
      <c r="P563" s="66" t="n"/>
      <c r="Q563" s="66" t="n"/>
    </row>
    <row r="564" ht="69" customHeight="1">
      <c r="E564" s="68">
        <f>IFERROR(_xlfn.IMAGE("https://play.pokemonshowdown.com/sprites/gen5/cacturne.png"),"")</f>
        <v/>
      </c>
      <c r="Q564" s="69" t="inlineStr">
        <is>
          <t>Forced on sight (range 1)</t>
        </is>
      </c>
    </row>
    <row r="565">
      <c r="E565" s="70" t="inlineStr">
        <is>
          <t>Lv 39 Cacturne</t>
        </is>
      </c>
      <c r="F565" s="71" t="n"/>
      <c r="Q565" s="72" t="inlineStr">
        <is>
          <t>Pokémon</t>
        </is>
      </c>
    </row>
    <row r="566">
      <c r="E566" s="73" t="inlineStr">
        <is>
          <t>Adamant</t>
        </is>
      </c>
      <c r="F566" s="73" t="inlineStr">
        <is>
          <t>Sand Veil</t>
        </is>
      </c>
      <c r="Q566" s="72" t="inlineStr">
        <is>
          <t>Nature / Ability</t>
        </is>
      </c>
    </row>
    <row r="567">
      <c r="B567" s="72" t="inlineStr">
        <is>
          <t>AI Flags:</t>
        </is>
      </c>
      <c r="E567" s="74" t="inlineStr">
        <is>
          <t>(None)</t>
        </is>
      </c>
      <c r="F567" s="71" t="n"/>
      <c r="Q567" s="72" t="inlineStr">
        <is>
          <t>Item</t>
        </is>
      </c>
    </row>
    <row r="568">
      <c r="B568" s="69" t="inlineStr">
        <is>
          <t>Basic Trainer</t>
        </is>
      </c>
      <c r="E568" s="77" t="inlineStr">
        <is>
          <t>Thunder Punch</t>
        </is>
      </c>
      <c r="F568" s="71" t="n"/>
      <c r="Q568" s="72" t="inlineStr">
        <is>
          <t>Moves</t>
        </is>
      </c>
    </row>
    <row r="569">
      <c r="E569" s="75" t="inlineStr">
        <is>
          <t>Feint Attack</t>
        </is>
      </c>
      <c r="F569" s="71" t="n"/>
    </row>
    <row r="570">
      <c r="E570" s="86" t="inlineStr">
        <is>
          <t>Revenge</t>
        </is>
      </c>
      <c r="F570" s="71" t="n"/>
    </row>
    <row r="571">
      <c r="E571" s="75" t="inlineStr">
        <is>
          <t>Payback</t>
        </is>
      </c>
      <c r="F571" s="71" t="n"/>
    </row>
    <row r="573" ht="20" customHeight="1">
      <c r="B573" s="65" t="inlineStr">
        <is>
          <t>Pkmn Ranger</t>
        </is>
      </c>
      <c r="C573" s="66" t="n"/>
      <c r="D573" s="66" t="n"/>
      <c r="E573" s="67" t="inlineStr">
        <is>
          <t>Pkmn Ranger Sophia</t>
        </is>
      </c>
      <c r="F573" s="66" t="n"/>
      <c r="G573" s="66" t="n"/>
      <c r="H573" s="66" t="n"/>
      <c r="I573" s="66" t="n"/>
      <c r="J573" s="66" t="n"/>
      <c r="K573" s="66" t="n"/>
      <c r="L573" s="66" t="n"/>
      <c r="M573" s="66" t="n"/>
      <c r="N573" s="66" t="n"/>
      <c r="O573" s="66" t="n"/>
      <c r="P573" s="66" t="n"/>
      <c r="Q573" s="66" t="n"/>
    </row>
    <row r="574" ht="69" customHeight="1">
      <c r="E574" s="68">
        <f>IFERROR(_xlfn.IMAGE("https://play.pokemonshowdown.com/sprites/gen5/swablu.png"),"")</f>
        <v/>
      </c>
      <c r="G574" s="68">
        <f>IFERROR(_xlfn.IMAGE("https://play.pokemonshowdown.com/sprites/gen5/roselia.png"),"")</f>
        <v/>
      </c>
      <c r="Q574" s="69" t="inlineStr">
        <is>
          <t>Forced on sight (range 1)</t>
        </is>
      </c>
    </row>
    <row r="575">
      <c r="E575" s="70" t="inlineStr">
        <is>
          <t>Lv 38 Swablu</t>
        </is>
      </c>
      <c r="F575" s="71" t="n"/>
      <c r="G575" s="70" t="inlineStr">
        <is>
          <t>Lv 38 Roselia</t>
        </is>
      </c>
      <c r="H575" s="71" t="n"/>
      <c r="Q575" s="72" t="inlineStr">
        <is>
          <t>Pokémon</t>
        </is>
      </c>
    </row>
    <row r="576">
      <c r="E576" s="73" t="inlineStr">
        <is>
          <t>Adamant</t>
        </is>
      </c>
      <c r="F576" s="73" t="inlineStr">
        <is>
          <t>Natural Cure</t>
        </is>
      </c>
      <c r="G576" s="73" t="inlineStr">
        <is>
          <t>Modest</t>
        </is>
      </c>
      <c r="H576" s="73" t="inlineStr">
        <is>
          <t>Natural Cure</t>
        </is>
      </c>
      <c r="Q576" s="72" t="inlineStr">
        <is>
          <t>Nature / Ability</t>
        </is>
      </c>
    </row>
    <row r="577">
      <c r="B577" s="72" t="inlineStr">
        <is>
          <t>AI Flags:</t>
        </is>
      </c>
      <c r="E577" s="74" t="inlineStr">
        <is>
          <t>(None)</t>
        </is>
      </c>
      <c r="F577" s="71" t="n"/>
      <c r="G577" s="74" t="inlineStr">
        <is>
          <t>(None)</t>
        </is>
      </c>
      <c r="H577" s="71" t="n"/>
      <c r="Q577" s="72" t="inlineStr">
        <is>
          <t>Item</t>
        </is>
      </c>
    </row>
    <row r="578">
      <c r="B578" s="69" t="inlineStr">
        <is>
          <t>Basic Trainer</t>
        </is>
      </c>
      <c r="E578" s="87" t="inlineStr">
        <is>
          <t>Steel Wing</t>
        </is>
      </c>
      <c r="F578" s="71" t="n"/>
      <c r="G578" s="80" t="inlineStr">
        <is>
          <t>Toxic</t>
        </is>
      </c>
      <c r="H578" s="71" t="n"/>
      <c r="Q578" s="72" t="inlineStr">
        <is>
          <t>Moves</t>
        </is>
      </c>
    </row>
    <row r="579">
      <c r="E579" s="76" t="inlineStr">
        <is>
          <t>Hyper Voice</t>
        </is>
      </c>
      <c r="F579" s="71" t="n"/>
      <c r="G579" s="84" t="inlineStr">
        <is>
          <t>Magical Leaf</t>
        </is>
      </c>
      <c r="H579" s="71" t="n"/>
    </row>
    <row r="580">
      <c r="E580" s="76" t="inlineStr">
        <is>
          <t>Sing</t>
        </is>
      </c>
      <c r="F580" s="71" t="n"/>
      <c r="G580" s="80" t="inlineStr">
        <is>
          <t>Poison Jab</t>
        </is>
      </c>
      <c r="H580" s="71" t="n"/>
    </row>
    <row r="581">
      <c r="E581" s="82" t="inlineStr">
        <is>
          <t>Mirror Move</t>
        </is>
      </c>
      <c r="F581" s="71" t="n"/>
      <c r="G581" s="84" t="inlineStr">
        <is>
          <t>Needle Arm</t>
        </is>
      </c>
      <c r="H581" s="71" t="n"/>
    </row>
    <row r="583" ht="24" customHeight="1">
      <c r="B583" s="63" t="inlineStr">
        <is>
          <t>Route 110 - Trick House Puzzle 7</t>
        </is>
      </c>
      <c r="C583" s="64" t="n"/>
      <c r="D583" s="64" t="n"/>
      <c r="E583" s="64" t="n"/>
      <c r="F583" s="64" t="n"/>
      <c r="G583" s="64" t="n"/>
      <c r="H583" s="64" t="n"/>
      <c r="I583" s="64" t="n"/>
      <c r="J583" s="64" t="n"/>
      <c r="K583" s="64" t="n"/>
      <c r="L583" s="64" t="n"/>
      <c r="M583" s="64" t="n"/>
      <c r="N583" s="64" t="n"/>
      <c r="O583" s="64" t="n"/>
      <c r="P583" s="64" t="n"/>
      <c r="Q583" s="64" t="n"/>
    </row>
    <row r="585" ht="20" customHeight="1">
      <c r="B585" s="65" t="inlineStr">
        <is>
          <t>Psychic</t>
        </is>
      </c>
      <c r="C585" s="66" t="n"/>
      <c r="D585" s="66" t="n"/>
      <c r="E585" s="67" t="inlineStr">
        <is>
          <t>Psychic Alexis</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IFERROR(_xlfn.IMAGE("https://play.pokemonshowdown.com/sprites/gen5/kirlia.png"),"")</f>
        <v/>
      </c>
      <c r="G586" s="68">
        <f>IFERROR(_xlfn.IMAGE("https://play.pokemonshowdown.com/sprites/gen5/xatu.png"),"")</f>
        <v/>
      </c>
      <c r="Q586" s="69" t="inlineStr">
        <is>
          <t>Forced on sight (range 1)</t>
        </is>
      </c>
    </row>
    <row r="587">
      <c r="E587" s="70" t="inlineStr">
        <is>
          <t>Lv 41 Kirlia</t>
        </is>
      </c>
      <c r="F587" s="71" t="n"/>
      <c r="G587" s="70" t="inlineStr">
        <is>
          <t>Lv 41 Xatu</t>
        </is>
      </c>
      <c r="H587" s="71" t="n"/>
      <c r="Q587" s="72" t="inlineStr">
        <is>
          <t>Pokémon</t>
        </is>
      </c>
    </row>
    <row r="588">
      <c r="E588" s="73" t="inlineStr">
        <is>
          <t>Modest</t>
        </is>
      </c>
      <c r="F588" s="73" t="inlineStr">
        <is>
          <t>Trace</t>
        </is>
      </c>
      <c r="G588" s="73" t="inlineStr">
        <is>
          <t>Jolly</t>
        </is>
      </c>
      <c r="H588" s="73" t="inlineStr">
        <is>
          <t>Magic Guard</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85" t="inlineStr">
        <is>
          <t>Zen Headbutt</t>
        </is>
      </c>
      <c r="F590" s="71" t="n"/>
      <c r="G590" s="76" t="inlineStr">
        <is>
          <t>Me First</t>
        </is>
      </c>
      <c r="H590" s="71" t="n"/>
      <c r="Q590" s="72" t="inlineStr">
        <is>
          <t>Moves</t>
        </is>
      </c>
    </row>
    <row r="591">
      <c r="E591" s="86" t="inlineStr">
        <is>
          <t>Seismic Toss</t>
        </is>
      </c>
      <c r="F591" s="71" t="n"/>
      <c r="G591" s="92" t="inlineStr">
        <is>
          <t>Confuse Ray</t>
        </is>
      </c>
      <c r="H591" s="71" t="n"/>
    </row>
    <row r="592">
      <c r="E592" s="77" t="inlineStr">
        <is>
          <t>Thunderbolt</t>
        </is>
      </c>
      <c r="F592" s="71" t="n"/>
      <c r="G592" s="92" t="inlineStr">
        <is>
          <t>Ominous Wind</t>
        </is>
      </c>
      <c r="H592" s="71" t="n"/>
    </row>
    <row r="593">
      <c r="E593" s="85" t="inlineStr">
        <is>
          <t>Teleport</t>
        </is>
      </c>
      <c r="F593" s="71" t="n"/>
      <c r="G593" s="85" t="inlineStr">
        <is>
          <t>Zen Headbutt</t>
        </is>
      </c>
      <c r="H593" s="71" t="n"/>
    </row>
    <row r="595" ht="20" customHeight="1">
      <c r="B595" s="65" t="inlineStr">
        <is>
          <t>Psychic</t>
        </is>
      </c>
      <c r="C595" s="66" t="n"/>
      <c r="D595" s="66" t="n"/>
      <c r="E595" s="67" t="inlineStr">
        <is>
          <t>Psychic Alvaro</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IFERROR(_xlfn.IMAGE("https://play.pokemonshowdown.com/sprites/gen5/banette.png"),"")</f>
        <v/>
      </c>
      <c r="G596" s="68">
        <f>IFERROR(_xlfn.IMAGE("https://play.pokemonshowdown.com/sprites/gen5/kadabra.png"),"")</f>
        <v/>
      </c>
      <c r="Q596" s="69" t="inlineStr">
        <is>
          <t>Forced on sight (range 1)</t>
        </is>
      </c>
    </row>
    <row r="597">
      <c r="E597" s="70" t="inlineStr">
        <is>
          <t>Lv 41 Banette</t>
        </is>
      </c>
      <c r="F597" s="71" t="n"/>
      <c r="G597" s="70" t="inlineStr">
        <is>
          <t>Lv 41 Kadabra</t>
        </is>
      </c>
      <c r="H597" s="71" t="n"/>
      <c r="Q597" s="72" t="inlineStr">
        <is>
          <t>Pokémon</t>
        </is>
      </c>
    </row>
    <row r="598">
      <c r="E598" s="73" t="inlineStr">
        <is>
          <t>Adamant</t>
        </is>
      </c>
      <c r="F598" s="73" t="inlineStr">
        <is>
          <t>Clear Body</t>
        </is>
      </c>
      <c r="G598" s="73" t="inlineStr">
        <is>
          <t>Modest</t>
        </is>
      </c>
      <c r="H598" s="73" t="inlineStr">
        <is>
          <t>Magic Guard</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6" t="inlineStr">
        <is>
          <t>Submission</t>
        </is>
      </c>
      <c r="F600" s="71" t="n"/>
      <c r="G600" s="85" t="inlineStr">
        <is>
          <t>Future Sight</t>
        </is>
      </c>
      <c r="H600" s="71" t="n"/>
      <c r="Q600" s="72" t="inlineStr">
        <is>
          <t>Moves</t>
        </is>
      </c>
    </row>
    <row r="601">
      <c r="E601" s="92" t="inlineStr">
        <is>
          <t>Shadow Punch</t>
        </is>
      </c>
      <c r="F601" s="71" t="n"/>
      <c r="G601" s="85" t="inlineStr">
        <is>
          <t>Miracle Eye</t>
        </is>
      </c>
      <c r="H601" s="71" t="n"/>
    </row>
    <row r="602">
      <c r="E602" s="85" t="inlineStr">
        <is>
          <t>Teleport</t>
        </is>
      </c>
      <c r="F602" s="71" t="n"/>
      <c r="G602" s="85" t="inlineStr">
        <is>
          <t>Teleport</t>
        </is>
      </c>
      <c r="H602" s="71" t="n"/>
    </row>
    <row r="603">
      <c r="E603" s="76" t="inlineStr">
        <is>
          <t>Double Edge</t>
        </is>
      </c>
      <c r="F603" s="71" t="n"/>
      <c r="G603" s="85" t="inlineStr">
        <is>
          <t>Psychic</t>
        </is>
      </c>
      <c r="H603" s="71" t="n"/>
    </row>
    <row r="605" ht="20" customHeight="1">
      <c r="B605" s="65" t="inlineStr">
        <is>
          <t>Gentleman</t>
        </is>
      </c>
      <c r="C605" s="66" t="n"/>
      <c r="D605" s="66" t="n"/>
      <c r="E605" s="67" t="inlineStr">
        <is>
          <t>Gentleman Everett</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IFERROR(_xlfn.IMAGE("https://play.pokemonshowdown.com/sprites/gen5/wobbuffet.png"),"")</f>
        <v/>
      </c>
      <c r="Q606" s="69" t="inlineStr">
        <is>
          <t>Forced on sight (range 1)</t>
        </is>
      </c>
    </row>
    <row r="607">
      <c r="E607" s="70" t="inlineStr">
        <is>
          <t>Lv 41 Wobbuffet</t>
        </is>
      </c>
      <c r="F607" s="71" t="n"/>
      <c r="Q607" s="72" t="inlineStr">
        <is>
          <t>Pokémon</t>
        </is>
      </c>
    </row>
    <row r="608">
      <c r="E608" s="73" t="inlineStr">
        <is>
          <t>Adamant</t>
        </is>
      </c>
      <c r="F608" s="73" t="inlineStr">
        <is>
          <t>Shadow Tag</t>
        </is>
      </c>
      <c r="Q608" s="72" t="inlineStr">
        <is>
          <t>Nature / Ability</t>
        </is>
      </c>
    </row>
    <row r="609">
      <c r="B609" s="72" t="inlineStr">
        <is>
          <t>AI Flags:</t>
        </is>
      </c>
      <c r="E609" s="74" t="inlineStr">
        <is>
          <t>(None)</t>
        </is>
      </c>
      <c r="F609" s="71" t="n"/>
      <c r="Q609" s="72" t="inlineStr">
        <is>
          <t>Item</t>
        </is>
      </c>
    </row>
    <row r="610">
      <c r="B610" s="69" t="inlineStr">
        <is>
          <t>Basic Trainer</t>
        </is>
      </c>
      <c r="E610" s="86" t="inlineStr">
        <is>
          <t>Counter</t>
        </is>
      </c>
      <c r="F610" s="71" t="n"/>
      <c r="Q610" s="72" t="inlineStr">
        <is>
          <t>Moves</t>
        </is>
      </c>
    </row>
    <row r="611">
      <c r="E611" s="85" t="inlineStr">
        <is>
          <t>Mirror Coat</t>
        </is>
      </c>
      <c r="F611" s="71" t="n"/>
    </row>
    <row r="612">
      <c r="E612" s="76" t="inlineStr">
        <is>
          <t>Safeguard</t>
        </is>
      </c>
      <c r="F612" s="71" t="n"/>
    </row>
    <row r="613">
      <c r="E613" s="92" t="inlineStr">
        <is>
          <t>Destiny Bond</t>
        </is>
      </c>
      <c r="F613" s="71" t="n"/>
    </row>
    <row r="615" ht="20" customHeight="1">
      <c r="B615" s="65" t="inlineStr">
        <is>
          <t>Psychic</t>
        </is>
      </c>
      <c r="C615" s="66" t="n"/>
      <c r="D615" s="66" t="n"/>
      <c r="E615" s="67" t="inlineStr">
        <is>
          <t>Psychic Joshua</t>
        </is>
      </c>
      <c r="F615" s="66" t="n"/>
      <c r="G615" s="66" t="n"/>
      <c r="H615" s="66" t="n"/>
      <c r="I615" s="66" t="n"/>
      <c r="J615" s="66" t="n"/>
      <c r="K615" s="66" t="n"/>
      <c r="L615" s="66" t="n"/>
      <c r="M615" s="66" t="n"/>
      <c r="N615" s="66" t="n"/>
      <c r="O615" s="66" t="n"/>
      <c r="P615" s="66" t="n"/>
      <c r="Q615" s="66" t="n"/>
    </row>
    <row r="616" ht="69" customHeight="1">
      <c r="E616" s="68">
        <f>IFERROR(_xlfn.IMAGE("https://play.pokemonshowdown.com/sprites/gen5/kadabra.png"),"")</f>
        <v/>
      </c>
      <c r="G616" s="68">
        <f>IFERROR(_xlfn.IMAGE("https://play.pokemonshowdown.com/sprites/gen5/solrock.png"),"")</f>
        <v/>
      </c>
      <c r="Q616" s="69" t="inlineStr">
        <is>
          <t>Forced on sight (range 1)</t>
        </is>
      </c>
    </row>
    <row r="617">
      <c r="E617" s="70" t="inlineStr">
        <is>
          <t>Lv 41 Kadabra</t>
        </is>
      </c>
      <c r="F617" s="71" t="n"/>
      <c r="G617" s="70" t="inlineStr">
        <is>
          <t>Lv 41 Solrock</t>
        </is>
      </c>
      <c r="H617" s="71" t="n"/>
      <c r="Q617" s="72" t="inlineStr">
        <is>
          <t>Pokémon</t>
        </is>
      </c>
    </row>
    <row r="618">
      <c r="E618" s="73" t="inlineStr">
        <is>
          <t>Modest</t>
        </is>
      </c>
      <c r="F618" s="73" t="inlineStr">
        <is>
          <t>Magic Guard</t>
        </is>
      </c>
      <c r="G618" s="73" t="inlineStr">
        <is>
          <t>Adamant</t>
        </is>
      </c>
      <c r="H618" s="73" t="inlineStr">
        <is>
          <t>Levitate</t>
        </is>
      </c>
      <c r="Q618" s="72" t="inlineStr">
        <is>
          <t>Nature / Ability</t>
        </is>
      </c>
    </row>
    <row r="619">
      <c r="B619" s="72" t="inlineStr">
        <is>
          <t>AI Flags:</t>
        </is>
      </c>
      <c r="E619" s="74" t="inlineStr">
        <is>
          <t>(None)</t>
        </is>
      </c>
      <c r="F619" s="71" t="n"/>
      <c r="G619" s="74" t="inlineStr">
        <is>
          <t>(None)</t>
        </is>
      </c>
      <c r="H619" s="71" t="n"/>
      <c r="Q619" s="72" t="inlineStr">
        <is>
          <t>Item</t>
        </is>
      </c>
    </row>
    <row r="620">
      <c r="B620" s="69" t="inlineStr">
        <is>
          <t>Basic Trainer</t>
        </is>
      </c>
      <c r="E620" s="85" t="inlineStr">
        <is>
          <t>Future Sight</t>
        </is>
      </c>
      <c r="F620" s="71" t="n"/>
      <c r="G620" s="83" t="inlineStr">
        <is>
          <t>Will O Wisp</t>
        </is>
      </c>
      <c r="H620" s="71" t="n"/>
      <c r="Q620" s="72" t="inlineStr">
        <is>
          <t>Moves</t>
        </is>
      </c>
    </row>
    <row r="621">
      <c r="E621" s="85" t="inlineStr">
        <is>
          <t>Miracle Eye</t>
        </is>
      </c>
      <c r="F621" s="71" t="n"/>
      <c r="G621" s="85" t="inlineStr">
        <is>
          <t>Psycho Cut</t>
        </is>
      </c>
      <c r="H621" s="71" t="n"/>
    </row>
    <row r="622">
      <c r="E622" s="85" t="inlineStr">
        <is>
          <t>Teleport</t>
        </is>
      </c>
      <c r="F622" s="71" t="n"/>
      <c r="G622" s="89" t="inlineStr">
        <is>
          <t>Rock Slide</t>
        </is>
      </c>
      <c r="H622" s="71" t="n"/>
    </row>
    <row r="623">
      <c r="E623" s="85" t="inlineStr">
        <is>
          <t>Psychic</t>
        </is>
      </c>
      <c r="F623" s="71" t="n"/>
      <c r="G623" s="76" t="inlineStr">
        <is>
          <t>Self Destruct</t>
        </is>
      </c>
      <c r="H623" s="71" t="n"/>
    </row>
    <row r="625" ht="20" customHeight="1">
      <c r="B625" s="65" t="inlineStr">
        <is>
          <t>Psychic</t>
        </is>
      </c>
      <c r="C625" s="66" t="n"/>
      <c r="D625" s="66" t="n"/>
      <c r="E625" s="67" t="inlineStr">
        <is>
          <t>Psychic Mariela</t>
        </is>
      </c>
      <c r="F625" s="66" t="n"/>
      <c r="G625" s="66" t="n"/>
      <c r="H625" s="66" t="n"/>
      <c r="I625" s="66" t="n"/>
      <c r="J625" s="66" t="n"/>
      <c r="K625" s="66" t="n"/>
      <c r="L625" s="66" t="n"/>
      <c r="M625" s="66" t="n"/>
      <c r="N625" s="66" t="n"/>
      <c r="O625" s="66" t="n"/>
      <c r="P625" s="66" t="n"/>
      <c r="Q625" s="66" t="n"/>
    </row>
    <row r="626" ht="69" customHeight="1">
      <c r="E626" s="68">
        <f>IFERROR(_xlfn.IMAGE("https://play.pokemonshowdown.com/sprites/gen5/chimecho.png"),"")</f>
        <v/>
      </c>
      <c r="Q626" s="69" t="inlineStr">
        <is>
          <t>Forced on sight (range 1)</t>
        </is>
      </c>
    </row>
    <row r="627">
      <c r="E627" s="70" t="inlineStr">
        <is>
          <t>Lv 41 Chimecho</t>
        </is>
      </c>
      <c r="F627" s="71" t="n"/>
      <c r="Q627" s="72" t="inlineStr">
        <is>
          <t>Pokémon</t>
        </is>
      </c>
    </row>
    <row r="628">
      <c r="E628" s="73" t="inlineStr">
        <is>
          <t>Modest</t>
        </is>
      </c>
      <c r="F628" s="73" t="inlineStr">
        <is>
          <t>Levitate</t>
        </is>
      </c>
      <c r="Q628" s="72" t="inlineStr">
        <is>
          <t>Nature / Ability</t>
        </is>
      </c>
    </row>
    <row r="629">
      <c r="B629" s="72" t="inlineStr">
        <is>
          <t>AI Flags:</t>
        </is>
      </c>
      <c r="E629" s="74" t="inlineStr">
        <is>
          <t>(None)</t>
        </is>
      </c>
      <c r="F629" s="71" t="n"/>
      <c r="Q629" s="72" t="inlineStr">
        <is>
          <t>Item</t>
        </is>
      </c>
    </row>
    <row r="630">
      <c r="B630" s="69" t="inlineStr">
        <is>
          <t>Basic Trainer</t>
        </is>
      </c>
      <c r="E630" s="85" t="inlineStr">
        <is>
          <t>Psychic</t>
        </is>
      </c>
      <c r="F630" s="71" t="n"/>
      <c r="Q630" s="72" t="inlineStr">
        <is>
          <t>Moves</t>
        </is>
      </c>
    </row>
    <row r="631">
      <c r="E631" s="79" t="inlineStr">
        <is>
          <t>Signal Beam</t>
        </is>
      </c>
      <c r="F631" s="71" t="n"/>
    </row>
    <row r="632">
      <c r="E632" s="76" t="inlineStr">
        <is>
          <t>Recover</t>
        </is>
      </c>
      <c r="F632" s="71" t="n"/>
    </row>
    <row r="633">
      <c r="E633" s="92" t="inlineStr">
        <is>
          <t>Shadow Ball</t>
        </is>
      </c>
      <c r="F633" s="71" t="n"/>
    </row>
    <row r="635" ht="20" customHeight="1">
      <c r="B635" s="65" t="inlineStr">
        <is>
          <t>Hex Maniac</t>
        </is>
      </c>
      <c r="C635" s="66" t="n"/>
      <c r="D635" s="66" t="n"/>
      <c r="E635" s="67" t="inlineStr">
        <is>
          <t>Hex Maniac Patricia</t>
        </is>
      </c>
      <c r="F635" s="66" t="n"/>
      <c r="G635" s="66" t="n"/>
      <c r="H635" s="66" t="n"/>
      <c r="I635" s="66" t="n"/>
      <c r="J635" s="66" t="n"/>
      <c r="K635" s="66" t="n"/>
      <c r="L635" s="66" t="n"/>
      <c r="M635" s="66" t="n"/>
      <c r="N635" s="66" t="n"/>
      <c r="O635" s="66" t="n"/>
      <c r="P635" s="66" t="n"/>
      <c r="Q635" s="66" t="n"/>
    </row>
    <row r="636" ht="69" customHeight="1">
      <c r="E636" s="68">
        <f>IFERROR(_xlfn.IMAGE("https://play.pokemonshowdown.com/sprites/gen5/banette.png"),"")</f>
        <v/>
      </c>
      <c r="G636" s="68">
        <f>IFERROR(_xlfn.IMAGE("https://play.pokemonshowdown.com/sprites/gen5/lunatone.png"),"")</f>
        <v/>
      </c>
      <c r="Q636" s="69" t="inlineStr">
        <is>
          <t>Forced on sight (range 1)</t>
        </is>
      </c>
    </row>
    <row r="637">
      <c r="E637" s="70" t="inlineStr">
        <is>
          <t>Lv 41 Banette</t>
        </is>
      </c>
      <c r="F637" s="71" t="n"/>
      <c r="G637" s="70" t="inlineStr">
        <is>
          <t>Lv 41 Lunatone</t>
        </is>
      </c>
      <c r="H637" s="71" t="n"/>
      <c r="Q637" s="72" t="inlineStr">
        <is>
          <t>Pokémon</t>
        </is>
      </c>
    </row>
    <row r="638">
      <c r="E638" s="73" t="inlineStr">
        <is>
          <t>Adamant</t>
        </is>
      </c>
      <c r="F638" s="73" t="inlineStr">
        <is>
          <t>Clear Body</t>
        </is>
      </c>
      <c r="G638" s="73" t="inlineStr">
        <is>
          <t>Modest</t>
        </is>
      </c>
      <c r="H638" s="73" t="inlineStr">
        <is>
          <t>Levitate</t>
        </is>
      </c>
      <c r="Q638" s="72" t="inlineStr">
        <is>
          <t>Nature / Ability</t>
        </is>
      </c>
    </row>
    <row r="639">
      <c r="B639" s="72" t="inlineStr">
        <is>
          <t>AI Flags:</t>
        </is>
      </c>
      <c r="E639" s="74" t="inlineStr">
        <is>
          <t>(None)</t>
        </is>
      </c>
      <c r="F639" s="71" t="n"/>
      <c r="G639" s="74" t="inlineStr">
        <is>
          <t>(None)</t>
        </is>
      </c>
      <c r="H639" s="71" t="n"/>
      <c r="Q639" s="72" t="inlineStr">
        <is>
          <t>Item</t>
        </is>
      </c>
    </row>
    <row r="640">
      <c r="B640" s="69" t="inlineStr">
        <is>
          <t>Basic Trainer</t>
        </is>
      </c>
      <c r="E640" s="86" t="inlineStr">
        <is>
          <t>Submission</t>
        </is>
      </c>
      <c r="F640" s="71" t="n"/>
      <c r="G640" s="89" t="inlineStr">
        <is>
          <t>Ancient Power</t>
        </is>
      </c>
      <c r="H640" s="71" t="n"/>
      <c r="Q640" s="72" t="inlineStr">
        <is>
          <t>Moves</t>
        </is>
      </c>
    </row>
    <row r="641">
      <c r="E641" s="92" t="inlineStr">
        <is>
          <t>Shadow Punch</t>
        </is>
      </c>
      <c r="F641" s="71" t="n"/>
      <c r="G641" s="85" t="inlineStr">
        <is>
          <t>Hypnosis</t>
        </is>
      </c>
      <c r="H641" s="71" t="n"/>
    </row>
    <row r="642">
      <c r="E642" s="85" t="inlineStr">
        <is>
          <t>Teleport</t>
        </is>
      </c>
      <c r="F642" s="71" t="n"/>
      <c r="G642" s="78" t="inlineStr">
        <is>
          <t>Earth Power</t>
        </is>
      </c>
      <c r="H642" s="71" t="n"/>
    </row>
    <row r="643">
      <c r="E643" s="76" t="inlineStr">
        <is>
          <t>Double Edge</t>
        </is>
      </c>
      <c r="F643" s="71" t="n"/>
      <c r="G643" s="76" t="inlineStr">
        <is>
          <t>Self Destruct</t>
        </is>
      </c>
      <c r="H643" s="71" t="n"/>
    </row>
    <row r="645" ht="24" customHeight="1">
      <c r="B645" s="63" t="inlineStr">
        <is>
          <t>Route 110 - Trick House Puzzle 8</t>
        </is>
      </c>
      <c r="C645" s="64" t="n"/>
      <c r="D645" s="64" t="n"/>
      <c r="E645" s="64" t="n"/>
      <c r="F645" s="64" t="n"/>
      <c r="G645" s="64" t="n"/>
      <c r="H645" s="64" t="n"/>
      <c r="I645" s="64" t="n"/>
      <c r="J645" s="64" t="n"/>
      <c r="K645" s="64" t="n"/>
      <c r="L645" s="64" t="n"/>
      <c r="M645" s="64" t="n"/>
      <c r="N645" s="64" t="n"/>
      <c r="O645" s="64" t="n"/>
      <c r="P645" s="64" t="n"/>
      <c r="Q645" s="64" t="n"/>
    </row>
    <row r="647" ht="20" customHeight="1">
      <c r="B647" s="65" t="inlineStr">
        <is>
          <t>Cooltrainer</t>
        </is>
      </c>
      <c r="C647" s="66" t="n"/>
      <c r="D647" s="66" t="n"/>
      <c r="E647" s="67" t="inlineStr">
        <is>
          <t>Cooltrainer Keira</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IFERROR(_xlfn.IMAGE("https://play.pokemonshowdown.com/sprites/gen5/lairon.png"),"")</f>
        <v/>
      </c>
      <c r="G648" s="68">
        <f>IFERROR(_xlfn.IMAGE("https://play.pokemonshowdown.com/sprites/gen5/manectric.png"),"")</f>
        <v/>
      </c>
      <c r="Q648" s="69" t="inlineStr">
        <is>
          <t>Forced on sight (range 1)</t>
        </is>
      </c>
    </row>
    <row r="649">
      <c r="E649" s="70" t="inlineStr">
        <is>
          <t>Lv 45 Lairon</t>
        </is>
      </c>
      <c r="F649" s="71" t="n"/>
      <c r="G649" s="70" t="inlineStr">
        <is>
          <t>Lv 45 Manectric</t>
        </is>
      </c>
      <c r="H649" s="71" t="n"/>
      <c r="Q649" s="72" t="inlineStr">
        <is>
          <t>Pokémon</t>
        </is>
      </c>
    </row>
    <row r="650">
      <c r="E650" s="73" t="inlineStr">
        <is>
          <t>Adamant</t>
        </is>
      </c>
      <c r="F650" s="73" t="inlineStr">
        <is>
          <t>Rock Head</t>
        </is>
      </c>
      <c r="G650" s="73" t="inlineStr">
        <is>
          <t>Timid</t>
        </is>
      </c>
      <c r="H650" s="73" t="inlineStr">
        <is>
          <t>Lightning Rod</t>
        </is>
      </c>
      <c r="Q650" s="72" t="inlineStr">
        <is>
          <t>Nature / Ability</t>
        </is>
      </c>
    </row>
    <row r="651">
      <c r="B651" s="72" t="inlineStr">
        <is>
          <t>AI Flags:</t>
        </is>
      </c>
      <c r="E651" s="74" t="inlineStr">
        <is>
          <t>(None)</t>
        </is>
      </c>
      <c r="F651" s="71" t="n"/>
      <c r="G651" s="74" t="inlineStr">
        <is>
          <t>(None)</t>
        </is>
      </c>
      <c r="H651" s="71" t="n"/>
      <c r="Q651" s="72" t="inlineStr">
        <is>
          <t>Item</t>
        </is>
      </c>
    </row>
    <row r="652">
      <c r="B652" s="69" t="inlineStr">
        <is>
          <t>Basic Trainer</t>
        </is>
      </c>
      <c r="E652" s="78" t="inlineStr">
        <is>
          <t>Earthquake</t>
        </is>
      </c>
      <c r="F652" s="71" t="n"/>
      <c r="G652" s="75" t="inlineStr">
        <is>
          <t>Crunch</t>
        </is>
      </c>
      <c r="H652" s="71" t="n"/>
      <c r="Q652" s="72" t="inlineStr">
        <is>
          <t>Moves</t>
        </is>
      </c>
    </row>
    <row r="653">
      <c r="E653" s="89" t="inlineStr">
        <is>
          <t>Rock Slide</t>
        </is>
      </c>
      <c r="F653" s="71" t="n"/>
      <c r="G653" s="83" t="inlineStr">
        <is>
          <t>Flame Wheel</t>
        </is>
      </c>
      <c r="H653" s="71" t="n"/>
    </row>
    <row r="654">
      <c r="E654" s="76" t="inlineStr">
        <is>
          <t>Roar</t>
        </is>
      </c>
      <c r="F654" s="71" t="n"/>
      <c r="G654" s="77" t="inlineStr">
        <is>
          <t>Thunder Fang</t>
        </is>
      </c>
      <c r="H654" s="71" t="n"/>
    </row>
    <row r="655">
      <c r="E655" s="87" t="inlineStr">
        <is>
          <t>Iron Head</t>
        </is>
      </c>
      <c r="F655" s="71" t="n"/>
      <c r="G655" s="76" t="inlineStr">
        <is>
          <t>Roar</t>
        </is>
      </c>
      <c r="H655" s="71" t="n"/>
    </row>
    <row r="657" ht="20" customHeight="1">
      <c r="B657" s="65" t="inlineStr">
        <is>
          <t>Cooltrainer</t>
        </is>
      </c>
      <c r="C657" s="66" t="n"/>
      <c r="D657" s="66" t="n"/>
      <c r="E657" s="67" t="inlineStr">
        <is>
          <t>Cooltrainer Leroy</t>
        </is>
      </c>
      <c r="F657" s="66" t="n"/>
      <c r="G657" s="66" t="n"/>
      <c r="H657" s="66" t="n"/>
      <c r="I657" s="66" t="n"/>
      <c r="J657" s="66" t="n"/>
      <c r="K657" s="66" t="n"/>
      <c r="L657" s="66" t="n"/>
      <c r="M657" s="66" t="n"/>
      <c r="N657" s="66" t="n"/>
      <c r="O657" s="66" t="n"/>
      <c r="P657" s="66" t="n"/>
      <c r="Q657" s="66" t="n"/>
    </row>
    <row r="658" ht="69" customHeight="1">
      <c r="E658" s="68">
        <f>IFERROR(_xlfn.IMAGE("https://play.pokemonshowdown.com/sprites/gen5/mawile.png"),"")</f>
        <v/>
      </c>
      <c r="G658" s="68">
        <f>IFERROR(_xlfn.IMAGE("https://play.pokemonshowdown.com/sprites/gen5/starmie.png"),"")</f>
        <v/>
      </c>
      <c r="Q658" s="69" t="inlineStr">
        <is>
          <t>Forced on sight (range 1)</t>
        </is>
      </c>
    </row>
    <row r="659">
      <c r="E659" s="70" t="inlineStr">
        <is>
          <t>Lv 46 Mawile</t>
        </is>
      </c>
      <c r="F659" s="71" t="n"/>
      <c r="G659" s="70" t="inlineStr">
        <is>
          <t>Lv 46 Starmie</t>
        </is>
      </c>
      <c r="H659" s="71" t="n"/>
      <c r="Q659" s="72" t="inlineStr">
        <is>
          <t>Pokémon</t>
        </is>
      </c>
    </row>
    <row r="660">
      <c r="E660" s="73" t="inlineStr">
        <is>
          <t>Adamant</t>
        </is>
      </c>
      <c r="F660" s="73" t="inlineStr">
        <is>
          <t>Intimidate</t>
        </is>
      </c>
      <c r="G660" s="73" t="inlineStr">
        <is>
          <t>Timid</t>
        </is>
      </c>
      <c r="H660" s="73" t="inlineStr">
        <is>
          <t>Magic Guard</t>
        </is>
      </c>
      <c r="Q660" s="72" t="inlineStr">
        <is>
          <t>Nature / Ability</t>
        </is>
      </c>
    </row>
    <row r="661">
      <c r="B661" s="72" t="inlineStr">
        <is>
          <t>AI Flags:</t>
        </is>
      </c>
      <c r="E661" s="74" t="inlineStr">
        <is>
          <t>(None)</t>
        </is>
      </c>
      <c r="F661" s="71" t="n"/>
      <c r="G661" s="74" t="inlineStr">
        <is>
          <t>(None)</t>
        </is>
      </c>
      <c r="H661" s="71" t="n"/>
      <c r="Q661" s="72" t="inlineStr">
        <is>
          <t>Item</t>
        </is>
      </c>
    </row>
    <row r="662">
      <c r="B662" s="69" t="inlineStr">
        <is>
          <t>Basic Trainer</t>
        </is>
      </c>
      <c r="E662" s="87" t="inlineStr">
        <is>
          <t>Iron Head</t>
        </is>
      </c>
      <c r="F662" s="71" t="n"/>
      <c r="G662" s="76" t="inlineStr">
        <is>
          <t>Recover</t>
        </is>
      </c>
      <c r="H662" s="71" t="n"/>
      <c r="Q662" s="72" t="inlineStr">
        <is>
          <t>Moves</t>
        </is>
      </c>
    </row>
    <row r="663">
      <c r="E663" s="75" t="inlineStr">
        <is>
          <t>Super Fang</t>
        </is>
      </c>
      <c r="F663" s="71" t="n"/>
      <c r="G663" s="89" t="inlineStr">
        <is>
          <t>Power Gem</t>
        </is>
      </c>
      <c r="H663" s="71" t="n"/>
    </row>
    <row r="664">
      <c r="E664" s="75" t="inlineStr">
        <is>
          <t>Crunch</t>
        </is>
      </c>
      <c r="F664" s="71" t="n"/>
      <c r="G664" s="76" t="inlineStr">
        <is>
          <t>Rapid Spin</t>
        </is>
      </c>
      <c r="H664" s="71" t="n"/>
    </row>
    <row r="665">
      <c r="E665" s="77" t="inlineStr">
        <is>
          <t>Thunder Fang</t>
        </is>
      </c>
      <c r="F665" s="71" t="n"/>
      <c r="G665" s="85" t="inlineStr">
        <is>
          <t>Teleport</t>
        </is>
      </c>
      <c r="H665" s="71" t="n"/>
    </row>
    <row r="667" ht="20" customHeight="1">
      <c r="B667" s="65" t="inlineStr">
        <is>
          <t>Cooltrainer</t>
        </is>
      </c>
      <c r="C667" s="66" t="n"/>
      <c r="D667" s="66" t="n"/>
      <c r="E667" s="67" t="inlineStr">
        <is>
          <t>Cooltrainer Vincent</t>
        </is>
      </c>
      <c r="F667" s="66" t="n"/>
      <c r="G667" s="66" t="n"/>
      <c r="H667" s="66" t="n"/>
      <c r="I667" s="66" t="n"/>
      <c r="J667" s="66" t="n"/>
      <c r="K667" s="66" t="n"/>
      <c r="L667" s="66" t="n"/>
      <c r="M667" s="66" t="n"/>
      <c r="N667" s="66" t="n"/>
      <c r="O667" s="66" t="n"/>
      <c r="P667" s="66" t="n"/>
      <c r="Q667" s="66" t="n"/>
    </row>
    <row r="668" ht="69" customHeight="1">
      <c r="E668" s="68">
        <f>IFERROR(_xlfn.IMAGE("https://play.pokemonshowdown.com/sprites/gen5/sableye.png"),"")</f>
        <v/>
      </c>
      <c r="G668" s="68">
        <f>IFERROR(_xlfn.IMAGE("https://play.pokemonshowdown.com/sprites/gen5/medicham.png"),"")</f>
        <v/>
      </c>
      <c r="I668" s="68">
        <f>IFERROR(_xlfn.IMAGE("https://play.pokemonshowdown.com/sprites/gen5/sharpedo.png"),"")</f>
        <v/>
      </c>
      <c r="Q668" s="69" t="inlineStr">
        <is>
          <t>Forced on sight (range 1)</t>
        </is>
      </c>
    </row>
    <row r="669">
      <c r="E669" s="70" t="inlineStr">
        <is>
          <t>Lv 44 Sableye</t>
        </is>
      </c>
      <c r="F669" s="71" t="n"/>
      <c r="G669" s="70" t="inlineStr">
        <is>
          <t>Lv 44 Medicham</t>
        </is>
      </c>
      <c r="H669" s="71" t="n"/>
      <c r="I669" s="70" t="inlineStr">
        <is>
          <t>Lv 44 Sharpedo</t>
        </is>
      </c>
      <c r="J669" s="71" t="n"/>
      <c r="Q669" s="72" t="inlineStr">
        <is>
          <t>Pokémon</t>
        </is>
      </c>
    </row>
    <row r="670">
      <c r="E670" s="73" t="inlineStr">
        <is>
          <t>Adamant</t>
        </is>
      </c>
      <c r="F670" s="73" t="inlineStr">
        <is>
          <t>Clear Body</t>
        </is>
      </c>
      <c r="G670" s="73" t="inlineStr">
        <is>
          <t>Adamant</t>
        </is>
      </c>
      <c r="H670" s="73" t="inlineStr">
        <is>
          <t>Pure Power</t>
        </is>
      </c>
      <c r="I670" s="73" t="inlineStr">
        <is>
          <t>Jolly</t>
        </is>
      </c>
      <c r="J670" s="73" t="inlineStr">
        <is>
          <t>Tinted Lens</t>
        </is>
      </c>
      <c r="Q670" s="72" t="inlineStr">
        <is>
          <t>Nature / Ability</t>
        </is>
      </c>
    </row>
    <row r="671">
      <c r="B671" s="72" t="inlineStr">
        <is>
          <t>AI Flags:</t>
        </is>
      </c>
      <c r="E671" s="74" t="inlineStr">
        <is>
          <t>(None)</t>
        </is>
      </c>
      <c r="F671" s="71" t="n"/>
      <c r="G671" s="74" t="inlineStr">
        <is>
          <t>(None)</t>
        </is>
      </c>
      <c r="H671" s="71" t="n"/>
      <c r="I671" s="74" t="inlineStr">
        <is>
          <t>(None)</t>
        </is>
      </c>
      <c r="J671" s="71" t="n"/>
      <c r="Q671" s="72" t="inlineStr">
        <is>
          <t>Item</t>
        </is>
      </c>
    </row>
    <row r="672">
      <c r="B672" s="69" t="inlineStr">
        <is>
          <t>Basic Trainer</t>
        </is>
      </c>
      <c r="E672" s="85" t="inlineStr">
        <is>
          <t>Zen Headbutt</t>
        </is>
      </c>
      <c r="F672" s="71" t="n"/>
      <c r="G672" s="86" t="inlineStr">
        <is>
          <t>Force Palm</t>
        </is>
      </c>
      <c r="H672" s="71" t="n"/>
      <c r="I672" s="90" t="inlineStr">
        <is>
          <t>Aqua Cutter</t>
        </is>
      </c>
      <c r="J672" s="71" t="n"/>
      <c r="Q672" s="72" t="inlineStr">
        <is>
          <t>Moves</t>
        </is>
      </c>
    </row>
    <row r="673">
      <c r="E673" s="75" t="inlineStr">
        <is>
          <t>Punishment</t>
        </is>
      </c>
      <c r="F673" s="71" t="n"/>
      <c r="G673" s="85" t="inlineStr">
        <is>
          <t>Psychic</t>
        </is>
      </c>
      <c r="H673" s="71" t="n"/>
      <c r="I673" s="76" t="inlineStr">
        <is>
          <t>Hyper Fang</t>
        </is>
      </c>
      <c r="J673" s="71" t="n"/>
    </row>
    <row r="674">
      <c r="E674" s="92" t="inlineStr">
        <is>
          <t>Shadow Claw</t>
        </is>
      </c>
      <c r="F674" s="71" t="n"/>
      <c r="G674" s="85" t="inlineStr">
        <is>
          <t>Teleport</t>
        </is>
      </c>
      <c r="H674" s="71" t="n"/>
      <c r="I674" s="90" t="inlineStr">
        <is>
          <t>Water Pulse</t>
        </is>
      </c>
      <c r="J674" s="71" t="n"/>
    </row>
    <row r="675">
      <c r="E675" s="89" t="inlineStr">
        <is>
          <t>Power Gem</t>
        </is>
      </c>
      <c r="F675" s="71" t="n"/>
      <c r="G675" s="76" t="inlineStr">
        <is>
          <t>Recover</t>
        </is>
      </c>
      <c r="H675" s="71" t="n"/>
      <c r="I675" s="75" t="inlineStr">
        <is>
          <t>Pursuit</t>
        </is>
      </c>
      <c r="J675" s="71" t="n"/>
    </row>
    <row r="677" ht="24" customHeight="1">
      <c r="B677" s="63" t="inlineStr">
        <is>
          <t>Mauville City</t>
        </is>
      </c>
      <c r="C677" s="64" t="n"/>
      <c r="D677" s="64" t="n"/>
      <c r="E677" s="64" t="n"/>
      <c r="F677" s="64" t="n"/>
      <c r="G677" s="64" t="n"/>
      <c r="H677" s="64" t="n"/>
      <c r="I677" s="64" t="n"/>
      <c r="J677" s="64" t="n"/>
      <c r="K677" s="64" t="n"/>
      <c r="L677" s="64" t="n"/>
      <c r="M677" s="64" t="n"/>
      <c r="N677" s="64" t="n"/>
      <c r="O677" s="64" t="n"/>
      <c r="P677" s="64" t="n"/>
      <c r="Q677" s="64" t="n"/>
    </row>
    <row r="679" ht="20" customHeight="1">
      <c r="B679" s="65" t="inlineStr">
        <is>
          <t>Rival</t>
        </is>
      </c>
      <c r="C679" s="66" t="n"/>
      <c r="D679" s="66" t="n"/>
      <c r="E679" s="67" t="inlineStr">
        <is>
          <t>Rival Wally</t>
        </is>
      </c>
      <c r="F679" s="66" t="n"/>
      <c r="G679" s="66" t="n"/>
      <c r="H679" s="66" t="n"/>
      <c r="I679" s="66" t="n"/>
      <c r="J679" s="66" t="n"/>
      <c r="K679" s="66" t="n"/>
      <c r="L679" s="66" t="n"/>
      <c r="M679" s="66" t="n"/>
      <c r="N679" s="66" t="n"/>
      <c r="O679" s="66" t="n"/>
      <c r="P679" s="66" t="n"/>
      <c r="Q679" s="66" t="n"/>
    </row>
    <row r="680" ht="69" customHeight="1">
      <c r="E680" s="68">
        <f>IFERROR(_xlfn.IMAGE("https://play.pokemonshowdown.com/sprites/gen5/ralts.png"),"")</f>
        <v/>
      </c>
    </row>
    <row r="681">
      <c r="E681" s="70" t="inlineStr">
        <is>
          <t>Lv 16 Ralts</t>
        </is>
      </c>
      <c r="F681" s="71" t="n"/>
      <c r="Q681" s="72" t="inlineStr">
        <is>
          <t>Pokémon</t>
        </is>
      </c>
    </row>
    <row r="682">
      <c r="E682" s="73" t="inlineStr">
        <is>
          <t>Modest</t>
        </is>
      </c>
      <c r="F682" s="73" t="inlineStr">
        <is>
          <t>Trace</t>
        </is>
      </c>
      <c r="Q682" s="72" t="inlineStr">
        <is>
          <t>Nature / Ability</t>
        </is>
      </c>
    </row>
    <row r="683">
      <c r="B683" s="72" t="inlineStr">
        <is>
          <t>AI Flags:</t>
        </is>
      </c>
      <c r="E683" s="74" t="inlineStr">
        <is>
          <t>(None)</t>
        </is>
      </c>
      <c r="F683" s="71" t="n"/>
      <c r="Q683" s="72" t="inlineStr">
        <is>
          <t>Item</t>
        </is>
      </c>
    </row>
    <row r="684">
      <c r="B684" s="69" t="inlineStr">
        <is>
          <t>Basic Trainer</t>
        </is>
      </c>
      <c r="E684" s="85" t="inlineStr">
        <is>
          <t>Confusion</t>
        </is>
      </c>
      <c r="F684" s="71" t="n"/>
      <c r="Q684" s="72" t="inlineStr">
        <is>
          <t>Moves</t>
        </is>
      </c>
    </row>
    <row r="685">
      <c r="E685" s="84" t="inlineStr">
        <is>
          <t>Magical Leaf</t>
        </is>
      </c>
      <c r="F685" s="71" t="n"/>
    </row>
    <row r="686">
      <c r="E686" s="81" t="inlineStr">
        <is>
          <t>-</t>
        </is>
      </c>
      <c r="F686" s="71" t="n"/>
    </row>
    <row r="687">
      <c r="E687" s="81" t="inlineStr">
        <is>
          <t>-</t>
        </is>
      </c>
      <c r="F687" s="71" t="n"/>
    </row>
    <row r="689" ht="24" customHeight="1">
      <c r="B689" s="63" t="inlineStr">
        <is>
          <t>Route 117</t>
        </is>
      </c>
      <c r="C689" s="64" t="n"/>
      <c r="D689" s="64" t="n"/>
      <c r="E689" s="64" t="n"/>
      <c r="F689" s="64" t="n"/>
      <c r="G689" s="64" t="n"/>
      <c r="H689" s="64" t="n"/>
      <c r="I689" s="64" t="n"/>
      <c r="J689" s="64" t="n"/>
      <c r="K689" s="64" t="n"/>
      <c r="L689" s="64" t="n"/>
      <c r="M689" s="64" t="n"/>
      <c r="N689" s="64" t="n"/>
      <c r="O689" s="64" t="n"/>
      <c r="P689" s="64" t="n"/>
      <c r="Q689" s="64" t="n"/>
    </row>
    <row r="691" ht="20" customHeight="1">
      <c r="B691" s="65" t="inlineStr">
        <is>
          <t>Battle Girl</t>
        </is>
      </c>
      <c r="C691" s="66" t="n"/>
      <c r="D691" s="66" t="n"/>
      <c r="E691" s="67" t="inlineStr">
        <is>
          <t>Battle Girl Aisha</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IFERROR(_xlfn.IMAGE("https://play.pokemonshowdown.com/sprites/gen5/meditite.png"),"")</f>
        <v/>
      </c>
      <c r="Q692" s="69" t="inlineStr">
        <is>
          <t>Forced on sight (range 4)</t>
        </is>
      </c>
    </row>
    <row r="693">
      <c r="E693" s="70" t="inlineStr">
        <is>
          <t>Lv 17 Meditite</t>
        </is>
      </c>
      <c r="F693" s="71" t="n"/>
      <c r="Q693" s="72" t="inlineStr">
        <is>
          <t>Pokémon</t>
        </is>
      </c>
    </row>
    <row r="694">
      <c r="E694" s="73" t="inlineStr">
        <is>
          <t>Adamant</t>
        </is>
      </c>
      <c r="F694" s="73" t="inlineStr">
        <is>
          <t>Pure Power</t>
        </is>
      </c>
      <c r="Q694" s="72" t="inlineStr">
        <is>
          <t>Nature / Ability</t>
        </is>
      </c>
    </row>
    <row r="695">
      <c r="B695" s="72" t="inlineStr">
        <is>
          <t>AI Flags:</t>
        </is>
      </c>
      <c r="E695" s="74" t="inlineStr">
        <is>
          <t>(None)</t>
        </is>
      </c>
      <c r="F695" s="71" t="n"/>
      <c r="Q695" s="72" t="inlineStr">
        <is>
          <t>Item</t>
        </is>
      </c>
    </row>
    <row r="696">
      <c r="B696" s="69" t="inlineStr">
        <is>
          <t>Basic Trainer</t>
        </is>
      </c>
      <c r="E696" s="86" t="inlineStr">
        <is>
          <t>Karate Chop</t>
        </is>
      </c>
      <c r="F696" s="71" t="n"/>
      <c r="Q696" s="72" t="inlineStr">
        <is>
          <t>Moves</t>
        </is>
      </c>
    </row>
    <row r="697">
      <c r="E697" s="85" t="inlineStr">
        <is>
          <t>Confusion</t>
        </is>
      </c>
      <c r="F697" s="71" t="n"/>
    </row>
    <row r="698">
      <c r="E698" s="76" t="inlineStr">
        <is>
          <t>Hidden Power</t>
        </is>
      </c>
      <c r="F698" s="71" t="n"/>
    </row>
    <row r="699">
      <c r="E699" s="76" t="inlineStr">
        <is>
          <t>Secret Power</t>
        </is>
      </c>
      <c r="F699" s="71" t="n"/>
    </row>
    <row r="701" ht="20" customHeight="1">
      <c r="B701" s="65" t="inlineStr">
        <is>
          <t>Sr And Jr</t>
        </is>
      </c>
      <c r="C701" s="66" t="n"/>
      <c r="D701" s="66" t="n"/>
      <c r="E701" s="67" t="inlineStr">
        <is>
          <t>Sr And Jr Anna &amp; Meg</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
Forced on sight (range 1)</t>
        </is>
      </c>
    </row>
    <row r="703">
      <c r="E703" s="70" t="inlineStr">
        <is>
          <t>Lv 15 Zigzagoon</t>
        </is>
      </c>
      <c r="F703" s="71" t="n"/>
      <c r="G703" s="70" t="inlineStr">
        <is>
          <t>Lv 17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Psychic</t>
        </is>
      </c>
      <c r="C711" s="66" t="n"/>
      <c r="D711" s="66" t="n"/>
      <c r="E711" s="67" t="inlineStr">
        <is>
          <t>Psychic Brandi</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IFERROR(_xlfn.IMAGE("https://play.pokemonshowdown.com/sprites/gen5/ralts.png"),"")</f>
        <v/>
      </c>
      <c r="Q712" s="69" t="inlineStr">
        <is>
          <t>Forced on sight (range 4)</t>
        </is>
      </c>
    </row>
    <row r="713">
      <c r="E713" s="70" t="inlineStr">
        <is>
          <t>Lv 17 Ralts</t>
        </is>
      </c>
      <c r="F713" s="71" t="n"/>
      <c r="Q713" s="72" t="inlineStr">
        <is>
          <t>Pokémon</t>
        </is>
      </c>
    </row>
    <row r="714">
      <c r="E714" s="73" t="inlineStr">
        <is>
          <t>Modest</t>
        </is>
      </c>
      <c r="F714" s="73" t="inlineStr">
        <is>
          <t>Trace</t>
        </is>
      </c>
      <c r="Q714" s="72" t="inlineStr">
        <is>
          <t>Nature / Ability</t>
        </is>
      </c>
    </row>
    <row r="715">
      <c r="B715" s="72" t="inlineStr">
        <is>
          <t>AI Flags:</t>
        </is>
      </c>
      <c r="E715" s="74" t="inlineStr">
        <is>
          <t>(None)</t>
        </is>
      </c>
      <c r="F715" s="71" t="n"/>
      <c r="Q715" s="72" t="inlineStr">
        <is>
          <t>Item</t>
        </is>
      </c>
    </row>
    <row r="716">
      <c r="B716" s="69" t="inlineStr">
        <is>
          <t>Basic Trainer</t>
        </is>
      </c>
      <c r="E716" s="85" t="inlineStr">
        <is>
          <t>Confusion</t>
        </is>
      </c>
      <c r="F716" s="71" t="n"/>
      <c r="Q716" s="72" t="inlineStr">
        <is>
          <t>Moves</t>
        </is>
      </c>
    </row>
    <row r="717">
      <c r="E717" s="84" t="inlineStr">
        <is>
          <t>Magical Leaf</t>
        </is>
      </c>
      <c r="F717" s="71" t="n"/>
    </row>
    <row r="718">
      <c r="E718" s="85" t="inlineStr">
        <is>
          <t>Psybeam</t>
        </is>
      </c>
      <c r="F718" s="71" t="n"/>
    </row>
    <row r="719">
      <c r="E719" s="81" t="inlineStr">
        <is>
          <t>-</t>
        </is>
      </c>
      <c r="F719" s="71" t="n"/>
    </row>
    <row r="721" ht="20" customHeight="1">
      <c r="B721" s="65" t="inlineStr">
        <is>
          <t>Bug Maniac</t>
        </is>
      </c>
      <c r="C721" s="66" t="n"/>
      <c r="D721" s="66" t="n"/>
      <c r="E721" s="67" t="inlineStr">
        <is>
          <t>Bug Maniac Derek</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IFERROR(_xlfn.IMAGE("https://play.pokemonshowdown.com/sprites/gen5/dustox.png"),"")</f>
        <v/>
      </c>
      <c r="G722" s="68">
        <f>IFERROR(_xlfn.IMAGE("https://play.pokemonshowdown.com/sprites/gen5/beautifly.png"),"")</f>
        <v/>
      </c>
      <c r="Q722" s="69" t="inlineStr">
        <is>
          <t>Forced on sight (range 4)</t>
        </is>
      </c>
    </row>
    <row r="723">
      <c r="E723" s="70" t="inlineStr">
        <is>
          <t>Lv 16 Dustox</t>
        </is>
      </c>
      <c r="F723" s="71" t="n"/>
      <c r="G723" s="70" t="inlineStr">
        <is>
          <t>Lv 16 Beautifly</t>
        </is>
      </c>
      <c r="H723" s="71" t="n"/>
      <c r="Q723" s="72" t="inlineStr">
        <is>
          <t>Pokémon</t>
        </is>
      </c>
    </row>
    <row r="724">
      <c r="E724" s="73" t="inlineStr">
        <is>
          <t>Modest</t>
        </is>
      </c>
      <c r="F724" s="73" t="inlineStr">
        <is>
          <t>Tinted Lens</t>
        </is>
      </c>
      <c r="G724" s="73" t="inlineStr">
        <is>
          <t>Modest</t>
        </is>
      </c>
      <c r="H724" s="73" t="inlineStr">
        <is>
          <t>Tinted Lens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9" t="inlineStr">
        <is>
          <t>Bug Bite</t>
        </is>
      </c>
      <c r="F726" s="71" t="n"/>
      <c r="G726" s="79" t="inlineStr">
        <is>
          <t>Leech Life</t>
        </is>
      </c>
      <c r="H726" s="71" t="n"/>
      <c r="Q726" s="72" t="inlineStr">
        <is>
          <t>Moves</t>
        </is>
      </c>
    </row>
    <row r="727">
      <c r="E727" s="85" t="inlineStr">
        <is>
          <t>Psybeam</t>
        </is>
      </c>
      <c r="F727" s="71" t="n"/>
      <c r="G727" s="84" t="inlineStr">
        <is>
          <t>Mega Drain</t>
        </is>
      </c>
      <c r="H727" s="71" t="n"/>
    </row>
    <row r="728">
      <c r="E728" s="76" t="inlineStr">
        <is>
          <t>Moonlight</t>
        </is>
      </c>
      <c r="F728" s="71" t="n"/>
      <c r="G728" s="82" t="inlineStr">
        <is>
          <t>Gust</t>
        </is>
      </c>
      <c r="H728" s="71" t="n"/>
    </row>
    <row r="729">
      <c r="E729" s="80" t="inlineStr">
        <is>
          <t>Poison Powder</t>
        </is>
      </c>
      <c r="F729" s="71" t="n"/>
      <c r="G729" s="84" t="inlineStr">
        <is>
          <t>Stun Spore</t>
        </is>
      </c>
      <c r="H729" s="71" t="n"/>
    </row>
    <row r="731" ht="20" customHeight="1">
      <c r="B731" s="65" t="inlineStr">
        <is>
          <t>Triathlete</t>
        </is>
      </c>
      <c r="C731" s="66" t="n"/>
      <c r="D731" s="66" t="n"/>
      <c r="E731" s="67" t="inlineStr">
        <is>
          <t>Triathlete Dylan</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IFERROR(_xlfn.IMAGE("https://play.pokemonshowdown.com/sprites/gen5/doduo.png"),"")</f>
        <v/>
      </c>
    </row>
    <row r="733">
      <c r="E733" s="70" t="inlineStr">
        <is>
          <t>Lv 17 Doduo</t>
        </is>
      </c>
      <c r="F733" s="71" t="n"/>
      <c r="Q733" s="72" t="inlineStr">
        <is>
          <t>Pokémon</t>
        </is>
      </c>
    </row>
    <row r="734">
      <c r="E734" s="73" t="inlineStr">
        <is>
          <t>Adamant</t>
        </is>
      </c>
      <c r="F734" s="73" t="inlineStr">
        <is>
          <t>Tangled Feet</t>
        </is>
      </c>
      <c r="Q734" s="72" t="inlineStr">
        <is>
          <t>Nature / Ability</t>
        </is>
      </c>
    </row>
    <row r="735">
      <c r="B735" s="72" t="inlineStr">
        <is>
          <t>AI Flags:</t>
        </is>
      </c>
      <c r="E735" s="74" t="inlineStr">
        <is>
          <t>(None)</t>
        </is>
      </c>
      <c r="F735" s="71" t="n"/>
      <c r="Q735" s="72" t="inlineStr">
        <is>
          <t>Item</t>
        </is>
      </c>
    </row>
    <row r="736">
      <c r="B736" s="69" t="inlineStr">
        <is>
          <t>Basic Trainer</t>
        </is>
      </c>
      <c r="E736" s="86" t="inlineStr">
        <is>
          <t>Double Kick</t>
        </is>
      </c>
      <c r="F736" s="71" t="n"/>
      <c r="Q736" s="72" t="inlineStr">
        <is>
          <t>Moves</t>
        </is>
      </c>
    </row>
    <row r="737">
      <c r="E737" s="75" t="inlineStr">
        <is>
          <t>Feint Attack</t>
        </is>
      </c>
      <c r="F737" s="71" t="n"/>
    </row>
    <row r="738">
      <c r="E738" s="76" t="inlineStr">
        <is>
          <t>Scratch</t>
        </is>
      </c>
      <c r="F738" s="71" t="n"/>
    </row>
    <row r="739">
      <c r="E739" s="82" t="inlineStr">
        <is>
          <t>Pluck</t>
        </is>
      </c>
      <c r="F739" s="71" t="n"/>
    </row>
    <row r="741" ht="20" customHeight="1">
      <c r="B741" s="65" t="inlineStr">
        <is>
          <t>Pkmn Breeder</t>
        </is>
      </c>
      <c r="C741" s="66" t="n"/>
      <c r="D741" s="66" t="n"/>
      <c r="E741" s="67" t="inlineStr">
        <is>
          <t>Pkmn Breeder Isaac</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IFERROR(_xlfn.IMAGE("https://play.pokemonshowdown.com/sprites/gen5/whismur.png"),"")</f>
        <v/>
      </c>
      <c r="G742" s="68">
        <f>IFERROR(_xlfn.IMAGE("https://play.pokemonshowdown.com/sprites/gen5/zigzagoon.png"),"")</f>
        <v/>
      </c>
      <c r="I742" s="68">
        <f>IFERROR(_xlfn.IMAGE("https://play.pokemonshowdown.com/sprites/gen5/aron.png"),"")</f>
        <v/>
      </c>
      <c r="K742" s="68">
        <f>IFERROR(_xlfn.IMAGE("https://play.pokemonshowdown.com/sprites/gen5/poochyena.png"),"")</f>
        <v/>
      </c>
      <c r="M742" s="68">
        <f>IFERROR(_xlfn.IMAGE("https://play.pokemonshowdown.com/sprites/gen5/taillow.png"),"")</f>
        <v/>
      </c>
      <c r="O742" s="68">
        <f>IFERROR(_xlfn.IMAGE("https://play.pokemonshowdown.com/sprites/gen5/makuhita.png"),"")</f>
        <v/>
      </c>
    </row>
    <row r="743">
      <c r="E743" s="70" t="inlineStr">
        <is>
          <t>Lv 11 Whismur</t>
        </is>
      </c>
      <c r="F743" s="71" t="n"/>
      <c r="G743" s="70" t="inlineStr">
        <is>
          <t>Lv 11 Zigzagoon</t>
        </is>
      </c>
      <c r="H743" s="71" t="n"/>
      <c r="I743" s="70" t="inlineStr">
        <is>
          <t>Lv 11 Aron</t>
        </is>
      </c>
      <c r="J743" s="71" t="n"/>
      <c r="K743" s="70" t="inlineStr">
        <is>
          <t>Lv 11 Poochyena</t>
        </is>
      </c>
      <c r="L743" s="71" t="n"/>
      <c r="M743" s="70" t="inlineStr">
        <is>
          <t>Lv 11 Taillow</t>
        </is>
      </c>
      <c r="N743" s="71" t="n"/>
      <c r="O743" s="70" t="inlineStr">
        <is>
          <t>Lv 11 Makuhita</t>
        </is>
      </c>
      <c r="P743" s="71" t="n"/>
      <c r="Q743" s="72" t="inlineStr">
        <is>
          <t>Pokémon</t>
        </is>
      </c>
    </row>
    <row r="744">
      <c r="E744" s="73" t="inlineStr">
        <is>
          <t>Adamant</t>
        </is>
      </c>
      <c r="F744" s="73" t="inlineStr">
        <is>
          <t>Scrappy</t>
        </is>
      </c>
      <c r="G744" s="73" t="inlineStr">
        <is>
          <t>Adamant</t>
        </is>
      </c>
      <c r="H744" s="73" t="inlineStr">
        <is>
          <t>Gluttony</t>
        </is>
      </c>
      <c r="I744" s="73" t="inlineStr">
        <is>
          <t>Adamant</t>
        </is>
      </c>
      <c r="J744" s="73" t="inlineStr">
        <is>
          <t>Rock Head</t>
        </is>
      </c>
      <c r="K744" s="73" t="inlineStr">
        <is>
          <t>Adamant</t>
        </is>
      </c>
      <c r="L744" s="73" t="inlineStr">
        <is>
          <t>Quick Feet</t>
        </is>
      </c>
      <c r="M744" s="73" t="inlineStr">
        <is>
          <t>Adamant</t>
        </is>
      </c>
      <c r="N744" s="73" t="inlineStr">
        <is>
          <t>Guts</t>
        </is>
      </c>
      <c r="O744" s="73" t="inlineStr">
        <is>
          <t>Adamant</t>
        </is>
      </c>
      <c r="P744" s="73" t="inlineStr">
        <is>
          <t>Guts</t>
        </is>
      </c>
      <c r="Q744" s="72" t="inlineStr">
        <is>
          <t>Nature / Ability</t>
        </is>
      </c>
    </row>
    <row r="745">
      <c r="B745" s="72" t="inlineStr">
        <is>
          <t>AI Flags:</t>
        </is>
      </c>
      <c r="E745" s="74" t="inlineStr">
        <is>
          <t>(None)</t>
        </is>
      </c>
      <c r="F745" s="71" t="n"/>
      <c r="G745" s="74" t="inlineStr">
        <is>
          <t>(None)</t>
        </is>
      </c>
      <c r="H745" s="71" t="n"/>
      <c r="I745" s="74" t="inlineStr">
        <is>
          <t>(None)</t>
        </is>
      </c>
      <c r="J745" s="71" t="n"/>
      <c r="K745" s="74" t="inlineStr">
        <is>
          <t>(None)</t>
        </is>
      </c>
      <c r="L745" s="71" t="n"/>
      <c r="M745" s="74" t="inlineStr">
        <is>
          <t>(None)</t>
        </is>
      </c>
      <c r="N745" s="71" t="n"/>
      <c r="O745" s="74" t="inlineStr">
        <is>
          <t>(None)</t>
        </is>
      </c>
      <c r="P745" s="71" t="n"/>
      <c r="Q745" s="72" t="inlineStr">
        <is>
          <t>Item</t>
        </is>
      </c>
    </row>
    <row r="746">
      <c r="B746" s="69" t="inlineStr">
        <is>
          <t>Basic Trainer</t>
        </is>
      </c>
      <c r="E746" s="76" t="inlineStr">
        <is>
          <t>Pound</t>
        </is>
      </c>
      <c r="F746" s="71" t="n"/>
      <c r="G746" s="76" t="inlineStr">
        <is>
          <t>Quick Attack</t>
        </is>
      </c>
      <c r="H746" s="71" t="n"/>
      <c r="I746" s="89" t="inlineStr">
        <is>
          <t>Rock Throw</t>
        </is>
      </c>
      <c r="J746" s="71" t="n"/>
      <c r="K746" s="76" t="inlineStr">
        <is>
          <t>Quick Attack</t>
        </is>
      </c>
      <c r="L746" s="71" t="n"/>
      <c r="M746" s="82" t="inlineStr">
        <is>
          <t>Peck</t>
        </is>
      </c>
      <c r="N746" s="71" t="n"/>
      <c r="O746" s="86" t="inlineStr">
        <is>
          <t>Karate Chop</t>
        </is>
      </c>
      <c r="P746" s="71" t="n"/>
      <c r="Q746" s="72" t="inlineStr">
        <is>
          <t>Moves</t>
        </is>
      </c>
    </row>
    <row r="747">
      <c r="E747" s="76" t="inlineStr">
        <is>
          <t>Uproar</t>
        </is>
      </c>
      <c r="F747" s="71" t="n"/>
      <c r="G747" s="78" t="inlineStr">
        <is>
          <t>Sand Attack</t>
        </is>
      </c>
      <c r="H747" s="71" t="n"/>
      <c r="I747" s="78" t="inlineStr">
        <is>
          <t>Dig</t>
        </is>
      </c>
      <c r="J747" s="71" t="n"/>
      <c r="K747" s="76" t="inlineStr">
        <is>
          <t>Tackle</t>
        </is>
      </c>
      <c r="L747" s="71" t="n"/>
      <c r="M747" s="76" t="inlineStr">
        <is>
          <t>Uproar</t>
        </is>
      </c>
      <c r="N747" s="71" t="n"/>
      <c r="O747" s="76" t="inlineStr">
        <is>
          <t>Pound</t>
        </is>
      </c>
      <c r="P747" s="71" t="n"/>
    </row>
    <row r="748">
      <c r="E748" s="76" t="inlineStr">
        <is>
          <t>Growl</t>
        </is>
      </c>
      <c r="F748" s="71" t="n"/>
      <c r="G748" s="75" t="inlineStr">
        <is>
          <t>Bite</t>
        </is>
      </c>
      <c r="H748" s="71" t="n"/>
      <c r="I748" s="87" t="inlineStr">
        <is>
          <t>Iron Head</t>
        </is>
      </c>
      <c r="J748" s="71" t="n"/>
      <c r="K748" s="78" t="inlineStr">
        <is>
          <t>Sand Attack</t>
        </is>
      </c>
      <c r="L748" s="71" t="n"/>
      <c r="M748" s="76" t="inlineStr">
        <is>
          <t>Whirlwind</t>
        </is>
      </c>
      <c r="N748" s="71" t="n"/>
      <c r="O748" s="78" t="inlineStr">
        <is>
          <t>Sand Attack</t>
        </is>
      </c>
      <c r="P748" s="71" t="n"/>
    </row>
    <row r="749">
      <c r="E749" s="81" t="inlineStr">
        <is>
          <t>-</t>
        </is>
      </c>
      <c r="F749" s="71" t="n"/>
      <c r="G749" s="76" t="inlineStr">
        <is>
          <t>Headbutt</t>
        </is>
      </c>
      <c r="H749" s="71" t="n"/>
      <c r="I749" s="76" t="inlineStr">
        <is>
          <t>Headbutt</t>
        </is>
      </c>
      <c r="J749" s="71" t="n"/>
      <c r="K749" s="81" t="inlineStr">
        <is>
          <t>-</t>
        </is>
      </c>
      <c r="L749" s="71" t="n"/>
      <c r="M749" s="82" t="inlineStr">
        <is>
          <t>Wing Attack</t>
        </is>
      </c>
      <c r="N749" s="71" t="n"/>
      <c r="O749" s="76" t="inlineStr">
        <is>
          <t>Whirlwind</t>
        </is>
      </c>
      <c r="P749" s="71" t="n"/>
    </row>
    <row r="751" ht="20" customHeight="1">
      <c r="B751" s="65" t="inlineStr">
        <is>
          <t>Pkmn Breeder</t>
        </is>
      </c>
      <c r="C751" s="66" t="n"/>
      <c r="D751" s="66" t="n"/>
      <c r="E751" s="67" t="inlineStr">
        <is>
          <t>Pkmn Breeder Lydia</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IFERROR(_xlfn.IMAGE("https://play.pokemonshowdown.com/sprites/gen5/wingull.png"),"")</f>
        <v/>
      </c>
      <c r="G752" s="68">
        <f>IFERROR(_xlfn.IMAGE("https://play.pokemonshowdown.com/sprites/gen5/shroomish.png"),"")</f>
        <v/>
      </c>
      <c r="I752" s="68">
        <f>IFERROR(_xlfn.IMAGE("https://play.pokemonshowdown.com/sprites/gen5/marill.png"),"")</f>
        <v/>
      </c>
      <c r="K752" s="68">
        <f>IFERROR(_xlfn.IMAGE("https://play.pokemonshowdown.com/sprites/gen5/roselia.png"),"")</f>
        <v/>
      </c>
      <c r="M752" s="68">
        <f>IFERROR(_xlfn.IMAGE("https://play.pokemonshowdown.com/sprites/gen5/skitty.png"),"")</f>
        <v/>
      </c>
      <c r="O752" s="68">
        <f>IFERROR(_xlfn.IMAGE("https://play.pokemonshowdown.com/sprites/gen5/goldeen.png"),"")</f>
        <v/>
      </c>
    </row>
    <row r="753">
      <c r="E753" s="70" t="inlineStr">
        <is>
          <t>Lv 11 Wingull</t>
        </is>
      </c>
      <c r="F753" s="71" t="n"/>
      <c r="G753" s="70" t="inlineStr">
        <is>
          <t>Lv 11 Shroomish</t>
        </is>
      </c>
      <c r="H753" s="71" t="n"/>
      <c r="I753" s="70" t="inlineStr">
        <is>
          <t>Lv 11 Marill</t>
        </is>
      </c>
      <c r="J753" s="71" t="n"/>
      <c r="K753" s="70" t="inlineStr">
        <is>
          <t>Lv 11 Roselia</t>
        </is>
      </c>
      <c r="L753" s="71" t="n"/>
      <c r="M753" s="70" t="inlineStr">
        <is>
          <t>Lv 11 Skitty</t>
        </is>
      </c>
      <c r="N753" s="71" t="n"/>
      <c r="O753" s="70" t="inlineStr">
        <is>
          <t>Lv 11 Goldeen</t>
        </is>
      </c>
      <c r="P753" s="71" t="n"/>
      <c r="Q753" s="72" t="inlineStr">
        <is>
          <t>Pokémon</t>
        </is>
      </c>
    </row>
    <row r="754">
      <c r="E754" s="73" t="inlineStr">
        <is>
          <t>Modest</t>
        </is>
      </c>
      <c r="F754" s="73" t="inlineStr">
        <is>
          <t>Gluttony</t>
        </is>
      </c>
      <c r="G754" s="73" t="inlineStr">
        <is>
          <t>Adamant</t>
        </is>
      </c>
      <c r="H754" s="73" t="inlineStr">
        <is>
          <t>Poison Heal</t>
        </is>
      </c>
      <c r="I754" s="73" t="inlineStr">
        <is>
          <t>Adamant</t>
        </is>
      </c>
      <c r="J754" s="73" t="inlineStr">
        <is>
          <t>Huge Power</t>
        </is>
      </c>
      <c r="K754" s="73" t="inlineStr">
        <is>
          <t>Modest</t>
        </is>
      </c>
      <c r="L754" s="73" t="inlineStr">
        <is>
          <t>Natural Cure</t>
        </is>
      </c>
      <c r="M754" s="73" t="inlineStr">
        <is>
          <t>Adamant</t>
        </is>
      </c>
      <c r="N754" s="73" t="inlineStr">
        <is>
          <t>Cute Charm</t>
        </is>
      </c>
      <c r="O754" s="73" t="inlineStr">
        <is>
          <t>Adamant</t>
        </is>
      </c>
      <c r="P754" s="73" t="inlineStr">
        <is>
          <t>Swift Swim</t>
        </is>
      </c>
      <c r="Q754" s="72" t="inlineStr">
        <is>
          <t>Nature / Ability</t>
        </is>
      </c>
    </row>
    <row r="755">
      <c r="B755" s="72" t="inlineStr">
        <is>
          <t>AI Flags:</t>
        </is>
      </c>
      <c r="E755" s="74" t="inlineStr">
        <is>
          <t>(None)</t>
        </is>
      </c>
      <c r="F755" s="71" t="n"/>
      <c r="G755" s="74" t="inlineStr">
        <is>
          <t>(None)</t>
        </is>
      </c>
      <c r="H755" s="71" t="n"/>
      <c r="I755" s="74" t="inlineStr">
        <is>
          <t>(None)</t>
        </is>
      </c>
      <c r="J755" s="71" t="n"/>
      <c r="K755" s="74" t="inlineStr">
        <is>
          <t>(None)</t>
        </is>
      </c>
      <c r="L755" s="71" t="n"/>
      <c r="M755" s="74" t="inlineStr">
        <is>
          <t>(None)</t>
        </is>
      </c>
      <c r="N755" s="71" t="n"/>
      <c r="O755" s="74" t="inlineStr">
        <is>
          <t>(None)</t>
        </is>
      </c>
      <c r="P755" s="71" t="n"/>
      <c r="Q755" s="72" t="inlineStr">
        <is>
          <t>Item</t>
        </is>
      </c>
    </row>
    <row r="756">
      <c r="B756" s="69" t="inlineStr">
        <is>
          <t>Basic Trainer</t>
        </is>
      </c>
      <c r="E756" s="82" t="inlineStr">
        <is>
          <t>Peck</t>
        </is>
      </c>
      <c r="F756" s="71" t="n"/>
      <c r="G756" s="80" t="inlineStr">
        <is>
          <t>Poison Powder</t>
        </is>
      </c>
      <c r="H756" s="71" t="n"/>
      <c r="I756" s="76" t="inlineStr">
        <is>
          <t>Present</t>
        </is>
      </c>
      <c r="J756" s="71" t="n"/>
      <c r="K756" s="84" t="inlineStr">
        <is>
          <t>Mega Drain</t>
        </is>
      </c>
      <c r="L756" s="71" t="n"/>
      <c r="M756" s="76" t="inlineStr">
        <is>
          <t>Fake Out</t>
        </is>
      </c>
      <c r="N756" s="71" t="n"/>
      <c r="O756" s="82" t="inlineStr">
        <is>
          <t>Peck</t>
        </is>
      </c>
      <c r="P756" s="71" t="n"/>
      <c r="Q756" s="72" t="inlineStr">
        <is>
          <t>Moves</t>
        </is>
      </c>
    </row>
    <row r="757">
      <c r="E757" s="90" t="inlineStr">
        <is>
          <t>Water Gun</t>
        </is>
      </c>
      <c r="F757" s="71" t="n"/>
      <c r="G757" s="84" t="inlineStr">
        <is>
          <t>Mega Drain</t>
        </is>
      </c>
      <c r="H757" s="71" t="n"/>
      <c r="I757" s="81" t="inlineStr">
        <is>
          <t>-</t>
        </is>
      </c>
      <c r="J757" s="71" t="n"/>
      <c r="K757" s="80" t="inlineStr">
        <is>
          <t>Poison Sting</t>
        </is>
      </c>
      <c r="L757" s="71" t="n"/>
      <c r="M757" s="76" t="inlineStr">
        <is>
          <t>Foresight</t>
        </is>
      </c>
      <c r="N757" s="71" t="n"/>
      <c r="O757" s="90" t="inlineStr">
        <is>
          <t>Aqua Jet</t>
        </is>
      </c>
      <c r="P757" s="71" t="n"/>
    </row>
    <row r="758">
      <c r="E758" s="76" t="inlineStr">
        <is>
          <t>Supersonic</t>
        </is>
      </c>
      <c r="F758" s="71" t="n"/>
      <c r="G758" s="76" t="inlineStr">
        <is>
          <t>Take Down</t>
        </is>
      </c>
      <c r="H758" s="71" t="n"/>
      <c r="I758" s="81" t="inlineStr">
        <is>
          <t>-</t>
        </is>
      </c>
      <c r="J758" s="71" t="n"/>
      <c r="K758" s="79" t="inlineStr">
        <is>
          <t>Twineedle</t>
        </is>
      </c>
      <c r="L758" s="71" t="n"/>
      <c r="M758" s="76" t="inlineStr">
        <is>
          <t>Attract</t>
        </is>
      </c>
      <c r="N758" s="71" t="n"/>
      <c r="O758" s="78" t="inlineStr">
        <is>
          <t>Mud Shot</t>
        </is>
      </c>
      <c r="P758" s="71" t="n"/>
    </row>
    <row r="759">
      <c r="E759" s="75" t="inlineStr">
        <is>
          <t>Bite</t>
        </is>
      </c>
      <c r="F759" s="71" t="n"/>
      <c r="G759" s="81" t="inlineStr">
        <is>
          <t>-</t>
        </is>
      </c>
      <c r="H759" s="71" t="n"/>
      <c r="I759" s="81" t="inlineStr">
        <is>
          <t>-</t>
        </is>
      </c>
      <c r="J759" s="71" t="n"/>
      <c r="K759" s="84" t="inlineStr">
        <is>
          <t>Stun Spore</t>
        </is>
      </c>
      <c r="L759" s="71" t="n"/>
      <c r="M759" s="76" t="inlineStr">
        <is>
          <t>Sing</t>
        </is>
      </c>
      <c r="N759" s="71" t="n"/>
      <c r="O759" s="85" t="inlineStr">
        <is>
          <t>Psybeam</t>
        </is>
      </c>
      <c r="P759" s="71" t="n"/>
    </row>
    <row r="761" ht="20" customHeight="1">
      <c r="B761" s="65" t="inlineStr">
        <is>
          <t>Triathlete</t>
        </is>
      </c>
      <c r="C761" s="66" t="n"/>
      <c r="D761" s="66" t="n"/>
      <c r="E761" s="67" t="inlineStr">
        <is>
          <t>Triathlete Maria</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IFERROR(_xlfn.IMAGE("https://play.pokemonshowdown.com/sprites/gen5/doduo.png"),"")</f>
        <v/>
      </c>
    </row>
    <row r="763">
      <c r="E763" s="70" t="inlineStr">
        <is>
          <t>Lv 17 Doduo</t>
        </is>
      </c>
      <c r="F763" s="71" t="n"/>
      <c r="Q763" s="72" t="inlineStr">
        <is>
          <t>Pokémon</t>
        </is>
      </c>
    </row>
    <row r="764">
      <c r="E764" s="73" t="inlineStr">
        <is>
          <t>Adamant</t>
        </is>
      </c>
      <c r="F764" s="73" t="inlineStr">
        <is>
          <t>Tangled Feet</t>
        </is>
      </c>
      <c r="Q764" s="72" t="inlineStr">
        <is>
          <t>Nature / Ability</t>
        </is>
      </c>
    </row>
    <row r="765">
      <c r="B765" s="72" t="inlineStr">
        <is>
          <t>AI Flags:</t>
        </is>
      </c>
      <c r="E765" s="74" t="inlineStr">
        <is>
          <t>(None)</t>
        </is>
      </c>
      <c r="F765" s="71" t="n"/>
      <c r="Q765" s="72" t="inlineStr">
        <is>
          <t>Item</t>
        </is>
      </c>
    </row>
    <row r="766">
      <c r="B766" s="69" t="inlineStr">
        <is>
          <t>Basic Trainer</t>
        </is>
      </c>
      <c r="E766" s="86" t="inlineStr">
        <is>
          <t>Double Kick</t>
        </is>
      </c>
      <c r="F766" s="71" t="n"/>
      <c r="Q766" s="72" t="inlineStr">
        <is>
          <t>Moves</t>
        </is>
      </c>
    </row>
    <row r="767">
      <c r="E767" s="75" t="inlineStr">
        <is>
          <t>Feint Attack</t>
        </is>
      </c>
      <c r="F767" s="71" t="n"/>
    </row>
    <row r="768">
      <c r="E768" s="76" t="inlineStr">
        <is>
          <t>Scratch</t>
        </is>
      </c>
      <c r="F768" s="71" t="n"/>
    </row>
    <row r="769">
      <c r="E769" s="82" t="inlineStr">
        <is>
          <t>Pluck</t>
        </is>
      </c>
      <c r="F769" s="71" t="n"/>
    </row>
    <row r="771" ht="20" customHeight="1">
      <c r="B771" s="65" t="inlineStr">
        <is>
          <t>Triathlete</t>
        </is>
      </c>
      <c r="C771" s="66" t="n"/>
      <c r="D771" s="66" t="n"/>
      <c r="E771" s="67" t="inlineStr">
        <is>
          <t>Triathlete Melina</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IFERROR(_xlfn.IMAGE("https://play.pokemonshowdown.com/sprites/gen5/doduo.png"),"")</f>
        <v/>
      </c>
    </row>
    <row r="773">
      <c r="E773" s="70" t="inlineStr">
        <is>
          <t>Lv 17 Doduo</t>
        </is>
      </c>
      <c r="F773" s="71" t="n"/>
      <c r="Q773" s="72" t="inlineStr">
        <is>
          <t>Pokémon</t>
        </is>
      </c>
    </row>
    <row r="774">
      <c r="E774" s="73" t="inlineStr">
        <is>
          <t>Adamant</t>
        </is>
      </c>
      <c r="F774" s="73" t="inlineStr">
        <is>
          <t>Tangled Feet</t>
        </is>
      </c>
      <c r="Q774" s="72" t="inlineStr">
        <is>
          <t>Nature / Ability</t>
        </is>
      </c>
    </row>
    <row r="775">
      <c r="B775" s="72" t="inlineStr">
        <is>
          <t>AI Flags:</t>
        </is>
      </c>
      <c r="E775" s="74" t="inlineStr">
        <is>
          <t>(None)</t>
        </is>
      </c>
      <c r="F775" s="71" t="n"/>
      <c r="Q775" s="72" t="inlineStr">
        <is>
          <t>Item</t>
        </is>
      </c>
    </row>
    <row r="776">
      <c r="B776" s="69" t="inlineStr">
        <is>
          <t>Basic Trainer</t>
        </is>
      </c>
      <c r="E776" s="86" t="inlineStr">
        <is>
          <t>Double Kick</t>
        </is>
      </c>
      <c r="F776" s="71" t="n"/>
      <c r="Q776" s="72" t="inlineStr">
        <is>
          <t>Moves</t>
        </is>
      </c>
    </row>
    <row r="777">
      <c r="E777" s="75" t="inlineStr">
        <is>
          <t>Feint Attack</t>
        </is>
      </c>
      <c r="F777" s="71" t="n"/>
    </row>
    <row r="778">
      <c r="E778" s="76" t="inlineStr">
        <is>
          <t>Scratch</t>
        </is>
      </c>
      <c r="F778" s="71" t="n"/>
    </row>
    <row r="779">
      <c r="E779" s="82" t="inlineStr">
        <is>
          <t>Pluck</t>
        </is>
      </c>
      <c r="F779" s="71" t="n"/>
    </row>
    <row r="781" ht="24" customHeight="1">
      <c r="B781" s="63" t="inlineStr">
        <is>
          <t>Abandoned Ship - Corridors - 1F</t>
        </is>
      </c>
      <c r="C781" s="64" t="n"/>
      <c r="D781" s="64" t="n"/>
      <c r="E781" s="64" t="n"/>
      <c r="F781" s="64" t="n"/>
      <c r="G781" s="64" t="n"/>
      <c r="H781" s="64" t="n"/>
      <c r="I781" s="64" t="n"/>
      <c r="J781" s="64" t="n"/>
      <c r="K781" s="64" t="n"/>
      <c r="L781" s="64" t="n"/>
      <c r="M781" s="64" t="n"/>
      <c r="N781" s="64" t="n"/>
      <c r="O781" s="64" t="n"/>
      <c r="P781" s="64" t="n"/>
      <c r="Q781" s="64" t="n"/>
    </row>
    <row r="783" ht="20" customHeight="1">
      <c r="B783" s="65" t="inlineStr">
        <is>
          <t>Tuber M</t>
        </is>
      </c>
      <c r="C783" s="66" t="n"/>
      <c r="D783" s="66" t="n"/>
      <c r="E783" s="67" t="inlineStr">
        <is>
          <t>Tuber M Charlie</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IFERROR(_xlfn.IMAGE("https://play.pokemonshowdown.com/sprites/gen5/marill.png"),"")</f>
        <v/>
      </c>
    </row>
    <row r="785">
      <c r="E785" s="70" t="inlineStr">
        <is>
          <t>Lv 26 Marill</t>
        </is>
      </c>
      <c r="F785" s="71" t="n"/>
      <c r="Q785" s="72" t="inlineStr">
        <is>
          <t>Pokémon</t>
        </is>
      </c>
    </row>
    <row r="786">
      <c r="E786" s="73" t="inlineStr">
        <is>
          <t>Adamant</t>
        </is>
      </c>
      <c r="F786" s="73" t="inlineStr">
        <is>
          <t>Huge Power</t>
        </is>
      </c>
      <c r="Q786" s="72" t="inlineStr">
        <is>
          <t>Nature / Ability</t>
        </is>
      </c>
    </row>
    <row r="787">
      <c r="B787" s="72" t="inlineStr">
        <is>
          <t>AI Flags:</t>
        </is>
      </c>
      <c r="E787" s="74" t="inlineStr">
        <is>
          <t>(None)</t>
        </is>
      </c>
      <c r="F787" s="71" t="n"/>
      <c r="Q787" s="72" t="inlineStr">
        <is>
          <t>Item</t>
        </is>
      </c>
    </row>
    <row r="788">
      <c r="B788" s="69" t="inlineStr">
        <is>
          <t>Basic Trainer</t>
        </is>
      </c>
      <c r="E788" s="90" t="inlineStr">
        <is>
          <t>Water Gun</t>
        </is>
      </c>
      <c r="F788" s="71" t="n"/>
      <c r="Q788" s="72" t="inlineStr">
        <is>
          <t>Moves</t>
        </is>
      </c>
    </row>
    <row r="789">
      <c r="E789" s="76" t="inlineStr">
        <is>
          <t>Pound</t>
        </is>
      </c>
      <c r="F789" s="71" t="n"/>
    </row>
    <row r="790">
      <c r="E790" s="90" t="inlineStr">
        <is>
          <t>Bubble Beam</t>
        </is>
      </c>
      <c r="F790" s="71" t="n"/>
    </row>
    <row r="791">
      <c r="E791" s="86" t="inlineStr">
        <is>
          <t>Brick Break</t>
        </is>
      </c>
      <c r="F791" s="71" t="n"/>
    </row>
    <row r="793" ht="24" customHeight="1">
      <c r="B793" s="63" t="inlineStr">
        <is>
          <t>Abandoned Ship - Corridors - B1F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Sailor</t>
        </is>
      </c>
      <c r="C795" s="66" t="n"/>
      <c r="D795" s="66" t="n"/>
      <c r="E795" s="67" t="inlineStr">
        <is>
          <t>Sailor Duncan</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IFERROR(_xlfn.IMAGE("https://play.pokemonshowdown.com/sprites/gen5/spheal.png"),"")</f>
        <v/>
      </c>
      <c r="G796" s="68">
        <f>IFERROR(_xlfn.IMAGE("https://play.pokemonshowdown.com/sprites/gen5/machoke.png"),"")</f>
        <v/>
      </c>
    </row>
    <row r="797">
      <c r="E797" s="70" t="inlineStr">
        <is>
          <t>Lv 25 Spheal</t>
        </is>
      </c>
      <c r="F797" s="71" t="n"/>
      <c r="G797" s="70" t="inlineStr">
        <is>
          <t>Lv 25 Machoke</t>
        </is>
      </c>
      <c r="H797" s="71" t="n"/>
      <c r="Q797" s="72" t="inlineStr">
        <is>
          <t>Pokémon</t>
        </is>
      </c>
    </row>
    <row r="798">
      <c r="E798" s="73" t="inlineStr">
        <is>
          <t>Modest</t>
        </is>
      </c>
      <c r="F798" s="73" t="inlineStr">
        <is>
          <t>Thick Fat</t>
        </is>
      </c>
      <c r="G798" s="73" t="inlineStr">
        <is>
          <t>Adamant</t>
        </is>
      </c>
      <c r="H798" s="73" t="inlineStr">
        <is>
          <t>Huge Power</t>
        </is>
      </c>
      <c r="Q798" s="72" t="inlineStr">
        <is>
          <t>Nature / Ability</t>
        </is>
      </c>
    </row>
    <row r="799">
      <c r="B799" s="72" t="inlineStr">
        <is>
          <t>AI Flags:</t>
        </is>
      </c>
      <c r="E799" s="74" t="inlineStr">
        <is>
          <t>(None)</t>
        </is>
      </c>
      <c r="F799" s="71" t="n"/>
      <c r="G799" s="74" t="inlineStr">
        <is>
          <t>(None)</t>
        </is>
      </c>
      <c r="H799" s="71" t="n"/>
      <c r="Q799" s="72" t="inlineStr">
        <is>
          <t>Item</t>
        </is>
      </c>
    </row>
    <row r="800">
      <c r="B800" s="69" t="inlineStr">
        <is>
          <t>Basic Trainer</t>
        </is>
      </c>
      <c r="E800" s="90" t="inlineStr">
        <is>
          <t>Water Gun</t>
        </is>
      </c>
      <c r="F800" s="71" t="n"/>
      <c r="G800" s="83" t="inlineStr">
        <is>
          <t>Fire Punch</t>
        </is>
      </c>
      <c r="H800" s="71" t="n"/>
      <c r="Q800" s="72" t="inlineStr">
        <is>
          <t>Moves</t>
        </is>
      </c>
    </row>
    <row r="801">
      <c r="E801" s="76" t="inlineStr">
        <is>
          <t>Body Slam</t>
        </is>
      </c>
      <c r="F801" s="71" t="n"/>
      <c r="G801" s="86" t="inlineStr">
        <is>
          <t>Seismic Toss</t>
        </is>
      </c>
      <c r="H801" s="71" t="n"/>
    </row>
    <row r="802">
      <c r="E802" s="90" t="inlineStr">
        <is>
          <t>Bubble Beam</t>
        </is>
      </c>
      <c r="F802" s="71" t="n"/>
      <c r="G802" s="77" t="inlineStr">
        <is>
          <t>Thunder Punch</t>
        </is>
      </c>
      <c r="H802" s="71" t="n"/>
    </row>
    <row r="803">
      <c r="E803" s="87" t="inlineStr">
        <is>
          <t>Gyro Ball</t>
        </is>
      </c>
      <c r="F803" s="71" t="n"/>
      <c r="G803" s="86" t="inlineStr">
        <is>
          <t>Wake Up Slap</t>
        </is>
      </c>
      <c r="H803" s="71" t="n"/>
    </row>
    <row r="805" ht="24" customHeight="1">
      <c r="B805" s="63" t="inlineStr">
        <is>
          <t>Abandoned Ship - Rooms - 1F</t>
        </is>
      </c>
      <c r="C805" s="64" t="n"/>
      <c r="D805" s="64" t="n"/>
      <c r="E805" s="64" t="n"/>
      <c r="F805" s="64" t="n"/>
      <c r="G805" s="64" t="n"/>
      <c r="H805" s="64" t="n"/>
      <c r="I805" s="64" t="n"/>
      <c r="J805" s="64" t="n"/>
      <c r="K805" s="64" t="n"/>
      <c r="L805" s="64" t="n"/>
      <c r="M805" s="64" t="n"/>
      <c r="N805" s="64" t="n"/>
      <c r="O805" s="64" t="n"/>
      <c r="P805" s="64" t="n"/>
      <c r="Q805" s="64" t="n"/>
    </row>
    <row r="807" ht="20" customHeight="1">
      <c r="B807" s="65" t="inlineStr">
        <is>
          <t>Youngster</t>
        </is>
      </c>
      <c r="C807" s="66" t="n"/>
      <c r="D807" s="66" t="n"/>
      <c r="E807" s="67" t="inlineStr">
        <is>
          <t>Youngster Demetrius</t>
        </is>
      </c>
      <c r="F807" s="66" t="n"/>
      <c r="G807" s="66" t="n"/>
      <c r="H807" s="66" t="n"/>
      <c r="I807" s="66" t="n"/>
      <c r="J807" s="66" t="n"/>
      <c r="K807" s="66" t="n"/>
      <c r="L807" s="66" t="n"/>
      <c r="M807" s="66" t="n"/>
      <c r="N807" s="66" t="n"/>
      <c r="O807" s="66" t="n"/>
      <c r="P807" s="66" t="n"/>
      <c r="Q807" s="66" t="n"/>
    </row>
    <row r="808" ht="69" customHeight="1">
      <c r="E808" s="68">
        <f>IFERROR(_xlfn.IMAGE("https://play.pokemonshowdown.com/sprites/gen5/zigzagoon.png"),"")</f>
        <v/>
      </c>
      <c r="G808" s="68">
        <f>IFERROR(_xlfn.IMAGE("https://play.pokemonshowdown.com/sprites/gen5/electrike.png"),"")</f>
        <v/>
      </c>
    </row>
    <row r="809">
      <c r="E809" s="70" t="inlineStr">
        <is>
          <t>Lv 25 Zigzagoon</t>
        </is>
      </c>
      <c r="F809" s="71" t="n"/>
      <c r="G809" s="70" t="inlineStr">
        <is>
          <t>Lv 25 Electrike</t>
        </is>
      </c>
      <c r="H809" s="71" t="n"/>
      <c r="Q809" s="72" t="inlineStr">
        <is>
          <t>Pokémon</t>
        </is>
      </c>
    </row>
    <row r="810">
      <c r="E810" s="73" t="inlineStr">
        <is>
          <t>Adamant</t>
        </is>
      </c>
      <c r="F810" s="73" t="inlineStr">
        <is>
          <t>Gluttony</t>
        </is>
      </c>
      <c r="G810" s="73" t="inlineStr">
        <is>
          <t>Modest</t>
        </is>
      </c>
      <c r="H810" s="73" t="inlineStr">
        <is>
          <t>Lightning Rod</t>
        </is>
      </c>
      <c r="Q810" s="72" t="inlineStr">
        <is>
          <t>Nature / Ability</t>
        </is>
      </c>
    </row>
    <row r="811">
      <c r="B811" s="72" t="inlineStr">
        <is>
          <t>AI Flags:</t>
        </is>
      </c>
      <c r="E811" s="74" t="inlineStr">
        <is>
          <t>(None)</t>
        </is>
      </c>
      <c r="F811" s="71" t="n"/>
      <c r="G811" s="74" t="inlineStr">
        <is>
          <t>(None)</t>
        </is>
      </c>
      <c r="H811" s="71" t="n"/>
      <c r="Q811" s="72" t="inlineStr">
        <is>
          <t>Item</t>
        </is>
      </c>
    </row>
    <row r="812">
      <c r="B812" s="69" t="inlineStr">
        <is>
          <t>Basic Trainer</t>
        </is>
      </c>
      <c r="E812" s="78" t="inlineStr">
        <is>
          <t>Mud Slap</t>
        </is>
      </c>
      <c r="F812" s="71" t="n"/>
      <c r="G812" s="76" t="inlineStr">
        <is>
          <t>Roar</t>
        </is>
      </c>
      <c r="H812" s="71" t="n"/>
      <c r="Q812" s="72" t="inlineStr">
        <is>
          <t>Moves</t>
        </is>
      </c>
    </row>
    <row r="813">
      <c r="E813" s="76" t="inlineStr">
        <is>
          <t>Odor Sleuth</t>
        </is>
      </c>
      <c r="F813" s="71" t="n"/>
      <c r="G813" s="77" t="inlineStr">
        <is>
          <t>Thunder Wave</t>
        </is>
      </c>
      <c r="H813" s="71" t="n"/>
    </row>
    <row r="814">
      <c r="E814" s="76" t="inlineStr">
        <is>
          <t>Body Slam</t>
        </is>
      </c>
      <c r="F814" s="71" t="n"/>
      <c r="G814" s="77" t="inlineStr">
        <is>
          <t>Shock Wave</t>
        </is>
      </c>
      <c r="H814" s="71" t="n"/>
    </row>
    <row r="815">
      <c r="E815" s="79" t="inlineStr">
        <is>
          <t>Pin Missile</t>
        </is>
      </c>
      <c r="F815" s="71" t="n"/>
      <c r="G815" s="75" t="inlineStr">
        <is>
          <t>Bite</t>
        </is>
      </c>
      <c r="H815" s="71" t="n"/>
    </row>
    <row r="817" ht="20" customHeight="1">
      <c r="B817" s="65" t="inlineStr">
        <is>
          <t>Beauty</t>
        </is>
      </c>
      <c r="C817" s="66" t="n"/>
      <c r="D817" s="66" t="n"/>
      <c r="E817" s="67" t="inlineStr">
        <is>
          <t>Beauty Thalia</t>
        </is>
      </c>
      <c r="F817" s="66" t="n"/>
      <c r="G817" s="66" t="n"/>
      <c r="H817" s="66" t="n"/>
      <c r="I817" s="66" t="n"/>
      <c r="J817" s="66" t="n"/>
      <c r="K817" s="66" t="n"/>
      <c r="L817" s="66" t="n"/>
      <c r="M817" s="66" t="n"/>
      <c r="N817" s="66" t="n"/>
      <c r="O817" s="66" t="n"/>
      <c r="P817" s="66" t="n"/>
      <c r="Q817" s="66" t="n"/>
    </row>
    <row r="818" ht="69" customHeight="1">
      <c r="E818" s="68">
        <f>IFERROR(_xlfn.IMAGE("https://play.pokemonshowdown.com/sprites/gen5/wailmer.png"),"")</f>
        <v/>
      </c>
      <c r="G818" s="68">
        <f>IFERROR(_xlfn.IMAGE("https://play.pokemonshowdown.com/sprites/gen5/horsea.png"),"")</f>
        <v/>
      </c>
      <c r="Q818" s="69" t="inlineStr">
        <is>
          <t>Forced on sight (range 4)</t>
        </is>
      </c>
    </row>
    <row r="819">
      <c r="E819" s="70" t="inlineStr">
        <is>
          <t>Lv 25 Wailmer</t>
        </is>
      </c>
      <c r="F819" s="71" t="n"/>
      <c r="G819" s="70" t="inlineStr">
        <is>
          <t>Lv 25 Horsea</t>
        </is>
      </c>
      <c r="H819" s="71" t="n"/>
      <c r="Q819" s="72" t="inlineStr">
        <is>
          <t>Pokémon</t>
        </is>
      </c>
    </row>
    <row r="820">
      <c r="E820" s="73" t="inlineStr">
        <is>
          <t>Adamant</t>
        </is>
      </c>
      <c r="F820" s="73" t="inlineStr">
        <is>
          <t>Pressure</t>
        </is>
      </c>
      <c r="G820" s="73" t="inlineStr">
        <is>
          <t>Modest</t>
        </is>
      </c>
      <c r="H820" s="73" t="inlineStr">
        <is>
          <t>Swift Swim</t>
        </is>
      </c>
      <c r="Q820" s="72" t="inlineStr">
        <is>
          <t>Nature / Ability</t>
        </is>
      </c>
    </row>
    <row r="821">
      <c r="B821" s="72" t="inlineStr">
        <is>
          <t>AI Flags:</t>
        </is>
      </c>
      <c r="E821" s="74" t="inlineStr">
        <is>
          <t>(None)</t>
        </is>
      </c>
      <c r="F821" s="71" t="n"/>
      <c r="G821" s="74" t="inlineStr">
        <is>
          <t>(None)</t>
        </is>
      </c>
      <c r="H821" s="71" t="n"/>
      <c r="Q821" s="72" t="inlineStr">
        <is>
          <t>Item</t>
        </is>
      </c>
    </row>
    <row r="822">
      <c r="B822" s="69" t="inlineStr">
        <is>
          <t>Basic Trainer</t>
        </is>
      </c>
      <c r="E822" s="90" t="inlineStr">
        <is>
          <t>Brine</t>
        </is>
      </c>
      <c r="F822" s="71" t="n"/>
      <c r="G822" s="93" t="inlineStr">
        <is>
          <t>Twister</t>
        </is>
      </c>
      <c r="H822" s="71" t="n"/>
      <c r="Q822" s="72" t="inlineStr">
        <is>
          <t>Moves</t>
        </is>
      </c>
    </row>
    <row r="823">
      <c r="E823" s="76" t="inlineStr">
        <is>
          <t>Hyper Voice</t>
        </is>
      </c>
      <c r="F823" s="71" t="n"/>
      <c r="G823" s="76" t="inlineStr">
        <is>
          <t>Take Down</t>
        </is>
      </c>
      <c r="H823" s="71" t="n"/>
    </row>
    <row r="824">
      <c r="E824" s="90" t="inlineStr">
        <is>
          <t>Whirlpool</t>
        </is>
      </c>
      <c r="F824" s="71" t="n"/>
      <c r="G824" s="91" t="inlineStr">
        <is>
          <t>Aurora Beam</t>
        </is>
      </c>
      <c r="H824" s="71" t="n"/>
    </row>
    <row r="825">
      <c r="E825" s="76" t="inlineStr">
        <is>
          <t>Roar</t>
        </is>
      </c>
      <c r="F825" s="71" t="n"/>
      <c r="G825" s="90" t="inlineStr">
        <is>
          <t>Bubble Beam</t>
        </is>
      </c>
      <c r="H825" s="71" t="n"/>
    </row>
    <row r="827" ht="24" customHeight="1">
      <c r="B827" s="63" t="inlineStr">
        <is>
          <t>Abandoned Ship - Rooms 2 - 1F</t>
        </is>
      </c>
      <c r="C827" s="64" t="n"/>
      <c r="D827" s="64" t="n"/>
      <c r="E827" s="64" t="n"/>
      <c r="F827" s="64" t="n"/>
      <c r="G827" s="64" t="n"/>
      <c r="H827" s="64" t="n"/>
      <c r="I827" s="64" t="n"/>
      <c r="J827" s="64" t="n"/>
      <c r="K827" s="64" t="n"/>
      <c r="L827" s="64" t="n"/>
      <c r="M827" s="64" t="n"/>
      <c r="N827" s="64" t="n"/>
      <c r="O827" s="64" t="n"/>
      <c r="P827" s="64" t="n"/>
      <c r="Q827" s="64" t="n"/>
    </row>
    <row r="829" ht="20" customHeight="1">
      <c r="B829" s="65" t="inlineStr">
        <is>
          <t>Ruin Maniac</t>
        </is>
      </c>
      <c r="C829" s="66" t="n"/>
      <c r="D829" s="66" t="n"/>
      <c r="E829" s="67" t="inlineStr">
        <is>
          <t>Ruin Maniac Garrison</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IFERROR(_xlfn.IMAGE("https://play.pokemonshowdown.com/sprites/gen5/sandslash.png"),"")</f>
        <v/>
      </c>
      <c r="Q830" s="69" t="inlineStr">
        <is>
          <t>Forced on sight (range 3)</t>
        </is>
      </c>
    </row>
    <row r="831">
      <c r="E831" s="70" t="inlineStr">
        <is>
          <t>Lv 26 Sandslash</t>
        </is>
      </c>
      <c r="F831" s="71" t="n"/>
      <c r="Q831" s="72" t="inlineStr">
        <is>
          <t>Pokémon</t>
        </is>
      </c>
    </row>
    <row r="832">
      <c r="E832" s="73" t="inlineStr">
        <is>
          <t>Adamant</t>
        </is>
      </c>
      <c r="F832" s="73" t="inlineStr">
        <is>
          <t>Rough Skin</t>
        </is>
      </c>
      <c r="Q832" s="72" t="inlineStr">
        <is>
          <t>Nature / Ability</t>
        </is>
      </c>
    </row>
    <row r="833">
      <c r="B833" s="72" t="inlineStr">
        <is>
          <t>AI Flags:</t>
        </is>
      </c>
      <c r="E833" s="74" t="inlineStr">
        <is>
          <t>(None)</t>
        </is>
      </c>
      <c r="F833" s="71" t="n"/>
      <c r="Q833" s="72" t="inlineStr">
        <is>
          <t>Item</t>
        </is>
      </c>
    </row>
    <row r="834">
      <c r="B834" s="69" t="inlineStr">
        <is>
          <t>Basic Trainer</t>
        </is>
      </c>
      <c r="E834" s="78" t="inlineStr">
        <is>
          <t>Sand Tomb</t>
        </is>
      </c>
      <c r="F834" s="71" t="n"/>
      <c r="Q834" s="72" t="inlineStr">
        <is>
          <t>Moves</t>
        </is>
      </c>
    </row>
    <row r="835">
      <c r="E835" s="76" t="inlineStr">
        <is>
          <t>Fury Swipes</t>
        </is>
      </c>
      <c r="F835" s="71" t="n"/>
    </row>
    <row r="836">
      <c r="E836" s="76" t="inlineStr">
        <is>
          <t>Slash</t>
        </is>
      </c>
      <c r="F836" s="71" t="n"/>
    </row>
    <row r="837">
      <c r="E837" s="78" t="inlineStr">
        <is>
          <t>Drill Run</t>
        </is>
      </c>
      <c r="F837" s="71" t="n"/>
    </row>
    <row r="839" ht="20" customHeight="1">
      <c r="B839" s="65" t="inlineStr">
        <is>
          <t>Tuber F</t>
        </is>
      </c>
      <c r="C839" s="66" t="n"/>
      <c r="D839" s="66" t="n"/>
      <c r="E839" s="67" t="inlineStr">
        <is>
          <t>Tuber F Jani</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IFERROR(_xlfn.IMAGE("https://play.pokemonshowdown.com/sprites/gen5/marill.png"),"")</f>
        <v/>
      </c>
      <c r="Q840" s="69" t="inlineStr">
        <is>
          <t>Forced on sight (range 3)</t>
        </is>
      </c>
    </row>
    <row r="841">
      <c r="E841" s="70" t="inlineStr">
        <is>
          <t>Lv 26 Marill</t>
        </is>
      </c>
      <c r="F841" s="71" t="n"/>
      <c r="Q841" s="72" t="inlineStr">
        <is>
          <t>Pokémon</t>
        </is>
      </c>
    </row>
    <row r="842">
      <c r="E842" s="73" t="inlineStr">
        <is>
          <t>Adamant</t>
        </is>
      </c>
      <c r="F842" s="73" t="inlineStr">
        <is>
          <t>Huge Power</t>
        </is>
      </c>
      <c r="Q842" s="72" t="inlineStr">
        <is>
          <t>Nature / Ability</t>
        </is>
      </c>
    </row>
    <row r="843">
      <c r="B843" s="72" t="inlineStr">
        <is>
          <t>AI Flags:</t>
        </is>
      </c>
      <c r="E843" s="74" t="inlineStr">
        <is>
          <t>(None)</t>
        </is>
      </c>
      <c r="F843" s="71" t="n"/>
      <c r="Q843" s="72" t="inlineStr">
        <is>
          <t>Item</t>
        </is>
      </c>
    </row>
    <row r="844">
      <c r="B844" s="69" t="inlineStr">
        <is>
          <t>Basic Trainer</t>
        </is>
      </c>
      <c r="E844" s="90" t="inlineStr">
        <is>
          <t>Water Gun</t>
        </is>
      </c>
      <c r="F844" s="71" t="n"/>
      <c r="Q844" s="72" t="inlineStr">
        <is>
          <t>Moves</t>
        </is>
      </c>
    </row>
    <row r="845">
      <c r="E845" s="76" t="inlineStr">
        <is>
          <t>Pound</t>
        </is>
      </c>
      <c r="F845" s="71" t="n"/>
    </row>
    <row r="846">
      <c r="E846" s="90" t="inlineStr">
        <is>
          <t>Bubble Beam</t>
        </is>
      </c>
      <c r="F846" s="71" t="n"/>
    </row>
    <row r="847">
      <c r="E847" s="86" t="inlineStr">
        <is>
          <t>Brick Break</t>
        </is>
      </c>
      <c r="F847" s="71" t="n"/>
    </row>
    <row r="849" ht="20" customHeight="1">
      <c r="B849" s="65" t="inlineStr">
        <is>
          <t>Young Couple</t>
        </is>
      </c>
      <c r="C849" s="66" t="n"/>
      <c r="D849" s="66" t="n"/>
      <c r="E849" s="67" t="inlineStr">
        <is>
          <t>Young Couple Kira &amp; Dan</t>
        </is>
      </c>
      <c r="F849" s="66" t="n"/>
      <c r="G849" s="66" t="n"/>
      <c r="H849" s="66" t="n"/>
      <c r="I849" s="66" t="n"/>
      <c r="J849" s="66" t="n"/>
      <c r="K849" s="66" t="n"/>
      <c r="L849" s="66" t="n"/>
      <c r="M849" s="66" t="n"/>
      <c r="N849" s="66" t="n"/>
      <c r="O849" s="66" t="n"/>
      <c r="P849" s="66" t="n"/>
      <c r="Q849" s="66" t="n"/>
    </row>
    <row r="850" ht="69" customHeight="1">
      <c r="E850" s="68">
        <f>IFERROR(_xlfn.IMAGE("https://play.pokemonshowdown.com/sprites/gen5/volbeat.png"),"")</f>
        <v/>
      </c>
      <c r="G850" s="68">
        <f>IFERROR(_xlfn.IMAGE("https://play.pokemonshowdown.com/sprites/gen5/illumise.png"),"")</f>
        <v/>
      </c>
      <c r="Q850" s="69" t="inlineStr">
        <is>
          <t>DOUBLE BATTLE
Forced on sight (range 1)</t>
        </is>
      </c>
    </row>
    <row r="851">
      <c r="E851" s="70" t="inlineStr">
        <is>
          <t>Lv 25 Volbeat</t>
        </is>
      </c>
      <c r="F851" s="71" t="n"/>
      <c r="G851" s="70" t="inlineStr">
        <is>
          <t>Lv 25 Illumise</t>
        </is>
      </c>
      <c r="H851" s="71" t="n"/>
      <c r="Q851" s="72" t="inlineStr">
        <is>
          <t>Pokémon</t>
        </is>
      </c>
    </row>
    <row r="852">
      <c r="E852" s="73" t="inlineStr">
        <is>
          <t>Modest</t>
        </is>
      </c>
      <c r="F852" s="73" t="inlineStr">
        <is>
          <t>Tinted Lens</t>
        </is>
      </c>
      <c r="G852" s="73" t="inlineStr">
        <is>
          <t>Adamant</t>
        </is>
      </c>
      <c r="H852" s="73" t="inlineStr">
        <is>
          <t>Tinted Lens</t>
        </is>
      </c>
      <c r="Q852" s="72" t="inlineStr">
        <is>
          <t>Nature / Ability</t>
        </is>
      </c>
    </row>
    <row r="853">
      <c r="B853" s="72" t="inlineStr">
        <is>
          <t>AI Flags:</t>
        </is>
      </c>
      <c r="E853" s="74" t="inlineStr">
        <is>
          <t>(None)</t>
        </is>
      </c>
      <c r="F853" s="71" t="n"/>
      <c r="G853" s="74" t="inlineStr">
        <is>
          <t>(None)</t>
        </is>
      </c>
      <c r="H853" s="71" t="n"/>
      <c r="Q853" s="72" t="inlineStr">
        <is>
          <t>Item</t>
        </is>
      </c>
    </row>
    <row r="854">
      <c r="B854" s="69" t="inlineStr">
        <is>
          <t>Basic Trainer</t>
        </is>
      </c>
      <c r="E854" s="76" t="inlineStr">
        <is>
          <t>Moonlight</t>
        </is>
      </c>
      <c r="F854" s="71" t="n"/>
      <c r="G854" s="76" t="inlineStr">
        <is>
          <t>Moonlight</t>
        </is>
      </c>
      <c r="H854" s="71" t="n"/>
      <c r="Q854" s="72" t="inlineStr">
        <is>
          <t>Moves</t>
        </is>
      </c>
    </row>
    <row r="855">
      <c r="E855" s="86" t="inlineStr">
        <is>
          <t>Seismic Toss</t>
        </is>
      </c>
      <c r="F855" s="71" t="n"/>
      <c r="G855" s="79" t="inlineStr">
        <is>
          <t>Bug Bite</t>
        </is>
      </c>
      <c r="H855" s="71" t="n"/>
    </row>
    <row r="856">
      <c r="E856" s="77" t="inlineStr">
        <is>
          <t>Thunder Punch</t>
        </is>
      </c>
      <c r="F856" s="71" t="n"/>
      <c r="G856" s="76" t="inlineStr">
        <is>
          <t>Encore</t>
        </is>
      </c>
      <c r="H856" s="71" t="n"/>
    </row>
    <row r="857">
      <c r="E857" s="77" t="inlineStr">
        <is>
          <t>Thunder Wave</t>
        </is>
      </c>
      <c r="F857" s="71" t="n"/>
      <c r="G857" s="79" t="inlineStr">
        <is>
          <t>Signal Beam</t>
        </is>
      </c>
      <c r="H857" s="71" t="n"/>
    </row>
    <row r="859" ht="24" customHeight="1">
      <c r="B859" s="63" t="inlineStr">
        <is>
          <t>Mauville City - Gym</t>
        </is>
      </c>
      <c r="C859" s="64" t="n"/>
      <c r="D859" s="64" t="n"/>
      <c r="E859" s="64" t="n"/>
      <c r="F859" s="64" t="n"/>
      <c r="G859" s="64" t="n"/>
      <c r="H859" s="64" t="n"/>
      <c r="I859" s="64" t="n"/>
      <c r="J859" s="64" t="n"/>
      <c r="K859" s="64" t="n"/>
      <c r="L859" s="64" t="n"/>
      <c r="M859" s="64" t="n"/>
      <c r="N859" s="64" t="n"/>
      <c r="O859" s="64" t="n"/>
      <c r="P859" s="64" t="n"/>
      <c r="Q859" s="64" t="n"/>
    </row>
    <row r="861" ht="20" customHeight="1">
      <c r="B861" s="65" t="inlineStr">
        <is>
          <t>Bug Maniac</t>
        </is>
      </c>
      <c r="C861" s="66" t="n"/>
      <c r="D861" s="66" t="n"/>
      <c r="E861" s="67" t="inlineStr">
        <is>
          <t>Bug Maniac Angelo</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IFERROR(_xlfn.IMAGE("https://play.pokemonshowdown.com/sprites/gen5/illumise.png"),"")</f>
        <v/>
      </c>
      <c r="G862" s="68">
        <f>IFERROR(_xlfn.IMAGE("https://play.pokemonshowdown.com/sprites/gen5/volbeat.png"),"")</f>
        <v/>
      </c>
      <c r="Q862" s="69" t="inlineStr">
        <is>
          <t>Forced on sight (range 1)</t>
        </is>
      </c>
    </row>
    <row r="863">
      <c r="E863" s="70" t="inlineStr">
        <is>
          <t>Lv 17 Illumise</t>
        </is>
      </c>
      <c r="F863" s="71" t="n"/>
      <c r="G863" s="70" t="inlineStr">
        <is>
          <t>Lv 17 Volbeat</t>
        </is>
      </c>
      <c r="H863" s="71" t="n"/>
      <c r="Q863" s="72" t="inlineStr">
        <is>
          <t>Pokémon</t>
        </is>
      </c>
    </row>
    <row r="864">
      <c r="E864" s="73" t="inlineStr">
        <is>
          <t>Modest</t>
        </is>
      </c>
      <c r="F864" s="73" t="inlineStr">
        <is>
          <t>Tinted Lens</t>
        </is>
      </c>
      <c r="G864" s="73" t="inlineStr">
        <is>
          <t>Modest</t>
        </is>
      </c>
      <c r="H864" s="73" t="inlineStr">
        <is>
          <t>Tinted Lens</t>
        </is>
      </c>
      <c r="Q864" s="72" t="inlineStr">
        <is>
          <t>Nature / Ability</t>
        </is>
      </c>
    </row>
    <row r="865">
      <c r="B865" s="72" t="inlineStr">
        <is>
          <t>AI Flags:</t>
        </is>
      </c>
      <c r="E865" s="74" t="inlineStr">
        <is>
          <t>(None)</t>
        </is>
      </c>
      <c r="F865" s="71" t="n"/>
      <c r="G865" s="74" t="inlineStr">
        <is>
          <t>(None)</t>
        </is>
      </c>
      <c r="H865" s="71" t="n"/>
      <c r="Q865" s="72" t="inlineStr">
        <is>
          <t>Item</t>
        </is>
      </c>
    </row>
    <row r="866">
      <c r="B866" s="69" t="inlineStr">
        <is>
          <t>Basic Trainer</t>
        </is>
      </c>
      <c r="E866" s="77" t="inlineStr">
        <is>
          <t>Shock Wave</t>
        </is>
      </c>
      <c r="F866" s="71" t="n"/>
      <c r="G866" s="77" t="inlineStr">
        <is>
          <t>Shock Wave</t>
        </is>
      </c>
      <c r="H866" s="71" t="n"/>
      <c r="Q866" s="72" t="inlineStr">
        <is>
          <t>Moves</t>
        </is>
      </c>
    </row>
    <row r="867">
      <c r="E867" s="76" t="inlineStr">
        <is>
          <t>Quick Attack</t>
        </is>
      </c>
      <c r="F867" s="71" t="n"/>
      <c r="G867" s="76" t="inlineStr">
        <is>
          <t>Quick Attack</t>
        </is>
      </c>
      <c r="H867" s="71" t="n"/>
    </row>
    <row r="868">
      <c r="E868" s="76" t="inlineStr">
        <is>
          <t>Charm</t>
        </is>
      </c>
      <c r="F868" s="71" t="n"/>
      <c r="G868" s="92" t="inlineStr">
        <is>
          <t>Confuse Ray</t>
        </is>
      </c>
      <c r="H868" s="71" t="n"/>
    </row>
    <row r="869">
      <c r="E869" s="81" t="inlineStr">
        <is>
          <t>-</t>
        </is>
      </c>
      <c r="F869" s="71" t="n"/>
      <c r="G869" s="81" t="inlineStr">
        <is>
          <t>-</t>
        </is>
      </c>
      <c r="H869" s="71" t="n"/>
    </row>
    <row r="871" ht="20" customHeight="1">
      <c r="B871" s="65" t="inlineStr">
        <is>
          <t>Youngster</t>
        </is>
      </c>
      <c r="C871" s="66" t="n"/>
      <c r="D871" s="66" t="n"/>
      <c r="E871" s="67" t="inlineStr">
        <is>
          <t>Youngster Ben</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IFERROR(_xlfn.IMAGE("https://play.pokemonshowdown.com/sprites/gen5/zigzagoon.png"),"")</f>
        <v/>
      </c>
      <c r="G872" s="68">
        <f>IFERROR(_xlfn.IMAGE("https://play.pokemonshowdown.com/sprites/gen5/gulpin.png"),"")</f>
        <v/>
      </c>
      <c r="Q872" s="69" t="inlineStr">
        <is>
          <t>Forced on sight (range 2)</t>
        </is>
      </c>
    </row>
    <row r="873">
      <c r="E873" s="70" t="inlineStr">
        <is>
          <t>Lv 17 Zigzagoon</t>
        </is>
      </c>
      <c r="F873" s="71" t="n"/>
      <c r="G873" s="70" t="inlineStr">
        <is>
          <t>Lv 17 Gulpin</t>
        </is>
      </c>
      <c r="H873" s="71" t="n"/>
      <c r="Q873" s="72" t="inlineStr">
        <is>
          <t>Pokémon</t>
        </is>
      </c>
    </row>
    <row r="874">
      <c r="E874" s="73" t="inlineStr">
        <is>
          <t>Naughty</t>
        </is>
      </c>
      <c r="F874" s="73" t="inlineStr">
        <is>
          <t>Gluttony</t>
        </is>
      </c>
      <c r="G874" s="73" t="inlineStr">
        <is>
          <t>Impish</t>
        </is>
      </c>
      <c r="H874" s="73" t="inlineStr">
        <is>
          <t>Gluttony</t>
        </is>
      </c>
      <c r="Q874" s="72" t="inlineStr">
        <is>
          <t>Nature / Ability</t>
        </is>
      </c>
    </row>
    <row r="875">
      <c r="B875" s="72" t="inlineStr">
        <is>
          <t>AI Flags:</t>
        </is>
      </c>
      <c r="E875" s="74" t="inlineStr">
        <is>
          <t>(None)</t>
        </is>
      </c>
      <c r="F875" s="71" t="n"/>
      <c r="G875" s="74" t="inlineStr">
        <is>
          <t>(None)</t>
        </is>
      </c>
      <c r="H875" s="71" t="n"/>
      <c r="Q875" s="72" t="inlineStr">
        <is>
          <t>Item</t>
        </is>
      </c>
    </row>
    <row r="876">
      <c r="B876" s="69" t="inlineStr">
        <is>
          <t>Basic Trainer</t>
        </is>
      </c>
      <c r="E876" s="76" t="inlineStr">
        <is>
          <t>Headbutt</t>
        </is>
      </c>
      <c r="F876" s="71" t="n"/>
      <c r="G876" s="85" t="inlineStr">
        <is>
          <t>Amnesia</t>
        </is>
      </c>
      <c r="H876" s="71" t="n"/>
      <c r="Q876" s="72" t="inlineStr">
        <is>
          <t>Moves</t>
        </is>
      </c>
    </row>
    <row r="877">
      <c r="E877" s="78" t="inlineStr">
        <is>
          <t>Sand Attack</t>
        </is>
      </c>
      <c r="F877" s="71" t="n"/>
      <c r="G877" s="80" t="inlineStr">
        <is>
          <t>Sludge</t>
        </is>
      </c>
      <c r="H877" s="71" t="n"/>
    </row>
    <row r="878">
      <c r="E878" s="76" t="inlineStr">
        <is>
          <t>Growl</t>
        </is>
      </c>
      <c r="F878" s="71" t="n"/>
      <c r="G878" s="76" t="inlineStr">
        <is>
          <t>Yawn</t>
        </is>
      </c>
      <c r="H878" s="71" t="n"/>
    </row>
    <row r="879">
      <c r="E879" s="77" t="inlineStr">
        <is>
          <t>Thunderbolt</t>
        </is>
      </c>
      <c r="F879" s="71" t="n"/>
      <c r="G879" s="76" t="inlineStr">
        <is>
          <t>Pound</t>
        </is>
      </c>
      <c r="H879" s="71" t="n"/>
    </row>
    <row r="881" ht="20" customHeight="1">
      <c r="B881" s="65" t="inlineStr">
        <is>
          <t>Guitarist</t>
        </is>
      </c>
      <c r="C881" s="66" t="n"/>
      <c r="D881" s="66" t="n"/>
      <c r="E881" s="67" t="inlineStr">
        <is>
          <t>Guitarist Kirk</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IFERROR(_xlfn.IMAGE("https://play.pokemonshowdown.com/sprites/gen5/electrike.png"),"")</f>
        <v/>
      </c>
      <c r="G882" s="68">
        <f>IFERROR(_xlfn.IMAGE("https://play.pokemonshowdown.com/sprites/gen5/voltorb.png"),"")</f>
        <v/>
      </c>
      <c r="Q882" s="69" t="inlineStr">
        <is>
          <t>Forced on sight (range 2)</t>
        </is>
      </c>
    </row>
    <row r="883">
      <c r="E883" s="70" t="inlineStr">
        <is>
          <t>Lv 17 Electrike</t>
        </is>
      </c>
      <c r="F883" s="71" t="n"/>
      <c r="G883" s="70" t="inlineStr">
        <is>
          <t>Lv 17 Voltorb</t>
        </is>
      </c>
      <c r="H883" s="71" t="n"/>
      <c r="Q883" s="72" t="inlineStr">
        <is>
          <t>Pokémon</t>
        </is>
      </c>
    </row>
    <row r="884">
      <c r="E884" s="73" t="inlineStr">
        <is>
          <t>Adamant</t>
        </is>
      </c>
      <c r="F884" s="73" t="inlineStr">
        <is>
          <t>Lightning Rod</t>
        </is>
      </c>
      <c r="G884" s="73" t="inlineStr">
        <is>
          <t>Timid</t>
        </is>
      </c>
      <c r="H884" s="73" t="inlineStr">
        <is>
          <t>Aftermath</t>
        </is>
      </c>
      <c r="Q884" s="72" t="inlineStr">
        <is>
          <t>Nature / Ability</t>
        </is>
      </c>
    </row>
    <row r="885">
      <c r="B885" s="72" t="inlineStr">
        <is>
          <t>AI Flags:</t>
        </is>
      </c>
      <c r="E885" s="74" t="inlineStr">
        <is>
          <t>(None)</t>
        </is>
      </c>
      <c r="F885" s="71" t="n"/>
      <c r="G885" s="74" t="inlineStr">
        <is>
          <t>(None)</t>
        </is>
      </c>
      <c r="H885" s="71" t="n"/>
      <c r="Q885" s="72" t="inlineStr">
        <is>
          <t>Item</t>
        </is>
      </c>
    </row>
    <row r="886">
      <c r="B886" s="69" t="inlineStr">
        <is>
          <t>Basic Trainer</t>
        </is>
      </c>
      <c r="E886" s="76" t="inlineStr">
        <is>
          <t>Quick Attack</t>
        </is>
      </c>
      <c r="F886" s="71" t="n"/>
      <c r="G886" s="77" t="inlineStr">
        <is>
          <t>Charge</t>
        </is>
      </c>
      <c r="H886" s="71" t="n"/>
      <c r="Q886" s="72" t="inlineStr">
        <is>
          <t>Moves</t>
        </is>
      </c>
    </row>
    <row r="887">
      <c r="E887" s="77" t="inlineStr">
        <is>
          <t>Thunder Wave</t>
        </is>
      </c>
      <c r="F887" s="71" t="n"/>
      <c r="G887" s="77" t="inlineStr">
        <is>
          <t>Shock Wave</t>
        </is>
      </c>
      <c r="H887" s="71" t="n"/>
    </row>
    <row r="888">
      <c r="E888" s="77" t="inlineStr">
        <is>
          <t>Spark</t>
        </is>
      </c>
      <c r="F888" s="71" t="n"/>
      <c r="G888" s="76" t="inlineStr">
        <is>
          <t>Screech</t>
        </is>
      </c>
      <c r="H888" s="71" t="n"/>
    </row>
    <row r="889">
      <c r="E889" s="76" t="inlineStr">
        <is>
          <t>Leer</t>
        </is>
      </c>
      <c r="F889" s="71" t="n"/>
      <c r="G889" s="81" t="inlineStr">
        <is>
          <t>-</t>
        </is>
      </c>
      <c r="H889" s="71" t="n"/>
    </row>
    <row r="891" ht="20" customHeight="1">
      <c r="B891" s="65" t="inlineStr">
        <is>
          <t>Guitarist</t>
        </is>
      </c>
      <c r="C891" s="66" t="n"/>
      <c r="D891" s="66" t="n"/>
      <c r="E891" s="67" t="inlineStr">
        <is>
          <t>Guitarist Shawn</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IFERROR(_xlfn.IMAGE("https://play.pokemonshowdown.com/sprites/gen5/voltorb.png"),"")</f>
        <v/>
      </c>
      <c r="G892" s="68">
        <f>IFERROR(_xlfn.IMAGE("https://play.pokemonshowdown.com/sprites/gen5/magnemite.png"),"")</f>
        <v/>
      </c>
      <c r="Q892" s="69" t="inlineStr">
        <is>
          <t>Forced on sight (range 1)</t>
        </is>
      </c>
    </row>
    <row r="893">
      <c r="E893" s="70" t="inlineStr">
        <is>
          <t>Lv 17 Voltorb</t>
        </is>
      </c>
      <c r="F893" s="71" t="n"/>
      <c r="G893" s="70" t="inlineStr">
        <is>
          <t>Lv 17 Magnemite</t>
        </is>
      </c>
      <c r="H893" s="71" t="n"/>
      <c r="Q893" s="72" t="inlineStr">
        <is>
          <t>Pokémon</t>
        </is>
      </c>
    </row>
    <row r="894">
      <c r="E894" s="73" t="inlineStr">
        <is>
          <t>Timid</t>
        </is>
      </c>
      <c r="F894" s="73" t="inlineStr">
        <is>
          <t>Aftermath</t>
        </is>
      </c>
      <c r="G894" s="73" t="inlineStr">
        <is>
          <t>Modest</t>
        </is>
      </c>
      <c r="H894" s="73" t="inlineStr">
        <is>
          <t>Magnet Pull</t>
        </is>
      </c>
      <c r="Q894" s="72" t="inlineStr">
        <is>
          <t>Nature / Ability</t>
        </is>
      </c>
    </row>
    <row r="895">
      <c r="B895" s="72" t="inlineStr">
        <is>
          <t>AI Flags:</t>
        </is>
      </c>
      <c r="E895" s="74" t="inlineStr">
        <is>
          <t>(None)</t>
        </is>
      </c>
      <c r="F895" s="71" t="n"/>
      <c r="G895" s="74" t="inlineStr">
        <is>
          <t>(None)</t>
        </is>
      </c>
      <c r="H895" s="71" t="n"/>
      <c r="Q895" s="72" t="inlineStr">
        <is>
          <t>Item</t>
        </is>
      </c>
    </row>
    <row r="896">
      <c r="B896" s="69" t="inlineStr">
        <is>
          <t>Basic Trainer</t>
        </is>
      </c>
      <c r="E896" s="77" t="inlineStr">
        <is>
          <t>Thunder Shock</t>
        </is>
      </c>
      <c r="F896" s="71" t="n"/>
      <c r="G896" s="76" t="inlineStr">
        <is>
          <t>Tackle</t>
        </is>
      </c>
      <c r="H896" s="71" t="n"/>
      <c r="Q896" s="72" t="inlineStr">
        <is>
          <t>Moves</t>
        </is>
      </c>
    </row>
    <row r="897">
      <c r="E897" s="76" t="inlineStr">
        <is>
          <t>Tackle</t>
        </is>
      </c>
      <c r="F897" s="71" t="n"/>
      <c r="G897" s="76" t="inlineStr">
        <is>
          <t>Supersonic</t>
        </is>
      </c>
      <c r="H897" s="71" t="n"/>
    </row>
    <row r="898">
      <c r="E898" s="77" t="inlineStr">
        <is>
          <t>Shock Wave</t>
        </is>
      </c>
      <c r="F898" s="71" t="n"/>
      <c r="G898" s="77" t="inlineStr">
        <is>
          <t>Thunder Shock</t>
        </is>
      </c>
      <c r="H898" s="71" t="n"/>
    </row>
    <row r="899">
      <c r="E899" s="76" t="inlineStr">
        <is>
          <t>Sonic Boom</t>
        </is>
      </c>
      <c r="F899" s="71" t="n"/>
      <c r="G899" s="76" t="inlineStr">
        <is>
          <t>Sonic Boom</t>
        </is>
      </c>
      <c r="H899" s="71" t="n"/>
    </row>
    <row r="901" ht="20" customHeight="1">
      <c r="B901" s="65" t="inlineStr">
        <is>
          <t>Battle Girl</t>
        </is>
      </c>
      <c r="C901" s="66" t="n"/>
      <c r="D901" s="66" t="n"/>
      <c r="E901" s="67" t="inlineStr">
        <is>
          <t>Battle Girl Vivian</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IFERROR(_xlfn.IMAGE("https://play.pokemonshowdown.com/sprites/gen5/meditite.png"),"")</f>
        <v/>
      </c>
      <c r="G902" s="68">
        <f>IFERROR(_xlfn.IMAGE("https://play.pokemonshowdown.com/sprites/gen5/meditite.png"),"")</f>
        <v/>
      </c>
      <c r="Q902" s="69" t="inlineStr">
        <is>
          <t>Forced on sight (range 2)</t>
        </is>
      </c>
    </row>
    <row r="903">
      <c r="E903" s="70" t="inlineStr">
        <is>
          <t>Lv 17 Meditite</t>
        </is>
      </c>
      <c r="F903" s="71" t="n"/>
      <c r="G903" s="70" t="inlineStr">
        <is>
          <t>Lv 17 Meditite</t>
        </is>
      </c>
      <c r="H903" s="71" t="n"/>
      <c r="Q903" s="72" t="inlineStr">
        <is>
          <t>Pokémon</t>
        </is>
      </c>
    </row>
    <row r="904">
      <c r="E904" s="73" t="inlineStr">
        <is>
          <t>Naughty</t>
        </is>
      </c>
      <c r="F904" s="73" t="inlineStr">
        <is>
          <t>Pure Power</t>
        </is>
      </c>
      <c r="G904" s="73" t="inlineStr">
        <is>
          <t>Naughty</t>
        </is>
      </c>
      <c r="H904" s="73" t="inlineStr">
        <is>
          <t>Pure Power</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5" t="inlineStr">
        <is>
          <t>Bide</t>
        </is>
      </c>
      <c r="F906" s="71" t="n"/>
      <c r="G906" s="77" t="inlineStr">
        <is>
          <t>Thunder Punch</t>
        </is>
      </c>
      <c r="H906" s="71" t="n"/>
      <c r="Q906" s="72" t="inlineStr">
        <is>
          <t>Moves</t>
        </is>
      </c>
    </row>
    <row r="907">
      <c r="E907" s="86" t="inlineStr">
        <is>
          <t>Detect</t>
        </is>
      </c>
      <c r="F907" s="71" t="n"/>
      <c r="G907" s="86" t="inlineStr">
        <is>
          <t>Detect</t>
        </is>
      </c>
      <c r="H907" s="71" t="n"/>
    </row>
    <row r="908">
      <c r="E908" s="85" t="inlineStr">
        <is>
          <t>Confusion</t>
        </is>
      </c>
      <c r="F908" s="71" t="n"/>
      <c r="G908" s="85" t="inlineStr">
        <is>
          <t>Confusion</t>
        </is>
      </c>
      <c r="H908" s="71" t="n"/>
    </row>
    <row r="909">
      <c r="E909" s="77" t="inlineStr">
        <is>
          <t>Thunder Punch</t>
        </is>
      </c>
      <c r="F909" s="71" t="n"/>
      <c r="G909" s="85" t="inlineStr">
        <is>
          <t>Meditate</t>
        </is>
      </c>
      <c r="H909" s="71" t="n"/>
    </row>
    <row r="911" ht="20" customHeight="1">
      <c r="B911" s="65" t="inlineStr">
        <is>
          <t>Leader</t>
        </is>
      </c>
      <c r="C911" s="66" t="n"/>
      <c r="D911" s="66" t="n"/>
      <c r="E911" s="67" t="inlineStr">
        <is>
          <t>Leader Wattson</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IFERROR(_xlfn.IMAGE("https://play.pokemonshowdown.com/sprites/gen5/voltorb.png"),"")</f>
        <v/>
      </c>
      <c r="G912" s="68">
        <f>IFERROR(_xlfn.IMAGE("https://play.pokemonshowdown.com/sprites/gen5/electrike.png"),"")</f>
        <v/>
      </c>
      <c r="I912" s="68">
        <f>IFERROR(_xlfn.IMAGE("https://play.pokemonshowdown.com/sprites/gen5/magneton.png"),"")</f>
        <v/>
      </c>
      <c r="K912" s="68">
        <f>IFERROR(_xlfn.IMAGE("https://play.pokemonshowdown.com/sprites/gen5/manectric.png"),"")</f>
        <v/>
      </c>
      <c r="Q912" s="69" t="inlineStr">
        <is>
          <t>Mandatory</t>
        </is>
      </c>
    </row>
    <row r="913">
      <c r="E913" s="70" t="inlineStr">
        <is>
          <t>Lv 20 Voltorb</t>
        </is>
      </c>
      <c r="F913" s="71" t="n"/>
      <c r="G913" s="70" t="inlineStr">
        <is>
          <t>Lv 20 Electrike</t>
        </is>
      </c>
      <c r="H913" s="71" t="n"/>
      <c r="I913" s="70" t="inlineStr">
        <is>
          <t>Lv 22 Magneton</t>
        </is>
      </c>
      <c r="J913" s="71" t="n"/>
      <c r="K913" s="70" t="inlineStr">
        <is>
          <t>Lv 24 Manectric</t>
        </is>
      </c>
      <c r="L913" s="71" t="n"/>
      <c r="Q913" s="72" t="inlineStr">
        <is>
          <t>Pokémon</t>
        </is>
      </c>
    </row>
    <row r="914">
      <c r="E914" s="73" t="inlineStr">
        <is>
          <t>Hasty</t>
        </is>
      </c>
      <c r="F914" s="73" t="inlineStr">
        <is>
          <t>Aftermath</t>
        </is>
      </c>
      <c r="G914" s="73" t="inlineStr">
        <is>
          <t>Modest</t>
        </is>
      </c>
      <c r="H914" s="73" t="inlineStr">
        <is>
          <t>Lightning Rod</t>
        </is>
      </c>
      <c r="I914" s="73" t="inlineStr">
        <is>
          <t>Modest</t>
        </is>
      </c>
      <c r="J914" s="73" t="inlineStr">
        <is>
          <t>Magnet Pull</t>
        </is>
      </c>
      <c r="K914" s="73" t="inlineStr">
        <is>
          <t>Timid</t>
        </is>
      </c>
      <c r="L914" s="73" t="inlineStr">
        <is>
          <t>Lightning Rod</t>
        </is>
      </c>
      <c r="Q914" s="72" t="inlineStr">
        <is>
          <t>Nature / Ability</t>
        </is>
      </c>
    </row>
    <row r="915">
      <c r="B915" s="72" t="inlineStr">
        <is>
          <t>AI Flags:</t>
        </is>
      </c>
      <c r="E915" s="74" t="inlineStr">
        <is>
          <t>(None)</t>
        </is>
      </c>
      <c r="F915" s="71" t="n"/>
      <c r="G915" s="74" t="inlineStr">
        <is>
          <t>(None)</t>
        </is>
      </c>
      <c r="H915" s="71" t="n"/>
      <c r="I915" s="74" t="inlineStr">
        <is>
          <t>(None)</t>
        </is>
      </c>
      <c r="J915" s="71" t="n"/>
      <c r="K915" s="74" t="inlineStr">
        <is>
          <t>Sitrus Berry</t>
        </is>
      </c>
      <c r="L915" s="71" t="n"/>
      <c r="Q915" s="72" t="inlineStr">
        <is>
          <t>Item</t>
        </is>
      </c>
    </row>
    <row r="916">
      <c r="B916" s="69" t="inlineStr">
        <is>
          <t>Basic Trainer</t>
        </is>
      </c>
      <c r="E916" s="89" t="inlineStr">
        <is>
          <t>Rollout</t>
        </is>
      </c>
      <c r="F916" s="71" t="n"/>
      <c r="G916" s="77" t="inlineStr">
        <is>
          <t>Shock Wave</t>
        </is>
      </c>
      <c r="H916" s="71" t="n"/>
      <c r="I916" s="76" t="inlineStr">
        <is>
          <t>Supersonic</t>
        </is>
      </c>
      <c r="J916" s="71" t="n"/>
      <c r="K916" s="76" t="inlineStr">
        <is>
          <t>Quick Attack</t>
        </is>
      </c>
      <c r="L916" s="71" t="n"/>
      <c r="Q916" s="72" t="inlineStr">
        <is>
          <t>Moves</t>
        </is>
      </c>
    </row>
    <row r="917">
      <c r="E917" s="77" t="inlineStr">
        <is>
          <t>Spark</t>
        </is>
      </c>
      <c r="F917" s="71" t="n"/>
      <c r="G917" s="76" t="inlineStr">
        <is>
          <t>Leer</t>
        </is>
      </c>
      <c r="H917" s="71" t="n"/>
      <c r="I917" s="77" t="inlineStr">
        <is>
          <t>Shock Wave</t>
        </is>
      </c>
      <c r="J917" s="71" t="n"/>
      <c r="K917" s="77" t="inlineStr">
        <is>
          <t>Thunder Wave</t>
        </is>
      </c>
      <c r="L917" s="71" t="n"/>
    </row>
    <row r="918">
      <c r="E918" s="76" t="inlineStr">
        <is>
          <t>Self Destruct</t>
        </is>
      </c>
      <c r="F918" s="71" t="n"/>
      <c r="G918" s="76" t="inlineStr">
        <is>
          <t>Quick Attack</t>
        </is>
      </c>
      <c r="H918" s="71" t="n"/>
      <c r="I918" s="77" t="inlineStr">
        <is>
          <t>Thunder Wave</t>
        </is>
      </c>
      <c r="J918" s="71" t="n"/>
      <c r="K918" s="77" t="inlineStr">
        <is>
          <t>Shock Wave</t>
        </is>
      </c>
      <c r="L918" s="71" t="n"/>
    </row>
    <row r="919">
      <c r="E919" s="77" t="inlineStr">
        <is>
          <t>Shock Wave</t>
        </is>
      </c>
      <c r="F919" s="71" t="n"/>
      <c r="G919" s="76" t="inlineStr">
        <is>
          <t>Howl</t>
        </is>
      </c>
      <c r="H919" s="71" t="n"/>
      <c r="I919" s="76" t="inlineStr">
        <is>
          <t>Sonic Boom</t>
        </is>
      </c>
      <c r="J919" s="71" t="n"/>
      <c r="K919" s="76" t="inlineStr">
        <is>
          <t>Howl</t>
        </is>
      </c>
      <c r="L919" s="71"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5</t>
        </is>
      </c>
    </row>
    <row r="2">
      <c r="E2" s="62" t="inlineStr">
        <is>
          <t>91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111</t>
        </is>
      </c>
      <c r="C5" s="64" t="n"/>
      <c r="D5" s="64" t="n"/>
      <c r="E5" s="64" t="n"/>
      <c r="F5" s="64" t="n"/>
      <c r="G5" s="64" t="n"/>
      <c r="H5" s="64" t="n"/>
      <c r="I5" s="64" t="n"/>
      <c r="J5" s="64" t="n"/>
      <c r="K5" s="64" t="n"/>
      <c r="L5" s="64" t="n"/>
      <c r="M5" s="64" t="n"/>
      <c r="N5" s="64" t="n"/>
      <c r="O5" s="64" t="n"/>
      <c r="P5" s="64" t="n"/>
      <c r="Q5" s="64" t="n"/>
    </row>
    <row r="7" ht="20" customHeight="1">
      <c r="B7" s="65" t="inlineStr">
        <is>
          <t>Camper</t>
        </is>
      </c>
      <c r="C7" s="66" t="n"/>
      <c r="D7" s="66" t="n"/>
      <c r="E7" s="67" t="inlineStr">
        <is>
          <t>Camper Beau</t>
        </is>
      </c>
      <c r="F7" s="66" t="n"/>
      <c r="G7" s="66" t="n"/>
      <c r="H7" s="66" t="n"/>
      <c r="I7" s="66" t="n"/>
      <c r="J7" s="66" t="n"/>
      <c r="K7" s="66" t="n"/>
      <c r="L7" s="66" t="n"/>
      <c r="M7" s="66" t="n"/>
      <c r="N7" s="66" t="n"/>
      <c r="O7" s="66" t="n"/>
      <c r="P7" s="66" t="n"/>
      <c r="Q7" s="66" t="n"/>
    </row>
    <row r="8" ht="69" customHeight="1">
      <c r="E8" s="68">
        <f>IFERROR(_xlfn.IMAGE("https://play.pokemonshowdown.com/sprites/gen5/baltoy.png"),"")</f>
        <v/>
      </c>
      <c r="G8" s="68">
        <f>IFERROR(_xlfn.IMAGE("https://play.pokemonshowdown.com/sprites/gen5/sandshrew.png"),"")</f>
        <v/>
      </c>
      <c r="I8" s="68">
        <f>IFERROR(_xlfn.IMAGE("https://play.pokemonshowdown.com/sprites/gen5/baltoy.png"),"")</f>
        <v/>
      </c>
      <c r="Q8" s="69" t="inlineStr">
        <is>
          <t>Forced on sight (range 4)</t>
        </is>
      </c>
    </row>
    <row r="9">
      <c r="E9" s="70" t="inlineStr">
        <is>
          <t>Lv 21 Baltoy</t>
        </is>
      </c>
      <c r="F9" s="71" t="n"/>
      <c r="G9" s="70" t="inlineStr">
        <is>
          <t>Lv 21 Sandshrew</t>
        </is>
      </c>
      <c r="H9" s="71" t="n"/>
      <c r="I9" s="70" t="inlineStr">
        <is>
          <t>Lv 21 Baltoy</t>
        </is>
      </c>
      <c r="J9" s="71" t="n"/>
      <c r="Q9" s="72" t="inlineStr">
        <is>
          <t>Pokémon</t>
        </is>
      </c>
    </row>
    <row r="10">
      <c r="E10" s="73" t="inlineStr">
        <is>
          <t>Lonely</t>
        </is>
      </c>
      <c r="F10" s="73" t="inlineStr">
        <is>
          <t>Levitate</t>
        </is>
      </c>
      <c r="G10" s="73" t="inlineStr">
        <is>
          <t>Adamant</t>
        </is>
      </c>
      <c r="H10" s="73" t="inlineStr">
        <is>
          <t>Rough Skin</t>
        </is>
      </c>
      <c r="I10" s="73" t="inlineStr">
        <is>
          <t>Lonely</t>
        </is>
      </c>
      <c r="J10" s="73" t="inlineStr">
        <is>
          <t>Levitate</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6" t="inlineStr">
        <is>
          <t>Rapid Spin</t>
        </is>
      </c>
      <c r="F12" s="71" t="n"/>
      <c r="G12" s="80" t="inlineStr">
        <is>
          <t>Poison Sting</t>
        </is>
      </c>
      <c r="H12" s="71" t="n"/>
      <c r="I12" s="76" t="inlineStr">
        <is>
          <t>Rapid Spin</t>
        </is>
      </c>
      <c r="J12" s="71" t="n"/>
      <c r="Q12" s="72" t="inlineStr">
        <is>
          <t>Moves</t>
        </is>
      </c>
    </row>
    <row r="13">
      <c r="E13" s="78" t="inlineStr">
        <is>
          <t>Mud Slap</t>
        </is>
      </c>
      <c r="F13" s="71" t="n"/>
      <c r="G13" s="78" t="inlineStr">
        <is>
          <t>Sand Attack</t>
        </is>
      </c>
      <c r="H13" s="71" t="n"/>
      <c r="I13" s="78" t="inlineStr">
        <is>
          <t>Mud Slap</t>
        </is>
      </c>
      <c r="J13" s="71" t="n"/>
    </row>
    <row r="14">
      <c r="E14" s="85" t="inlineStr">
        <is>
          <t>Psybeam</t>
        </is>
      </c>
      <c r="F14" s="71" t="n"/>
      <c r="G14" s="76" t="inlineStr">
        <is>
          <t>Scratch</t>
        </is>
      </c>
      <c r="H14" s="71" t="n"/>
      <c r="I14" s="85" t="inlineStr">
        <is>
          <t>Psybeam</t>
        </is>
      </c>
      <c r="J14" s="71" t="n"/>
    </row>
    <row r="15">
      <c r="E15" s="89" t="inlineStr">
        <is>
          <t>Rock Tomb</t>
        </is>
      </c>
      <c r="F15" s="71" t="n"/>
      <c r="G15" s="78" t="inlineStr">
        <is>
          <t>Dig</t>
        </is>
      </c>
      <c r="H15" s="71" t="n"/>
      <c r="I15" s="89" t="inlineStr">
        <is>
          <t>Rock Tomb</t>
        </is>
      </c>
      <c r="J15" s="71" t="n"/>
    </row>
    <row r="17" ht="20" customHeight="1">
      <c r="B17" s="65" t="inlineStr">
        <is>
          <t>Picnicker</t>
        </is>
      </c>
      <c r="C17" s="66" t="n"/>
      <c r="D17" s="66" t="n"/>
      <c r="E17" s="67" t="inlineStr">
        <is>
          <t>Picnicker Becky</t>
        </is>
      </c>
      <c r="F17" s="66" t="n"/>
      <c r="G17" s="66" t="n"/>
      <c r="H17" s="66" t="n"/>
      <c r="I17" s="66" t="n"/>
      <c r="J17" s="66" t="n"/>
      <c r="K17" s="66" t="n"/>
      <c r="L17" s="66" t="n"/>
      <c r="M17" s="66" t="n"/>
      <c r="N17" s="66" t="n"/>
      <c r="O17" s="66" t="n"/>
      <c r="P17" s="66" t="n"/>
      <c r="Q17" s="66" t="n"/>
    </row>
    <row r="18" ht="69" customHeight="1">
      <c r="E18" s="68">
        <f>IFERROR(_xlfn.IMAGE("https://play.pokemonshowdown.com/sprites/gen5/sandshrew.png"),"")</f>
        <v/>
      </c>
      <c r="G18" s="68">
        <f>IFERROR(_xlfn.IMAGE("https://play.pokemonshowdown.com/sprites/gen5/marill.png"),"")</f>
        <v/>
      </c>
    </row>
    <row r="19">
      <c r="E19" s="70" t="inlineStr">
        <is>
          <t>Lv 22 Sandshrew</t>
        </is>
      </c>
      <c r="F19" s="71" t="n"/>
      <c r="G19" s="70" t="inlineStr">
        <is>
          <t>Lv 22 Marill</t>
        </is>
      </c>
      <c r="H19" s="71" t="n"/>
      <c r="Q19" s="72" t="inlineStr">
        <is>
          <t>Pokémon</t>
        </is>
      </c>
    </row>
    <row r="20">
      <c r="E20" s="73" t="inlineStr">
        <is>
          <t>Adamant</t>
        </is>
      </c>
      <c r="F20" s="73" t="inlineStr">
        <is>
          <t>Rough Skin</t>
        </is>
      </c>
      <c r="G20" s="73" t="inlineStr">
        <is>
          <t>Naughty</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8" t="inlineStr">
        <is>
          <t>Sand Attack</t>
        </is>
      </c>
      <c r="F22" s="71" t="n"/>
      <c r="G22" s="89" t="inlineStr">
        <is>
          <t>Rollout</t>
        </is>
      </c>
      <c r="H22" s="71" t="n"/>
      <c r="Q22" s="72" t="inlineStr">
        <is>
          <t>Moves</t>
        </is>
      </c>
    </row>
    <row r="23">
      <c r="E23" s="80" t="inlineStr">
        <is>
          <t>Poison Sting</t>
        </is>
      </c>
      <c r="F23" s="71" t="n"/>
      <c r="G23" s="90" t="inlineStr">
        <is>
          <t>Bubble Beam</t>
        </is>
      </c>
      <c r="H23" s="71" t="n"/>
    </row>
    <row r="24">
      <c r="E24" s="76" t="inlineStr">
        <is>
          <t>Slash</t>
        </is>
      </c>
      <c r="F24" s="71" t="n"/>
      <c r="G24" s="76" t="inlineStr">
        <is>
          <t>Tail Whip</t>
        </is>
      </c>
      <c r="H24" s="71" t="n"/>
    </row>
    <row r="25">
      <c r="E25" s="78" t="inlineStr">
        <is>
          <t>Dig</t>
        </is>
      </c>
      <c r="F25" s="71" t="n"/>
      <c r="G25" s="76" t="inlineStr">
        <is>
          <t>Defense Curl</t>
        </is>
      </c>
      <c r="H25" s="71" t="n"/>
    </row>
    <row r="27" ht="20" customHeight="1">
      <c r="B27" s="65" t="inlineStr">
        <is>
          <t>Picnicker</t>
        </is>
      </c>
      <c r="C27" s="66" t="n"/>
      <c r="D27" s="66" t="n"/>
      <c r="E27" s="67" t="inlineStr">
        <is>
          <t>Picnicker Bianca</t>
        </is>
      </c>
      <c r="F27" s="66" t="n"/>
      <c r="G27" s="66" t="n"/>
      <c r="H27" s="66" t="n"/>
      <c r="I27" s="66" t="n"/>
      <c r="J27" s="66" t="n"/>
      <c r="K27" s="66" t="n"/>
      <c r="L27" s="66" t="n"/>
      <c r="M27" s="66" t="n"/>
      <c r="N27" s="66" t="n"/>
      <c r="O27" s="66" t="n"/>
      <c r="P27" s="66" t="n"/>
      <c r="Q27" s="66" t="n"/>
    </row>
    <row r="28" ht="69" customHeight="1">
      <c r="E28" s="68">
        <f>IFERROR(_xlfn.IMAGE("https://play.pokemonshowdown.com/sprites/gen5/shroomish.png"),"")</f>
        <v/>
      </c>
      <c r="Q28" s="69" t="inlineStr">
        <is>
          <t>Forced on sight (range 2)</t>
        </is>
      </c>
    </row>
    <row r="29">
      <c r="E29" s="70" t="inlineStr">
        <is>
          <t>Lv 18 Shroomish</t>
        </is>
      </c>
      <c r="F29" s="71" t="n"/>
      <c r="Q29" s="72" t="inlineStr">
        <is>
          <t>Pokémon</t>
        </is>
      </c>
    </row>
    <row r="30">
      <c r="E30" s="73" t="inlineStr">
        <is>
          <t>Adamant</t>
        </is>
      </c>
      <c r="F30" s="73" t="inlineStr">
        <is>
          <t>Poison Heal</t>
        </is>
      </c>
      <c r="Q30" s="72" t="inlineStr">
        <is>
          <t>Nature / Ability</t>
        </is>
      </c>
    </row>
    <row r="31">
      <c r="B31" s="72" t="inlineStr">
        <is>
          <t>AI Flags:</t>
        </is>
      </c>
      <c r="E31" s="74" t="inlineStr">
        <is>
          <t>(None)</t>
        </is>
      </c>
      <c r="F31" s="71" t="n"/>
      <c r="Q31" s="72" t="inlineStr">
        <is>
          <t>Item</t>
        </is>
      </c>
    </row>
    <row r="32">
      <c r="B32" s="69" t="inlineStr">
        <is>
          <t>Basic Trainer</t>
        </is>
      </c>
      <c r="E32" s="84" t="inlineStr">
        <is>
          <t>Mega Drain</t>
        </is>
      </c>
      <c r="F32" s="71" t="n"/>
      <c r="Q32" s="72" t="inlineStr">
        <is>
          <t>Moves</t>
        </is>
      </c>
    </row>
    <row r="33">
      <c r="E33" s="76" t="inlineStr">
        <is>
          <t>Take Down</t>
        </is>
      </c>
      <c r="F33" s="71" t="n"/>
    </row>
    <row r="34">
      <c r="E34" s="84" t="inlineStr">
        <is>
          <t>Stun Spore</t>
        </is>
      </c>
      <c r="F34" s="71" t="n"/>
    </row>
    <row r="35">
      <c r="E35" s="76" t="inlineStr">
        <is>
          <t>Headbutt</t>
        </is>
      </c>
      <c r="F35" s="71" t="n"/>
    </row>
    <row r="37" ht="20" customHeight="1">
      <c r="B37" s="65" t="inlineStr">
        <is>
          <t>Camper</t>
        </is>
      </c>
      <c r="C37" s="66" t="n"/>
      <c r="D37" s="66" t="n"/>
      <c r="E37" s="67" t="inlineStr">
        <is>
          <t>Camper Branden</t>
        </is>
      </c>
      <c r="F37" s="66" t="n"/>
      <c r="G37" s="66" t="n"/>
      <c r="H37" s="66" t="n"/>
      <c r="I37" s="66" t="n"/>
      <c r="J37" s="66" t="n"/>
      <c r="K37" s="66" t="n"/>
      <c r="L37" s="66" t="n"/>
      <c r="M37" s="66" t="n"/>
      <c r="N37" s="66" t="n"/>
      <c r="O37" s="66" t="n"/>
      <c r="P37" s="66" t="n"/>
      <c r="Q37" s="66" t="n"/>
    </row>
    <row r="38" ht="69" customHeight="1">
      <c r="E38" s="68">
        <f>IFERROR(_xlfn.IMAGE("https://play.pokemonshowdown.com/sprites/gen5/taillow.png"),"")</f>
        <v/>
      </c>
      <c r="G38" s="68">
        <f>IFERROR(_xlfn.IMAGE("https://play.pokemonshowdown.com/sprites/gen5/nuzleaf.png"),"")</f>
        <v/>
      </c>
      <c r="Q38" s="69" t="inlineStr">
        <is>
          <t>Forced on sight (range 7)</t>
        </is>
      </c>
    </row>
    <row r="39">
      <c r="E39" s="70" t="inlineStr">
        <is>
          <t>Lv 22 Taillow</t>
        </is>
      </c>
      <c r="F39" s="71" t="n"/>
      <c r="G39" s="70" t="inlineStr">
        <is>
          <t>Lv 22 Nuzleaf</t>
        </is>
      </c>
      <c r="H39" s="71" t="n"/>
      <c r="Q39" s="72" t="inlineStr">
        <is>
          <t>Pokémon</t>
        </is>
      </c>
    </row>
    <row r="40">
      <c r="E40" s="73" t="inlineStr">
        <is>
          <t>Adamant</t>
        </is>
      </c>
      <c r="F40" s="73" t="inlineStr">
        <is>
          <t>Guts</t>
        </is>
      </c>
      <c r="G40" s="73" t="inlineStr">
        <is>
          <t>Adamant</t>
        </is>
      </c>
      <c r="H40" s="73" t="inlineStr">
        <is>
          <t>Chlorophyll</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Whirlwind</t>
        </is>
      </c>
      <c r="F42" s="71" t="n"/>
      <c r="G42" s="79" t="inlineStr">
        <is>
          <t>Silver Wind</t>
        </is>
      </c>
      <c r="H42" s="71" t="n"/>
      <c r="Q42" s="72" t="inlineStr">
        <is>
          <t>Moves</t>
        </is>
      </c>
    </row>
    <row r="43">
      <c r="E43" s="82" t="inlineStr">
        <is>
          <t>Wing Attack</t>
        </is>
      </c>
      <c r="F43" s="71" t="n"/>
      <c r="G43" s="89" t="inlineStr">
        <is>
          <t>Rock Slide</t>
        </is>
      </c>
      <c r="H43" s="71" t="n"/>
    </row>
    <row r="44">
      <c r="E44" s="76" t="inlineStr">
        <is>
          <t>Tackle</t>
        </is>
      </c>
      <c r="F44" s="71" t="n"/>
      <c r="G44" s="75" t="inlineStr">
        <is>
          <t>Feint Attack</t>
        </is>
      </c>
      <c r="H44" s="71" t="n"/>
    </row>
    <row r="45">
      <c r="E45" s="76" t="inlineStr">
        <is>
          <t>Hyper Voice</t>
        </is>
      </c>
      <c r="F45" s="71" t="n"/>
      <c r="G45" s="84" t="inlineStr">
        <is>
          <t>Razor Leaf</t>
        </is>
      </c>
      <c r="H45" s="71" t="n"/>
    </row>
    <row r="47" ht="20" customHeight="1">
      <c r="B47" s="65" t="inlineStr">
        <is>
          <t>Cooltrainer</t>
        </is>
      </c>
      <c r="C47" s="66" t="n"/>
      <c r="D47" s="66" t="n"/>
      <c r="E47" s="67" t="inlineStr">
        <is>
          <t>Cooltrainer Brooke</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IFERROR(_xlfn.IMAGE("https://play.pokemonshowdown.com/sprites/gen5/numel.png"),"")</f>
        <v/>
      </c>
      <c r="I48" s="68">
        <f>IFERROR(_xlfn.IMAGE("https://play.pokemonshowdown.com/sprites/gen5/roselia.png"),"")</f>
        <v/>
      </c>
      <c r="Q48" s="69" t="inlineStr">
        <is>
          <t>Forced on sight (range 4)</t>
        </is>
      </c>
    </row>
    <row r="49">
      <c r="E49" s="70" t="inlineStr">
        <is>
          <t>Lv 17 Wingull</t>
        </is>
      </c>
      <c r="F49" s="71" t="n"/>
      <c r="G49" s="70" t="inlineStr">
        <is>
          <t>Lv 17 Numel</t>
        </is>
      </c>
      <c r="H49" s="71" t="n"/>
      <c r="I49" s="70" t="inlineStr">
        <is>
          <t>Lv 17 Roselia</t>
        </is>
      </c>
      <c r="J49" s="71" t="n"/>
      <c r="Q49" s="72" t="inlineStr">
        <is>
          <t>Pokémon</t>
        </is>
      </c>
    </row>
    <row r="50">
      <c r="E50" s="73" t="inlineStr">
        <is>
          <t>Modest</t>
        </is>
      </c>
      <c r="F50" s="73" t="inlineStr">
        <is>
          <t>Gluttony</t>
        </is>
      </c>
      <c r="G50" s="73" t="inlineStr">
        <is>
          <t>Modest</t>
        </is>
      </c>
      <c r="H50" s="73" t="inlineStr">
        <is>
          <t>Oblivious</t>
        </is>
      </c>
      <c r="I50" s="73" t="inlineStr">
        <is>
          <t>Modest</t>
        </is>
      </c>
      <c r="J50" s="73" t="inlineStr">
        <is>
          <t>Natural Cure</t>
        </is>
      </c>
      <c r="Q50" s="72" t="inlineStr">
        <is>
          <t>Nature / Ability</t>
        </is>
      </c>
    </row>
    <row r="51">
      <c r="B51" s="72" t="inlineStr">
        <is>
          <t>AI Flags:</t>
        </is>
      </c>
      <c r="E51" s="74" t="inlineStr">
        <is>
          <t>(None)</t>
        </is>
      </c>
      <c r="F51" s="71" t="n"/>
      <c r="G51" s="74" t="inlineStr">
        <is>
          <t>(None)</t>
        </is>
      </c>
      <c r="H51" s="71" t="n"/>
      <c r="I51" s="74" t="inlineStr">
        <is>
          <t>(None)</t>
        </is>
      </c>
      <c r="J51" s="71" t="n"/>
      <c r="Q51" s="72" t="inlineStr">
        <is>
          <t>Item</t>
        </is>
      </c>
    </row>
    <row r="52">
      <c r="B52" s="69" t="inlineStr">
        <is>
          <t>Basic Trainer</t>
        </is>
      </c>
      <c r="E52" s="90" t="inlineStr">
        <is>
          <t>Water Gun</t>
        </is>
      </c>
      <c r="F52" s="71" t="n"/>
      <c r="G52" s="76" t="inlineStr">
        <is>
          <t>Tackle</t>
        </is>
      </c>
      <c r="H52" s="71" t="n"/>
      <c r="I52" s="84" t="inlineStr">
        <is>
          <t>Mega Drain</t>
        </is>
      </c>
      <c r="J52" s="71" t="n"/>
      <c r="Q52" s="72" t="inlineStr">
        <is>
          <t>Moves</t>
        </is>
      </c>
    </row>
    <row r="53">
      <c r="E53" s="76" t="inlineStr">
        <is>
          <t>Supersonic</t>
        </is>
      </c>
      <c r="F53" s="71" t="n"/>
      <c r="G53" s="89" t="inlineStr">
        <is>
          <t>Rock Throw</t>
        </is>
      </c>
      <c r="H53" s="71" t="n"/>
      <c r="I53" s="80" t="inlineStr">
        <is>
          <t>Poison Sting</t>
        </is>
      </c>
      <c r="J53" s="71" t="n"/>
    </row>
    <row r="54">
      <c r="E54" s="75" t="inlineStr">
        <is>
          <t>Bite</t>
        </is>
      </c>
      <c r="F54" s="71" t="n"/>
      <c r="G54" s="76" t="inlineStr">
        <is>
          <t>Self Destruct</t>
        </is>
      </c>
      <c r="H54" s="71" t="n"/>
      <c r="I54" s="79" t="inlineStr">
        <is>
          <t>Twineedle</t>
        </is>
      </c>
      <c r="J54" s="71" t="n"/>
    </row>
    <row r="55">
      <c r="E55" s="82" t="inlineStr">
        <is>
          <t>Wing Attack</t>
        </is>
      </c>
      <c r="F55" s="71" t="n"/>
      <c r="G55" s="81" t="inlineStr">
        <is>
          <t>-</t>
        </is>
      </c>
      <c r="H55" s="71" t="n"/>
      <c r="I55" s="84" t="inlineStr">
        <is>
          <t>Stun Spore</t>
        </is>
      </c>
      <c r="J55" s="71" t="n"/>
    </row>
    <row r="57" ht="20" customHeight="1">
      <c r="B57" s="65" t="inlineStr">
        <is>
          <t>Ruin Maniac</t>
        </is>
      </c>
      <c r="C57" s="66" t="n"/>
      <c r="D57" s="66" t="n"/>
      <c r="E57" s="67" t="inlineStr">
        <is>
          <t>Ruin Maniac Bryan</t>
        </is>
      </c>
      <c r="F57" s="66" t="n"/>
      <c r="G57" s="66" t="n"/>
      <c r="H57" s="66" t="n"/>
      <c r="I57" s="66" t="n"/>
      <c r="J57" s="66" t="n"/>
      <c r="K57" s="66" t="n"/>
      <c r="L57" s="66" t="n"/>
      <c r="M57" s="66" t="n"/>
      <c r="N57" s="66" t="n"/>
      <c r="O57" s="66" t="n"/>
      <c r="P57" s="66" t="n"/>
      <c r="Q57" s="66" t="n"/>
    </row>
    <row r="58" ht="69" customHeight="1">
      <c r="E58" s="68">
        <f>IFERROR(_xlfn.IMAGE("https://play.pokemonshowdown.com/sprites/gen5/sandshrew.png"),"")</f>
        <v/>
      </c>
      <c r="G58" s="68">
        <f>IFERROR(_xlfn.IMAGE("https://play.pokemonshowdown.com/sprites/gen5/sandslash.png"),"")</f>
        <v/>
      </c>
    </row>
    <row r="59">
      <c r="E59" s="70" t="inlineStr">
        <is>
          <t>Lv 22 Sandshrew</t>
        </is>
      </c>
      <c r="F59" s="71" t="n"/>
      <c r="G59" s="70" t="inlineStr">
        <is>
          <t>Lv 22 Sandslash</t>
        </is>
      </c>
      <c r="H59" s="71" t="n"/>
      <c r="Q59" s="72" t="inlineStr">
        <is>
          <t>Pokémon</t>
        </is>
      </c>
    </row>
    <row r="60">
      <c r="E60" s="73" t="inlineStr">
        <is>
          <t>Adamant</t>
        </is>
      </c>
      <c r="F60" s="73" t="inlineStr">
        <is>
          <t>Rough Skin</t>
        </is>
      </c>
      <c r="G60" s="73" t="inlineStr">
        <is>
          <t>Adamant</t>
        </is>
      </c>
      <c r="H60" s="73" t="inlineStr">
        <is>
          <t>Rough Skin</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76" t="inlineStr">
        <is>
          <t>Rapid Spin</t>
        </is>
      </c>
      <c r="F62" s="71" t="n"/>
      <c r="G62" s="82" t="inlineStr">
        <is>
          <t>Aerial Ace</t>
        </is>
      </c>
      <c r="H62" s="71" t="n"/>
      <c r="Q62" s="72" t="inlineStr">
        <is>
          <t>Moves</t>
        </is>
      </c>
    </row>
    <row r="63">
      <c r="E63" s="76" t="inlineStr">
        <is>
          <t>Slash</t>
        </is>
      </c>
      <c r="F63" s="71" t="n"/>
      <c r="G63" s="78" t="inlineStr">
        <is>
          <t>Sand Tomb</t>
        </is>
      </c>
      <c r="H63" s="71" t="n"/>
    </row>
    <row r="64">
      <c r="E64" s="89" t="inlineStr">
        <is>
          <t>Rock Throw</t>
        </is>
      </c>
      <c r="F64" s="71" t="n"/>
      <c r="G64" s="76" t="inlineStr">
        <is>
          <t>Fury Swipes</t>
        </is>
      </c>
      <c r="H64" s="71" t="n"/>
    </row>
    <row r="65">
      <c r="E65" s="87" t="inlineStr">
        <is>
          <t>Gyro Ball</t>
        </is>
      </c>
      <c r="F65" s="71" t="n"/>
      <c r="G65" s="76" t="inlineStr">
        <is>
          <t>Slash</t>
        </is>
      </c>
      <c r="H65" s="71" t="n"/>
    </row>
    <row r="67" ht="20" customHeight="1">
      <c r="B67" s="65" t="inlineStr">
        <is>
          <t>Picnicker</t>
        </is>
      </c>
      <c r="C67" s="66" t="n"/>
      <c r="D67" s="66" t="n"/>
      <c r="E67" s="67" t="inlineStr">
        <is>
          <t>Picnicker Celia</t>
        </is>
      </c>
      <c r="F67" s="66" t="n"/>
      <c r="G67" s="66" t="n"/>
      <c r="H67" s="66" t="n"/>
      <c r="I67" s="66" t="n"/>
      <c r="J67" s="66" t="n"/>
      <c r="K67" s="66" t="n"/>
      <c r="L67" s="66" t="n"/>
      <c r="M67" s="66" t="n"/>
      <c r="N67" s="66" t="n"/>
      <c r="O67" s="66" t="n"/>
      <c r="P67" s="66" t="n"/>
      <c r="Q67" s="66" t="n"/>
    </row>
    <row r="68" ht="69" customHeight="1">
      <c r="E68" s="68">
        <f>IFERROR(_xlfn.IMAGE("https://play.pokemonshowdown.com/sprites/gen5/marill.png"),"")</f>
        <v/>
      </c>
      <c r="G68" s="68">
        <f>IFERROR(_xlfn.IMAGE("https://play.pokemonshowdown.com/sprites/gen5/lombre.png"),"")</f>
        <v/>
      </c>
      <c r="Q68" s="69" t="inlineStr">
        <is>
          <t>Forced on sight (range 6)</t>
        </is>
      </c>
    </row>
    <row r="69">
      <c r="E69" s="70" t="inlineStr">
        <is>
          <t>Lv 22 Marill</t>
        </is>
      </c>
      <c r="F69" s="71" t="n"/>
      <c r="G69" s="70" t="inlineStr">
        <is>
          <t>Lv 22 Lombre</t>
        </is>
      </c>
      <c r="H69" s="71" t="n"/>
      <c r="Q69" s="72" t="inlineStr">
        <is>
          <t>Pokémon</t>
        </is>
      </c>
    </row>
    <row r="70">
      <c r="E70" s="73" t="inlineStr">
        <is>
          <t>Adamant</t>
        </is>
      </c>
      <c r="F70" s="73" t="inlineStr">
        <is>
          <t>Huge Power</t>
        </is>
      </c>
      <c r="G70" s="73" t="inlineStr">
        <is>
          <t>Modest</t>
        </is>
      </c>
      <c r="H70" s="73" t="inlineStr">
        <is>
          <t>Swift Swim</t>
        </is>
      </c>
      <c r="Q70" s="72" t="inlineStr">
        <is>
          <t>Nature / Ability</t>
        </is>
      </c>
    </row>
    <row r="71">
      <c r="B71" s="72" t="inlineStr">
        <is>
          <t>AI Flags:</t>
        </is>
      </c>
      <c r="E71" s="74" t="inlineStr">
        <is>
          <t>(None)</t>
        </is>
      </c>
      <c r="F71" s="71" t="n"/>
      <c r="G71" s="74" t="inlineStr">
        <is>
          <t>(None)</t>
        </is>
      </c>
      <c r="H71" s="71" t="n"/>
      <c r="Q71" s="72" t="inlineStr">
        <is>
          <t>Item</t>
        </is>
      </c>
    </row>
    <row r="72">
      <c r="B72" s="69" t="inlineStr">
        <is>
          <t>Basic Trainer</t>
        </is>
      </c>
      <c r="E72" s="76" t="inlineStr">
        <is>
          <t>Present</t>
        </is>
      </c>
      <c r="F72" s="71" t="n"/>
      <c r="G72" s="84" t="inlineStr">
        <is>
          <t>Razor Leaf</t>
        </is>
      </c>
      <c r="H72" s="71" t="n"/>
      <c r="Q72" s="72" t="inlineStr">
        <is>
          <t>Moves</t>
        </is>
      </c>
    </row>
    <row r="73">
      <c r="E73" s="90" t="inlineStr">
        <is>
          <t>Water Gun</t>
        </is>
      </c>
      <c r="F73" s="71" t="n"/>
      <c r="G73" s="90" t="inlineStr">
        <is>
          <t>Water Gun</t>
        </is>
      </c>
      <c r="H73" s="71" t="n"/>
    </row>
    <row r="74">
      <c r="E74" s="76" t="inlineStr">
        <is>
          <t>Pound</t>
        </is>
      </c>
      <c r="F74" s="71" t="n"/>
      <c r="G74" s="75" t="inlineStr">
        <is>
          <t>Absorb</t>
        </is>
      </c>
      <c r="H74" s="71" t="n"/>
    </row>
    <row r="75">
      <c r="E75" s="90" t="inlineStr">
        <is>
          <t>Bubble Beam</t>
        </is>
      </c>
      <c r="F75" s="71" t="n"/>
      <c r="G75" s="76" t="inlineStr">
        <is>
          <t>Nature Power</t>
        </is>
      </c>
      <c r="H75" s="71" t="n"/>
    </row>
    <row r="77" ht="20" customHeight="1">
      <c r="B77" s="65" t="inlineStr">
        <is>
          <t>Aroma Lady</t>
        </is>
      </c>
      <c r="C77" s="66" t="n"/>
      <c r="D77" s="66" t="n"/>
      <c r="E77" s="67" t="inlineStr">
        <is>
          <t>Aroma Lady Celina</t>
        </is>
      </c>
      <c r="F77" s="66" t="n"/>
      <c r="G77" s="66" t="n"/>
      <c r="H77" s="66" t="n"/>
      <c r="I77" s="66" t="n"/>
      <c r="J77" s="66" t="n"/>
      <c r="K77" s="66" t="n"/>
      <c r="L77" s="66" t="n"/>
      <c r="M77" s="66" t="n"/>
      <c r="N77" s="66" t="n"/>
      <c r="O77" s="66" t="n"/>
      <c r="P77" s="66" t="n"/>
      <c r="Q77" s="66" t="n"/>
    </row>
    <row r="78" ht="69" customHeight="1">
      <c r="E78" s="68">
        <f>IFERROR(_xlfn.IMAGE("https://play.pokemonshowdown.com/sprites/gen5/roselia.png"),"")</f>
        <v/>
      </c>
      <c r="Q78" s="69" t="inlineStr">
        <is>
          <t>Forced on sight (range 5)</t>
        </is>
      </c>
    </row>
    <row r="79">
      <c r="E79" s="70" t="inlineStr">
        <is>
          <t>Lv 18 Roselia</t>
        </is>
      </c>
      <c r="F79" s="71" t="n"/>
      <c r="Q79" s="72" t="inlineStr">
        <is>
          <t>Pokémon</t>
        </is>
      </c>
    </row>
    <row r="80">
      <c r="E80" s="73" t="inlineStr">
        <is>
          <t>Modest</t>
        </is>
      </c>
      <c r="F80" s="73" t="inlineStr">
        <is>
          <t>Natural Cure</t>
        </is>
      </c>
      <c r="Q80" s="72" t="inlineStr">
        <is>
          <t>Nature / Ability</t>
        </is>
      </c>
    </row>
    <row r="81">
      <c r="B81" s="72" t="inlineStr">
        <is>
          <t>AI Flags:</t>
        </is>
      </c>
      <c r="E81" s="74" t="inlineStr">
        <is>
          <t>(None)</t>
        </is>
      </c>
      <c r="F81" s="71" t="n"/>
      <c r="Q81" s="72" t="inlineStr">
        <is>
          <t>Item</t>
        </is>
      </c>
    </row>
    <row r="82">
      <c r="B82" s="69" t="inlineStr">
        <is>
          <t>Basic Trainer</t>
        </is>
      </c>
      <c r="E82" s="84" t="inlineStr">
        <is>
          <t>Mega Drain</t>
        </is>
      </c>
      <c r="F82" s="71" t="n"/>
      <c r="Q82" s="72" t="inlineStr">
        <is>
          <t>Moves</t>
        </is>
      </c>
    </row>
    <row r="83">
      <c r="E83" s="80" t="inlineStr">
        <is>
          <t>Poison Sting</t>
        </is>
      </c>
      <c r="F83" s="71" t="n"/>
    </row>
    <row r="84">
      <c r="E84" s="79" t="inlineStr">
        <is>
          <t>Twineedle</t>
        </is>
      </c>
      <c r="F84" s="71" t="n"/>
    </row>
    <row r="85">
      <c r="E85" s="84" t="inlineStr">
        <is>
          <t>Stun Spore</t>
        </is>
      </c>
      <c r="F85" s="71" t="n"/>
    </row>
    <row r="87" ht="20" customHeight="1">
      <c r="B87" s="65" t="inlineStr">
        <is>
          <t>Black Belt</t>
        </is>
      </c>
      <c r="C87" s="66" t="n"/>
      <c r="D87" s="66" t="n"/>
      <c r="E87" s="67" t="inlineStr">
        <is>
          <t>Black Belt Daisuke</t>
        </is>
      </c>
      <c r="F87" s="66" t="n"/>
      <c r="G87" s="66" t="n"/>
      <c r="H87" s="66" t="n"/>
      <c r="I87" s="66" t="n"/>
      <c r="J87" s="66" t="n"/>
      <c r="K87" s="66" t="n"/>
      <c r="L87" s="66" t="n"/>
      <c r="M87" s="66" t="n"/>
      <c r="N87" s="66" t="n"/>
      <c r="O87" s="66" t="n"/>
      <c r="P87" s="66" t="n"/>
      <c r="Q87" s="66" t="n"/>
    </row>
    <row r="88" ht="69" customHeight="1">
      <c r="E88" s="68">
        <f>IFERROR(_xlfn.IMAGE("https://play.pokemonshowdown.com/sprites/gen5/machop.png"),"")</f>
        <v/>
      </c>
    </row>
    <row r="89">
      <c r="E89" s="70" t="inlineStr">
        <is>
          <t>Lv 19 Machop</t>
        </is>
      </c>
      <c r="F89" s="71" t="n"/>
      <c r="Q89" s="72" t="inlineStr">
        <is>
          <t>Pokémon</t>
        </is>
      </c>
    </row>
    <row r="90">
      <c r="E90" s="73" t="inlineStr">
        <is>
          <t>Adamant</t>
        </is>
      </c>
      <c r="F90" s="73" t="inlineStr">
        <is>
          <t>No Guard</t>
        </is>
      </c>
      <c r="Q90" s="72" t="inlineStr">
        <is>
          <t>Nature / Ability</t>
        </is>
      </c>
    </row>
    <row r="91">
      <c r="B91" s="72" t="inlineStr">
        <is>
          <t>AI Flags:</t>
        </is>
      </c>
      <c r="E91" s="74" t="inlineStr">
        <is>
          <t>(None)</t>
        </is>
      </c>
      <c r="F91" s="71" t="n"/>
      <c r="Q91" s="72" t="inlineStr">
        <is>
          <t>Item</t>
        </is>
      </c>
    </row>
    <row r="92">
      <c r="B92" s="69" t="inlineStr">
        <is>
          <t>Basic Trainer</t>
        </is>
      </c>
      <c r="E92" s="89" t="inlineStr">
        <is>
          <t>Rock Throw</t>
        </is>
      </c>
      <c r="F92" s="71" t="n"/>
      <c r="Q92" s="72" t="inlineStr">
        <is>
          <t>Moves</t>
        </is>
      </c>
    </row>
    <row r="93">
      <c r="E93" s="86" t="inlineStr">
        <is>
          <t>Seismic Toss</t>
        </is>
      </c>
      <c r="F93" s="71" t="n"/>
    </row>
    <row r="94">
      <c r="E94" s="86" t="inlineStr">
        <is>
          <t>Wake Up Slap</t>
        </is>
      </c>
      <c r="F94" s="71" t="n"/>
    </row>
    <row r="95">
      <c r="E95" s="76" t="inlineStr">
        <is>
          <t>Mega Punch</t>
        </is>
      </c>
      <c r="F95" s="71" t="n"/>
    </row>
    <row r="97" ht="20" customHeight="1">
      <c r="B97" s="65" t="inlineStr">
        <is>
          <t>Camper</t>
        </is>
      </c>
      <c r="C97" s="66" t="n"/>
      <c r="D97" s="66" t="n"/>
      <c r="E97" s="67" t="inlineStr">
        <is>
          <t>Camper Drew</t>
        </is>
      </c>
      <c r="F97" s="66" t="n"/>
      <c r="G97" s="66" t="n"/>
      <c r="H97" s="66" t="n"/>
      <c r="I97" s="66" t="n"/>
      <c r="J97" s="66" t="n"/>
      <c r="K97" s="66" t="n"/>
      <c r="L97" s="66" t="n"/>
      <c r="M97" s="66" t="n"/>
      <c r="N97" s="66" t="n"/>
      <c r="O97" s="66" t="n"/>
      <c r="P97" s="66" t="n"/>
      <c r="Q97" s="66" t="n"/>
    </row>
    <row r="98" ht="69" customHeight="1">
      <c r="E98" s="68">
        <f>IFERROR(_xlfn.IMAGE("https://play.pokemonshowdown.com/sprites/gen5/sandshrew.png"),"")</f>
        <v/>
      </c>
    </row>
    <row r="99">
      <c r="E99" s="70" t="inlineStr">
        <is>
          <t>Lv 23 Sandshrew</t>
        </is>
      </c>
      <c r="F99" s="71" t="n"/>
      <c r="Q99" s="72" t="inlineStr">
        <is>
          <t>Pokémon</t>
        </is>
      </c>
    </row>
    <row r="100">
      <c r="E100" s="73" t="inlineStr">
        <is>
          <t>Adamant</t>
        </is>
      </c>
      <c r="F100" s="73" t="inlineStr">
        <is>
          <t>Rough Skin</t>
        </is>
      </c>
      <c r="Q100" s="72" t="inlineStr">
        <is>
          <t>Nature / Ability</t>
        </is>
      </c>
    </row>
    <row r="101">
      <c r="B101" s="72" t="inlineStr">
        <is>
          <t>AI Flags:</t>
        </is>
      </c>
      <c r="E101" s="74" t="inlineStr">
        <is>
          <t>(None)</t>
        </is>
      </c>
      <c r="F101" s="71" t="n"/>
      <c r="Q101" s="72" t="inlineStr">
        <is>
          <t>Item</t>
        </is>
      </c>
    </row>
    <row r="102">
      <c r="B102" s="69" t="inlineStr">
        <is>
          <t>Basic Trainer</t>
        </is>
      </c>
      <c r="E102" s="78" t="inlineStr">
        <is>
          <t>Dig</t>
        </is>
      </c>
      <c r="F102" s="71" t="n"/>
      <c r="Q102" s="72" t="inlineStr">
        <is>
          <t>Moves</t>
        </is>
      </c>
    </row>
    <row r="103">
      <c r="E103" s="78" t="inlineStr">
        <is>
          <t>Sand Attack</t>
        </is>
      </c>
      <c r="F103" s="71" t="n"/>
    </row>
    <row r="104">
      <c r="E104" s="80" t="inlineStr">
        <is>
          <t>Poison Sting</t>
        </is>
      </c>
      <c r="F104" s="71" t="n"/>
    </row>
    <row r="105">
      <c r="E105" s="76" t="inlineStr">
        <is>
          <t>Slash</t>
        </is>
      </c>
      <c r="F105" s="71" t="n"/>
    </row>
    <row r="107" ht="20" customHeight="1">
      <c r="B107" s="65" t="inlineStr">
        <is>
          <t>Ruin Maniac</t>
        </is>
      </c>
      <c r="C107" s="66" t="n"/>
      <c r="D107" s="66" t="n"/>
      <c r="E107" s="67" t="inlineStr">
        <is>
          <t>Ruin Maniac Dusty</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IFERROR(_xlfn.IMAGE("https://play.pokemonshowdown.com/sprites/gen5/sandslash.png"),"")</f>
        <v/>
      </c>
    </row>
    <row r="109">
      <c r="E109" s="70" t="inlineStr">
        <is>
          <t>Lv 23 Sandslash</t>
        </is>
      </c>
      <c r="F109" s="71" t="n"/>
      <c r="Q109" s="72" t="inlineStr">
        <is>
          <t>Pokémon</t>
        </is>
      </c>
    </row>
    <row r="110">
      <c r="E110" s="73" t="inlineStr">
        <is>
          <t>Adamant</t>
        </is>
      </c>
      <c r="F110" s="73" t="inlineStr">
        <is>
          <t>Rough Skin</t>
        </is>
      </c>
      <c r="Q110" s="72" t="inlineStr">
        <is>
          <t>Nature / Ability</t>
        </is>
      </c>
    </row>
    <row r="111">
      <c r="B111" s="72" t="inlineStr">
        <is>
          <t>AI Flags:</t>
        </is>
      </c>
      <c r="E111" s="74" t="inlineStr">
        <is>
          <t>(None)</t>
        </is>
      </c>
      <c r="F111" s="71" t="n"/>
      <c r="Q111" s="72" t="inlineStr">
        <is>
          <t>Item</t>
        </is>
      </c>
    </row>
    <row r="112">
      <c r="B112" s="69" t="inlineStr">
        <is>
          <t>Basic Trainer</t>
        </is>
      </c>
      <c r="E112" s="78" t="inlineStr">
        <is>
          <t>Dig</t>
        </is>
      </c>
      <c r="F112" s="71" t="n"/>
      <c r="Q112" s="72" t="inlineStr">
        <is>
          <t>Moves</t>
        </is>
      </c>
    </row>
    <row r="113">
      <c r="E113" s="76" t="inlineStr">
        <is>
          <t>Slash</t>
        </is>
      </c>
      <c r="F113" s="71" t="n"/>
    </row>
    <row r="114">
      <c r="E114" s="78" t="inlineStr">
        <is>
          <t>Sand Attack</t>
        </is>
      </c>
      <c r="F114" s="71" t="n"/>
    </row>
    <row r="115">
      <c r="E115" s="80" t="inlineStr">
        <is>
          <t>Poison Sting</t>
        </is>
      </c>
      <c r="F115" s="71" t="n"/>
    </row>
    <row r="117" ht="20" customHeight="1">
      <c r="B117" s="65" t="inlineStr">
        <is>
          <t>Kindler</t>
        </is>
      </c>
      <c r="C117" s="66" t="n"/>
      <c r="D117" s="66" t="n"/>
      <c r="E117" s="67" t="inlineStr">
        <is>
          <t>Kindler Hayden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IFERROR(_xlfn.IMAGE("https://play.pokemonshowdown.com/sprites/gen5/numel.png"),"")</f>
        <v/>
      </c>
      <c r="Q118" s="69" t="inlineStr">
        <is>
          <t>Forced on sight (range 3)</t>
        </is>
      </c>
    </row>
    <row r="119">
      <c r="E119" s="70" t="inlineStr">
        <is>
          <t>Lv 18 Numel</t>
        </is>
      </c>
      <c r="F119" s="71" t="n"/>
      <c r="Q119" s="72" t="inlineStr">
        <is>
          <t>Pokémon</t>
        </is>
      </c>
    </row>
    <row r="120">
      <c r="E120" s="73" t="inlineStr">
        <is>
          <t>Modest</t>
        </is>
      </c>
      <c r="F120" s="73" t="inlineStr">
        <is>
          <t>Oblivious</t>
        </is>
      </c>
      <c r="Q120" s="72" t="inlineStr">
        <is>
          <t>Nature / Ability</t>
        </is>
      </c>
    </row>
    <row r="121">
      <c r="B121" s="72" t="inlineStr">
        <is>
          <t>AI Flags:</t>
        </is>
      </c>
      <c r="E121" s="74" t="inlineStr">
        <is>
          <t>(None)</t>
        </is>
      </c>
      <c r="F121" s="71" t="n"/>
      <c r="Q121" s="72" t="inlineStr">
        <is>
          <t>Item</t>
        </is>
      </c>
    </row>
    <row r="122">
      <c r="B122" s="69" t="inlineStr">
        <is>
          <t>Basic Trainer</t>
        </is>
      </c>
      <c r="E122" s="76" t="inlineStr">
        <is>
          <t>Tackle</t>
        </is>
      </c>
      <c r="F122" s="71" t="n"/>
      <c r="Q122" s="72" t="inlineStr">
        <is>
          <t>Moves</t>
        </is>
      </c>
    </row>
    <row r="123">
      <c r="E123" s="89" t="inlineStr">
        <is>
          <t>Rock Throw</t>
        </is>
      </c>
      <c r="F123" s="71" t="n"/>
    </row>
    <row r="124">
      <c r="E124" s="76" t="inlineStr">
        <is>
          <t>Self Destruct</t>
        </is>
      </c>
      <c r="F124" s="71" t="n"/>
    </row>
    <row r="125">
      <c r="E125" s="81" t="inlineStr">
        <is>
          <t>-</t>
        </is>
      </c>
      <c r="F125" s="71" t="n"/>
    </row>
    <row r="127" ht="20" customHeight="1">
      <c r="B127" s="65" t="inlineStr">
        <is>
          <t>Picnicker</t>
        </is>
      </c>
      <c r="C127" s="66" t="n"/>
      <c r="D127" s="66" t="n"/>
      <c r="E127" s="67" t="inlineStr">
        <is>
          <t>Picnicker Heidi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IFERROR(_xlfn.IMAGE("https://play.pokemonshowdown.com/sprites/gen5/sandshrew.png"),"")</f>
        <v/>
      </c>
      <c r="G128" s="68">
        <f>IFERROR(_xlfn.IMAGE("https://play.pokemonshowdown.com/sprites/gen5/baltoy.png"),"")</f>
        <v/>
      </c>
    </row>
    <row r="129">
      <c r="E129" s="70" t="inlineStr">
        <is>
          <t>Lv 22 Sandshrew</t>
        </is>
      </c>
      <c r="F129" s="71" t="n"/>
      <c r="G129" s="70" t="inlineStr">
        <is>
          <t>Lv 22 Baltoy</t>
        </is>
      </c>
      <c r="H129" s="71" t="n"/>
      <c r="Q129" s="72" t="inlineStr">
        <is>
          <t>Pokémon</t>
        </is>
      </c>
    </row>
    <row r="130">
      <c r="E130" s="73" t="inlineStr">
        <is>
          <t>Adamant</t>
        </is>
      </c>
      <c r="F130" s="73" t="inlineStr">
        <is>
          <t>Rough Skin</t>
        </is>
      </c>
      <c r="G130" s="73" t="inlineStr">
        <is>
          <t>Lonely</t>
        </is>
      </c>
      <c r="H130" s="73" t="inlineStr">
        <is>
          <t>Levitate</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78" t="inlineStr">
        <is>
          <t>Dig</t>
        </is>
      </c>
      <c r="F132" s="71" t="n"/>
      <c r="G132" s="76" t="inlineStr">
        <is>
          <t>Rapid Spin</t>
        </is>
      </c>
      <c r="H132" s="71" t="n"/>
      <c r="Q132" s="72" t="inlineStr">
        <is>
          <t>Moves</t>
        </is>
      </c>
    </row>
    <row r="133">
      <c r="E133" s="78" t="inlineStr">
        <is>
          <t>Sand Attack</t>
        </is>
      </c>
      <c r="F133" s="71" t="n"/>
      <c r="G133" s="78" t="inlineStr">
        <is>
          <t>Mud Slap</t>
        </is>
      </c>
      <c r="H133" s="71" t="n"/>
    </row>
    <row r="134">
      <c r="E134" s="80" t="inlineStr">
        <is>
          <t>Poison Sting</t>
        </is>
      </c>
      <c r="F134" s="71" t="n"/>
      <c r="G134" s="85" t="inlineStr">
        <is>
          <t>Psybeam</t>
        </is>
      </c>
      <c r="H134" s="71" t="n"/>
    </row>
    <row r="135">
      <c r="E135" s="76" t="inlineStr">
        <is>
          <t>Slash</t>
        </is>
      </c>
      <c r="F135" s="71" t="n"/>
      <c r="G135" s="89" t="inlineStr">
        <is>
          <t>Rock Tomb</t>
        </is>
      </c>
      <c r="H135" s="71" t="n"/>
    </row>
    <row r="137" ht="20" customHeight="1">
      <c r="B137" s="65" t="inlineStr">
        <is>
          <t>Picnicker</t>
        </is>
      </c>
      <c r="C137" s="66" t="n"/>
      <c r="D137" s="66" t="n"/>
      <c r="E137" s="67" t="inlineStr">
        <is>
          <t>Picnicker Irene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IFERROR(_xlfn.IMAGE("https://play.pokemonshowdown.com/sprites/gen5/shroomish.png"),"")</f>
        <v/>
      </c>
      <c r="G138" s="68">
        <f>IFERROR(_xlfn.IMAGE("https://play.pokemonshowdown.com/sprites/gen5/marill.png"),"")</f>
        <v/>
      </c>
    </row>
    <row r="139">
      <c r="E139" s="70" t="inlineStr">
        <is>
          <t>Lv 17 Shroomish</t>
        </is>
      </c>
      <c r="F139" s="71" t="n"/>
      <c r="G139" s="70" t="inlineStr">
        <is>
          <t>Lv 17 Marill</t>
        </is>
      </c>
      <c r="H139" s="71" t="n"/>
      <c r="Q139" s="72" t="inlineStr">
        <is>
          <t>Pokémon</t>
        </is>
      </c>
    </row>
    <row r="140">
      <c r="E140" s="73" t="inlineStr">
        <is>
          <t>Adamant</t>
        </is>
      </c>
      <c r="F140" s="73" t="inlineStr">
        <is>
          <t>Poison Heal</t>
        </is>
      </c>
      <c r="G140" s="73" t="inlineStr">
        <is>
          <t>Adamant</t>
        </is>
      </c>
      <c r="H140" s="73" t="inlineStr">
        <is>
          <t>Huge Power</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84" t="inlineStr">
        <is>
          <t>Mega Drain</t>
        </is>
      </c>
      <c r="F142" s="71" t="n"/>
      <c r="G142" s="76" t="inlineStr">
        <is>
          <t>Present</t>
        </is>
      </c>
      <c r="H142" s="71" t="n"/>
      <c r="Q142" s="72" t="inlineStr">
        <is>
          <t>Moves</t>
        </is>
      </c>
    </row>
    <row r="143">
      <c r="E143" s="76" t="inlineStr">
        <is>
          <t>Take Down</t>
        </is>
      </c>
      <c r="F143" s="71" t="n"/>
      <c r="G143" s="90" t="inlineStr">
        <is>
          <t>Water Gun</t>
        </is>
      </c>
      <c r="H143" s="71" t="n"/>
    </row>
    <row r="144">
      <c r="E144" s="84" t="inlineStr">
        <is>
          <t>Stun Spore</t>
        </is>
      </c>
      <c r="F144" s="71" t="n"/>
      <c r="G144" s="76" t="inlineStr">
        <is>
          <t>Pound</t>
        </is>
      </c>
      <c r="H144" s="71" t="n"/>
    </row>
    <row r="145">
      <c r="E145" s="76" t="inlineStr">
        <is>
          <t>Headbutt</t>
        </is>
      </c>
      <c r="F145" s="71" t="n"/>
      <c r="G145" s="81" t="inlineStr">
        <is>
          <t>-</t>
        </is>
      </c>
      <c r="H145" s="71" t="n"/>
    </row>
    <row r="147" ht="20" customHeight="1">
      <c r="B147" s="65" t="inlineStr">
        <is>
          <t>Camper</t>
        </is>
      </c>
      <c r="C147" s="66" t="n"/>
      <c r="D147" s="66" t="n"/>
      <c r="E147" s="67" t="inlineStr">
        <is>
          <t>Camper Travis</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IFERROR(_xlfn.IMAGE("https://play.pokemonshowdown.com/sprites/gen5/sandshrew.png"),"")</f>
        <v/>
      </c>
    </row>
    <row r="149">
      <c r="E149" s="70" t="inlineStr">
        <is>
          <t>Lv 18 Sandshrew</t>
        </is>
      </c>
      <c r="F149" s="71" t="n"/>
      <c r="Q149" s="72" t="inlineStr">
        <is>
          <t>Pokémon</t>
        </is>
      </c>
    </row>
    <row r="150">
      <c r="E150" s="73" t="inlineStr">
        <is>
          <t>Adamant</t>
        </is>
      </c>
      <c r="F150" s="73" t="inlineStr">
        <is>
          <t>Rough Skin</t>
        </is>
      </c>
      <c r="Q150" s="72" t="inlineStr">
        <is>
          <t>Nature / Ability</t>
        </is>
      </c>
    </row>
    <row r="151">
      <c r="B151" s="72" t="inlineStr">
        <is>
          <t>AI Flags:</t>
        </is>
      </c>
      <c r="E151" s="74" t="inlineStr">
        <is>
          <t>(None)</t>
        </is>
      </c>
      <c r="F151" s="71" t="n"/>
      <c r="Q151" s="72" t="inlineStr">
        <is>
          <t>Item</t>
        </is>
      </c>
    </row>
    <row r="152">
      <c r="B152" s="69" t="inlineStr">
        <is>
          <t>Basic Trainer</t>
        </is>
      </c>
      <c r="E152" s="80" t="inlineStr">
        <is>
          <t>Poison Sting</t>
        </is>
      </c>
      <c r="F152" s="71" t="n"/>
      <c r="Q152" s="72" t="inlineStr">
        <is>
          <t>Moves</t>
        </is>
      </c>
    </row>
    <row r="153">
      <c r="E153" s="78" t="inlineStr">
        <is>
          <t>Dig</t>
        </is>
      </c>
      <c r="F153" s="71" t="n"/>
    </row>
    <row r="154">
      <c r="E154" s="76" t="inlineStr">
        <is>
          <t>Rapid Spin</t>
        </is>
      </c>
      <c r="F154" s="71" t="n"/>
    </row>
    <row r="155">
      <c r="E155" s="76" t="inlineStr">
        <is>
          <t>Slash</t>
        </is>
      </c>
      <c r="F155" s="71" t="n"/>
    </row>
    <row r="157" ht="20" customHeight="1">
      <c r="B157" s="65" t="inlineStr">
        <is>
          <t>Camper</t>
        </is>
      </c>
      <c r="C157" s="66" t="n"/>
      <c r="D157" s="66" t="n"/>
      <c r="E157" s="67" t="inlineStr">
        <is>
          <t>Camper Tyron</t>
        </is>
      </c>
      <c r="F157" s="66" t="n"/>
      <c r="G157" s="66" t="n"/>
      <c r="H157" s="66" t="n"/>
      <c r="I157" s="66" t="n"/>
      <c r="J157" s="66" t="n"/>
      <c r="K157" s="66" t="n"/>
      <c r="L157" s="66" t="n"/>
      <c r="M157" s="66" t="n"/>
      <c r="N157" s="66" t="n"/>
      <c r="O157" s="66" t="n"/>
      <c r="P157" s="66" t="n"/>
      <c r="Q157" s="66" t="n"/>
    </row>
    <row r="158" ht="69" customHeight="1">
      <c r="E158" s="68">
        <f>IFERROR(_xlfn.IMAGE("https://play.pokemonshowdown.com/sprites/gen5/sandshrew.png"),"")</f>
        <v/>
      </c>
      <c r="Q158" s="69" t="inlineStr">
        <is>
          <t>Forced on sight (range 5)</t>
        </is>
      </c>
    </row>
    <row r="159">
      <c r="E159" s="70" t="inlineStr">
        <is>
          <t>Lv 19 Sandshrew</t>
        </is>
      </c>
      <c r="F159" s="71" t="n"/>
      <c r="Q159" s="72" t="inlineStr">
        <is>
          <t>Pokémon</t>
        </is>
      </c>
    </row>
    <row r="160">
      <c r="E160" s="73" t="inlineStr">
        <is>
          <t>Adamant</t>
        </is>
      </c>
      <c r="F160" s="73" t="inlineStr">
        <is>
          <t>Rough Skin</t>
        </is>
      </c>
      <c r="Q160" s="72" t="inlineStr">
        <is>
          <t>Nature / Ability</t>
        </is>
      </c>
    </row>
    <row r="161">
      <c r="B161" s="72" t="inlineStr">
        <is>
          <t>AI Flags:</t>
        </is>
      </c>
      <c r="E161" s="74" t="inlineStr">
        <is>
          <t>(None)</t>
        </is>
      </c>
      <c r="F161" s="71" t="n"/>
      <c r="Q161" s="72" t="inlineStr">
        <is>
          <t>Item</t>
        </is>
      </c>
    </row>
    <row r="162">
      <c r="B162" s="69" t="inlineStr">
        <is>
          <t>Basic Trainer</t>
        </is>
      </c>
      <c r="E162" s="78" t="inlineStr">
        <is>
          <t>Dig</t>
        </is>
      </c>
      <c r="F162" s="71" t="n"/>
      <c r="Q162" s="72" t="inlineStr">
        <is>
          <t>Moves</t>
        </is>
      </c>
    </row>
    <row r="163">
      <c r="E163" s="76" t="inlineStr">
        <is>
          <t>Rapid Spin</t>
        </is>
      </c>
      <c r="F163" s="71" t="n"/>
    </row>
    <row r="164">
      <c r="E164" s="76" t="inlineStr">
        <is>
          <t>Slash</t>
        </is>
      </c>
      <c r="F164" s="71" t="n"/>
    </row>
    <row r="165">
      <c r="E165" s="89" t="inlineStr">
        <is>
          <t>Rock Throw</t>
        </is>
      </c>
      <c r="F165" s="71" t="n"/>
    </row>
    <row r="167" ht="20" customHeight="1">
      <c r="B167" s="65" t="inlineStr">
        <is>
          <t>Winstrate</t>
        </is>
      </c>
      <c r="C167" s="66" t="n"/>
      <c r="D167" s="66" t="n"/>
      <c r="E167" s="67" t="inlineStr">
        <is>
          <t>Winstrate Vicky</t>
        </is>
      </c>
      <c r="F167" s="66" t="n"/>
      <c r="G167" s="66" t="n"/>
      <c r="H167" s="66" t="n"/>
      <c r="I167" s="66" t="n"/>
      <c r="J167" s="66" t="n"/>
      <c r="K167" s="66" t="n"/>
      <c r="L167" s="66" t="n"/>
      <c r="M167" s="66" t="n"/>
      <c r="N167" s="66" t="n"/>
      <c r="O167" s="66" t="n"/>
      <c r="P167" s="66" t="n"/>
      <c r="Q167" s="66" t="n"/>
    </row>
    <row r="168" ht="69" customHeight="1">
      <c r="E168" s="68">
        <f>IFERROR(_xlfn.IMAGE("https://play.pokemonshowdown.com/sprites/gen5/meditite.png"),"")</f>
        <v/>
      </c>
    </row>
    <row r="169">
      <c r="E169" s="70" t="inlineStr">
        <is>
          <t>Lv 18 Meditite</t>
        </is>
      </c>
      <c r="F169" s="71" t="n"/>
      <c r="Q169" s="72" t="inlineStr">
        <is>
          <t>Pokémon</t>
        </is>
      </c>
    </row>
    <row r="170">
      <c r="E170" s="73" t="inlineStr">
        <is>
          <t>Naughty</t>
        </is>
      </c>
      <c r="F170" s="73" t="inlineStr">
        <is>
          <t>Pure Power</t>
        </is>
      </c>
      <c r="Q170" s="72" t="inlineStr">
        <is>
          <t>Nature / Ability</t>
        </is>
      </c>
    </row>
    <row r="171">
      <c r="B171" s="72" t="inlineStr">
        <is>
          <t>AI Flags:</t>
        </is>
      </c>
      <c r="E171" s="74" t="inlineStr">
        <is>
          <t>(None)</t>
        </is>
      </c>
      <c r="F171" s="71" t="n"/>
      <c r="Q171" s="72" t="inlineStr">
        <is>
          <t>Item</t>
        </is>
      </c>
    </row>
    <row r="172">
      <c r="B172" s="69" t="inlineStr">
        <is>
          <t>Basic Trainer</t>
        </is>
      </c>
      <c r="E172" s="86" t="inlineStr">
        <is>
          <t>High Jump Kick</t>
        </is>
      </c>
      <c r="F172" s="71" t="n"/>
      <c r="Q172" s="72" t="inlineStr">
        <is>
          <t>Moves</t>
        </is>
      </c>
    </row>
    <row r="173">
      <c r="E173" s="85" t="inlineStr">
        <is>
          <t>Meditate</t>
        </is>
      </c>
      <c r="F173" s="71" t="n"/>
    </row>
    <row r="174">
      <c r="E174" s="85" t="inlineStr">
        <is>
          <t>Confusion</t>
        </is>
      </c>
      <c r="F174" s="71" t="n"/>
    </row>
    <row r="175">
      <c r="E175" s="86" t="inlineStr">
        <is>
          <t>Detect</t>
        </is>
      </c>
      <c r="F175" s="71" t="n"/>
    </row>
    <row r="177" ht="20" customHeight="1">
      <c r="B177" s="65" t="inlineStr">
        <is>
          <t>Winstrate</t>
        </is>
      </c>
      <c r="C177" s="66" t="n"/>
      <c r="D177" s="66" t="n"/>
      <c r="E177" s="67" t="inlineStr">
        <is>
          <t>Winstrate Victor</t>
        </is>
      </c>
      <c r="F177" s="66" t="n"/>
      <c r="G177" s="66" t="n"/>
      <c r="H177" s="66" t="n"/>
      <c r="I177" s="66" t="n"/>
      <c r="J177" s="66" t="n"/>
      <c r="K177" s="66" t="n"/>
      <c r="L177" s="66" t="n"/>
      <c r="M177" s="66" t="n"/>
      <c r="N177" s="66" t="n"/>
      <c r="O177" s="66" t="n"/>
      <c r="P177" s="66" t="n"/>
      <c r="Q177" s="66" t="n"/>
    </row>
    <row r="178" ht="69" customHeight="1">
      <c r="E178" s="68">
        <f>IFERROR(_xlfn.IMAGE("https://play.pokemonshowdown.com/sprites/gen5/taillow.png"),"")</f>
        <v/>
      </c>
      <c r="G178" s="68">
        <f>IFERROR(_xlfn.IMAGE("https://play.pokemonshowdown.com/sprites/gen5/zigzagoon.png"),"")</f>
        <v/>
      </c>
    </row>
    <row r="179">
      <c r="E179" s="70" t="inlineStr">
        <is>
          <t>Lv 16 Taillow</t>
        </is>
      </c>
      <c r="F179" s="71" t="n"/>
      <c r="G179" s="70" t="inlineStr">
        <is>
          <t>Lv 16 Zigzagoon</t>
        </is>
      </c>
      <c r="H179" s="71" t="n"/>
      <c r="Q179" s="72" t="inlineStr">
        <is>
          <t>Pokémon</t>
        </is>
      </c>
    </row>
    <row r="180">
      <c r="E180" s="73" t="inlineStr">
        <is>
          <t>Adamant</t>
        </is>
      </c>
      <c r="F180" s="73" t="inlineStr">
        <is>
          <t>Guts</t>
        </is>
      </c>
      <c r="G180" s="73" t="inlineStr">
        <is>
          <t>Adamant</t>
        </is>
      </c>
      <c r="H180" s="73" t="inlineStr">
        <is>
          <t>Gluttony</t>
        </is>
      </c>
      <c r="Q180" s="72" t="inlineStr">
        <is>
          <t>Nature / Ability</t>
        </is>
      </c>
    </row>
    <row r="181">
      <c r="B181" s="72" t="inlineStr">
        <is>
          <t>AI Flags:</t>
        </is>
      </c>
      <c r="E181" s="74" t="inlineStr">
        <is>
          <t>Oran Berry</t>
        </is>
      </c>
      <c r="F181" s="71" t="n"/>
      <c r="G181" s="74" t="inlineStr">
        <is>
          <t>Oran Berry</t>
        </is>
      </c>
      <c r="H181" s="71" t="n"/>
      <c r="Q181" s="72" t="inlineStr">
        <is>
          <t>Item</t>
        </is>
      </c>
    </row>
    <row r="182">
      <c r="B182" s="69" t="inlineStr">
        <is>
          <t>Basic Trainer</t>
        </is>
      </c>
      <c r="E182" s="76" t="inlineStr">
        <is>
          <t>Uproar</t>
        </is>
      </c>
      <c r="F182" s="71" t="n"/>
      <c r="G182" s="78" t="inlineStr">
        <is>
          <t>Sand Attack</t>
        </is>
      </c>
      <c r="H182" s="71" t="n"/>
      <c r="Q182" s="72" t="inlineStr">
        <is>
          <t>Moves</t>
        </is>
      </c>
    </row>
    <row r="183">
      <c r="E183" s="76" t="inlineStr">
        <is>
          <t>Whirlwind</t>
        </is>
      </c>
      <c r="F183" s="71" t="n"/>
      <c r="G183" s="75" t="inlineStr">
        <is>
          <t>Bite</t>
        </is>
      </c>
      <c r="H183" s="71" t="n"/>
    </row>
    <row r="184">
      <c r="E184" s="82" t="inlineStr">
        <is>
          <t>Wing Attack</t>
        </is>
      </c>
      <c r="F184" s="71" t="n"/>
      <c r="G184" s="76" t="inlineStr">
        <is>
          <t>Headbutt</t>
        </is>
      </c>
      <c r="H184" s="71" t="n"/>
    </row>
    <row r="185">
      <c r="E185" s="76" t="inlineStr">
        <is>
          <t>Tackle</t>
        </is>
      </c>
      <c r="F185" s="71" t="n"/>
      <c r="G185" s="78" t="inlineStr">
        <is>
          <t>Mud Slap</t>
        </is>
      </c>
      <c r="H185" s="71" t="n"/>
    </row>
    <row r="187" ht="20" customHeight="1">
      <c r="B187" s="65" t="inlineStr">
        <is>
          <t>Winstrate</t>
        </is>
      </c>
      <c r="C187" s="66" t="n"/>
      <c r="D187" s="66" t="n"/>
      <c r="E187" s="67" t="inlineStr">
        <is>
          <t>Winstrate Victoria</t>
        </is>
      </c>
      <c r="F187" s="66" t="n"/>
      <c r="G187" s="66" t="n"/>
      <c r="H187" s="66" t="n"/>
      <c r="I187" s="66" t="n"/>
      <c r="J187" s="66" t="n"/>
      <c r="K187" s="66" t="n"/>
      <c r="L187" s="66" t="n"/>
      <c r="M187" s="66" t="n"/>
      <c r="N187" s="66" t="n"/>
      <c r="O187" s="66" t="n"/>
      <c r="P187" s="66" t="n"/>
      <c r="Q187" s="66" t="n"/>
    </row>
    <row r="188" ht="69" customHeight="1">
      <c r="E188" s="68">
        <f>IFERROR(_xlfn.IMAGE("https://play.pokemonshowdown.com/sprites/gen5/roselia.png"),"")</f>
        <v/>
      </c>
    </row>
    <row r="189">
      <c r="E189" s="70" t="inlineStr">
        <is>
          <t>Lv 17 Roselia</t>
        </is>
      </c>
      <c r="F189" s="71" t="n"/>
      <c r="Q189" s="72" t="inlineStr">
        <is>
          <t>Pokémon</t>
        </is>
      </c>
    </row>
    <row r="190">
      <c r="E190" s="73" t="inlineStr">
        <is>
          <t>Modest</t>
        </is>
      </c>
      <c r="F190" s="73" t="inlineStr">
        <is>
          <t>Natural Cure</t>
        </is>
      </c>
      <c r="Q190" s="72" t="inlineStr">
        <is>
          <t>Nature / Ability</t>
        </is>
      </c>
    </row>
    <row r="191">
      <c r="B191" s="72" t="inlineStr">
        <is>
          <t>AI Flags:</t>
        </is>
      </c>
      <c r="E191" s="74" t="inlineStr">
        <is>
          <t>Oran Berry</t>
        </is>
      </c>
      <c r="F191" s="71" t="n"/>
      <c r="Q191" s="72" t="inlineStr">
        <is>
          <t>Item</t>
        </is>
      </c>
    </row>
    <row r="192">
      <c r="B192" s="69" t="inlineStr">
        <is>
          <t>Basic Trainer</t>
        </is>
      </c>
      <c r="E192" s="84" t="inlineStr">
        <is>
          <t>Mega Drain</t>
        </is>
      </c>
      <c r="F192" s="71" t="n"/>
      <c r="Q192" s="72" t="inlineStr">
        <is>
          <t>Moves</t>
        </is>
      </c>
    </row>
    <row r="193">
      <c r="E193" s="80" t="inlineStr">
        <is>
          <t>Poison Sting</t>
        </is>
      </c>
      <c r="F193" s="71" t="n"/>
    </row>
    <row r="194">
      <c r="E194" s="79" t="inlineStr">
        <is>
          <t>Twineedle</t>
        </is>
      </c>
      <c r="F194" s="71" t="n"/>
    </row>
    <row r="195">
      <c r="E195" s="84" t="inlineStr">
        <is>
          <t>Stun Spore</t>
        </is>
      </c>
      <c r="F195" s="71" t="n"/>
    </row>
    <row r="197" ht="20" customHeight="1">
      <c r="B197" s="65" t="inlineStr">
        <is>
          <t>Winstrate</t>
        </is>
      </c>
      <c r="C197" s="66" t="n"/>
      <c r="D197" s="66" t="n"/>
      <c r="E197" s="67" t="inlineStr">
        <is>
          <t>Winstrate Vivi</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IFERROR(_xlfn.IMAGE("https://play.pokemonshowdown.com/sprites/gen5/marill.png"),"")</f>
        <v/>
      </c>
      <c r="G198" s="68">
        <f>IFERROR(_xlfn.IMAGE("https://play.pokemonshowdown.com/sprites/gen5/shroomish.png"),"")</f>
        <v/>
      </c>
      <c r="I198" s="68">
        <f>IFERROR(_xlfn.IMAGE("https://play.pokemonshowdown.com/sprites/gen5/numel.png"),"")</f>
        <v/>
      </c>
    </row>
    <row r="199">
      <c r="E199" s="70" t="inlineStr">
        <is>
          <t>Lv 15 Marill</t>
        </is>
      </c>
      <c r="F199" s="71" t="n"/>
      <c r="G199" s="70" t="inlineStr">
        <is>
          <t>Lv 15 Shroomish</t>
        </is>
      </c>
      <c r="H199" s="71" t="n"/>
      <c r="I199" s="70" t="inlineStr">
        <is>
          <t>Lv 15 Numel</t>
        </is>
      </c>
      <c r="J199" s="71" t="n"/>
      <c r="Q199" s="72" t="inlineStr">
        <is>
          <t>Pokémon</t>
        </is>
      </c>
    </row>
    <row r="200">
      <c r="E200" s="73" t="inlineStr">
        <is>
          <t>Adamant</t>
        </is>
      </c>
      <c r="F200" s="73" t="inlineStr">
        <is>
          <t>Huge Power</t>
        </is>
      </c>
      <c r="G200" s="73" t="inlineStr">
        <is>
          <t>Adamant</t>
        </is>
      </c>
      <c r="H200" s="73" t="inlineStr">
        <is>
          <t>Poison Heal</t>
        </is>
      </c>
      <c r="I200" s="73" t="inlineStr">
        <is>
          <t>Modest</t>
        </is>
      </c>
      <c r="J200" s="73" t="inlineStr">
        <is>
          <t>Oblivious</t>
        </is>
      </c>
      <c r="Q200" s="72" t="inlineStr">
        <is>
          <t>Nature / Ability</t>
        </is>
      </c>
    </row>
    <row r="201">
      <c r="B201" s="72" t="inlineStr">
        <is>
          <t>AI Flags:</t>
        </is>
      </c>
      <c r="E201" s="74" t="inlineStr">
        <is>
          <t>(None)</t>
        </is>
      </c>
      <c r="F201" s="71" t="n"/>
      <c r="G201" s="74" t="inlineStr">
        <is>
          <t>(None)</t>
        </is>
      </c>
      <c r="H201" s="71" t="n"/>
      <c r="I201" s="74" t="inlineStr">
        <is>
          <t>(None)</t>
        </is>
      </c>
      <c r="J201" s="71" t="n"/>
      <c r="Q201" s="72" t="inlineStr">
        <is>
          <t>Item</t>
        </is>
      </c>
    </row>
    <row r="202">
      <c r="B202" s="69" t="inlineStr">
        <is>
          <t>Basic Trainer</t>
        </is>
      </c>
      <c r="E202" s="76" t="inlineStr">
        <is>
          <t>Present</t>
        </is>
      </c>
      <c r="F202" s="71" t="n"/>
      <c r="G202" s="80" t="inlineStr">
        <is>
          <t>Poison Powder</t>
        </is>
      </c>
      <c r="H202" s="71" t="n"/>
      <c r="I202" s="76" t="inlineStr">
        <is>
          <t>Tackle</t>
        </is>
      </c>
      <c r="J202" s="71" t="n"/>
      <c r="Q202" s="72" t="inlineStr">
        <is>
          <t>Moves</t>
        </is>
      </c>
    </row>
    <row r="203">
      <c r="E203" s="90" t="inlineStr">
        <is>
          <t>Water Gun</t>
        </is>
      </c>
      <c r="F203" s="71" t="n"/>
      <c r="G203" s="84" t="inlineStr">
        <is>
          <t>Mega Drain</t>
        </is>
      </c>
      <c r="H203" s="71" t="n"/>
      <c r="I203" s="89" t="inlineStr">
        <is>
          <t>Rock Throw</t>
        </is>
      </c>
      <c r="J203" s="71" t="n"/>
    </row>
    <row r="204">
      <c r="E204" s="81" t="inlineStr">
        <is>
          <t>-</t>
        </is>
      </c>
      <c r="F204" s="71" t="n"/>
      <c r="G204" s="76" t="inlineStr">
        <is>
          <t>Take Down</t>
        </is>
      </c>
      <c r="H204" s="71" t="n"/>
      <c r="I204" s="76" t="inlineStr">
        <is>
          <t>Self Destruct</t>
        </is>
      </c>
      <c r="J204" s="71" t="n"/>
    </row>
    <row r="205">
      <c r="E205" s="81" t="inlineStr">
        <is>
          <t>-</t>
        </is>
      </c>
      <c r="F205" s="71" t="n"/>
      <c r="G205" s="84" t="inlineStr">
        <is>
          <t>Stun Spore</t>
        </is>
      </c>
      <c r="H205" s="71" t="n"/>
      <c r="I205" s="81" t="inlineStr">
        <is>
          <t>-</t>
        </is>
      </c>
      <c r="J205" s="71" t="n"/>
    </row>
    <row r="207" ht="20" customHeight="1">
      <c r="B207" s="65" t="inlineStr">
        <is>
          <t>Cooltrainer</t>
        </is>
      </c>
      <c r="C207" s="66" t="n"/>
      <c r="D207" s="66" t="n"/>
      <c r="E207" s="67" t="inlineStr">
        <is>
          <t>Cooltrainer Wilton</t>
        </is>
      </c>
      <c r="F207" s="66" t="n"/>
      <c r="G207" s="66" t="n"/>
      <c r="H207" s="66" t="n"/>
      <c r="I207" s="66" t="n"/>
      <c r="J207" s="66" t="n"/>
      <c r="K207" s="66" t="n"/>
      <c r="L207" s="66" t="n"/>
      <c r="M207" s="66" t="n"/>
      <c r="N207" s="66" t="n"/>
      <c r="O207" s="66" t="n"/>
      <c r="P207" s="66" t="n"/>
      <c r="Q207" s="66" t="n"/>
    </row>
    <row r="208" ht="69" customHeight="1">
      <c r="E208" s="68">
        <f>IFERROR(_xlfn.IMAGE("https://play.pokemonshowdown.com/sprites/gen5/electrike.png"),"")</f>
        <v/>
      </c>
      <c r="G208" s="68">
        <f>IFERROR(_xlfn.IMAGE("https://play.pokemonshowdown.com/sprites/gen5/wailmer.png"),"")</f>
        <v/>
      </c>
      <c r="I208" s="68">
        <f>IFERROR(_xlfn.IMAGE("https://play.pokemonshowdown.com/sprites/gen5/makuhita.png"),"")</f>
        <v/>
      </c>
    </row>
    <row r="209">
      <c r="E209" s="70" t="inlineStr">
        <is>
          <t>Lv 17 Electrike</t>
        </is>
      </c>
      <c r="F209" s="71" t="n"/>
      <c r="G209" s="70" t="inlineStr">
        <is>
          <t>Lv 17 Wailmer</t>
        </is>
      </c>
      <c r="H209" s="71" t="n"/>
      <c r="I209" s="70" t="inlineStr">
        <is>
          <t>Lv 17 Makuhita</t>
        </is>
      </c>
      <c r="J209" s="71" t="n"/>
      <c r="Q209" s="72" t="inlineStr">
        <is>
          <t>Pokémon</t>
        </is>
      </c>
    </row>
    <row r="210">
      <c r="E210" s="73" t="inlineStr">
        <is>
          <t>Modest</t>
        </is>
      </c>
      <c r="F210" s="73" t="inlineStr">
        <is>
          <t>Lightning Rod</t>
        </is>
      </c>
      <c r="G210" s="73" t="inlineStr">
        <is>
          <t>Adamant</t>
        </is>
      </c>
      <c r="H210" s="73" t="inlineStr">
        <is>
          <t>Pressure</t>
        </is>
      </c>
      <c r="I210" s="73" t="inlineStr">
        <is>
          <t>Adamant</t>
        </is>
      </c>
      <c r="J210" s="73" t="inlineStr">
        <is>
          <t>Guts</t>
        </is>
      </c>
      <c r="Q210" s="72" t="inlineStr">
        <is>
          <t>Nature / Ability</t>
        </is>
      </c>
    </row>
    <row r="211">
      <c r="B211" s="72" t="inlineStr">
        <is>
          <t>AI Flags:</t>
        </is>
      </c>
      <c r="E211" s="74" t="inlineStr">
        <is>
          <t>(None)</t>
        </is>
      </c>
      <c r="F211" s="71" t="n"/>
      <c r="G211" s="74" t="inlineStr">
        <is>
          <t>(None)</t>
        </is>
      </c>
      <c r="H211" s="71" t="n"/>
      <c r="I211" s="74" t="inlineStr">
        <is>
          <t>(None)</t>
        </is>
      </c>
      <c r="J211" s="71" t="n"/>
      <c r="Q211" s="72" t="inlineStr">
        <is>
          <t>Item</t>
        </is>
      </c>
    </row>
    <row r="212">
      <c r="B212" s="69" t="inlineStr">
        <is>
          <t>Basic Trainer</t>
        </is>
      </c>
      <c r="E212" s="76" t="inlineStr">
        <is>
          <t>Tackle</t>
        </is>
      </c>
      <c r="F212" s="71" t="n"/>
      <c r="G212" s="90" t="inlineStr">
        <is>
          <t>Water Pulse</t>
        </is>
      </c>
      <c r="H212" s="71" t="n"/>
      <c r="I212" s="78" t="inlineStr">
        <is>
          <t>Sand Attack</t>
        </is>
      </c>
      <c r="J212" s="71" t="n"/>
      <c r="Q212" s="72" t="inlineStr">
        <is>
          <t>Moves</t>
        </is>
      </c>
    </row>
    <row r="213">
      <c r="E213" s="77" t="inlineStr">
        <is>
          <t>Thunder Shock</t>
        </is>
      </c>
      <c r="F213" s="71" t="n"/>
      <c r="G213" s="92" t="inlineStr">
        <is>
          <t>Astonish</t>
        </is>
      </c>
      <c r="H213" s="71" t="n"/>
      <c r="I213" s="76" t="inlineStr">
        <is>
          <t>Whirlwind</t>
        </is>
      </c>
      <c r="J213" s="71" t="n"/>
    </row>
    <row r="214">
      <c r="E214" s="76" t="inlineStr">
        <is>
          <t>Roar</t>
        </is>
      </c>
      <c r="F214" s="71" t="n"/>
      <c r="G214" s="76" t="inlineStr">
        <is>
          <t>Body Slam</t>
        </is>
      </c>
      <c r="H214" s="71" t="n"/>
      <c r="I214" s="76" t="inlineStr">
        <is>
          <t>Take Down</t>
        </is>
      </c>
      <c r="J214" s="71" t="n"/>
    </row>
    <row r="215">
      <c r="E215" s="77" t="inlineStr">
        <is>
          <t>Thunder Wave</t>
        </is>
      </c>
      <c r="F215" s="71" t="n"/>
      <c r="G215" s="90" t="inlineStr">
        <is>
          <t>Brine</t>
        </is>
      </c>
      <c r="H215" s="71" t="n"/>
      <c r="I215" s="86" t="inlineStr">
        <is>
          <t>Seismic Toss</t>
        </is>
      </c>
      <c r="J215" s="71" t="n"/>
    </row>
    <row r="217" ht="24" customHeight="1">
      <c r="B217" s="63" t="inlineStr">
        <is>
          <t>Route 112</t>
        </is>
      </c>
      <c r="C217" s="64" t="n"/>
      <c r="D217" s="64" t="n"/>
      <c r="E217" s="64" t="n"/>
      <c r="F217" s="64" t="n"/>
      <c r="G217" s="64" t="n"/>
      <c r="H217" s="64" t="n"/>
      <c r="I217" s="64" t="n"/>
      <c r="J217" s="64" t="n"/>
      <c r="K217" s="64" t="n"/>
      <c r="L217" s="64" t="n"/>
      <c r="M217" s="64" t="n"/>
      <c r="N217" s="64" t="n"/>
      <c r="O217" s="64" t="n"/>
      <c r="P217" s="64" t="n"/>
      <c r="Q217" s="64" t="n"/>
    </row>
    <row r="219" ht="20" customHeight="1">
      <c r="B219" s="65" t="inlineStr">
        <is>
          <t>Hiker</t>
        </is>
      </c>
      <c r="C219" s="66" t="n"/>
      <c r="D219" s="66" t="n"/>
      <c r="E219" s="67" t="inlineStr">
        <is>
          <t>Hiker Brice</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IFERROR(_xlfn.IMAGE("https://play.pokemonshowdown.com/sprites/gen5/numel.png"),"")</f>
        <v/>
      </c>
      <c r="G220" s="68">
        <f>IFERROR(_xlfn.IMAGE("https://play.pokemonshowdown.com/sprites/gen5/machop.png"),"")</f>
        <v/>
      </c>
      <c r="Q220" s="69" t="inlineStr">
        <is>
          <t>Forced on sight (range 2)</t>
        </is>
      </c>
    </row>
    <row r="221">
      <c r="E221" s="70" t="inlineStr">
        <is>
          <t>Lv 17 Numel</t>
        </is>
      </c>
      <c r="F221" s="71" t="n"/>
      <c r="G221" s="70" t="inlineStr">
        <is>
          <t>Lv 17 Machop</t>
        </is>
      </c>
      <c r="H221" s="71" t="n"/>
      <c r="Q221" s="72" t="inlineStr">
        <is>
          <t>Pokémon</t>
        </is>
      </c>
    </row>
    <row r="222">
      <c r="E222" s="73" t="inlineStr">
        <is>
          <t>Modest</t>
        </is>
      </c>
      <c r="F222" s="73" t="inlineStr">
        <is>
          <t>Oblivious</t>
        </is>
      </c>
      <c r="G222" s="73" t="inlineStr">
        <is>
          <t>Adamant</t>
        </is>
      </c>
      <c r="H222" s="73" t="inlineStr">
        <is>
          <t>No Guard</t>
        </is>
      </c>
      <c r="Q222" s="72" t="inlineStr">
        <is>
          <t>Nature / Ability</t>
        </is>
      </c>
    </row>
    <row r="223">
      <c r="B223" s="72" t="inlineStr">
        <is>
          <t>AI Flags:</t>
        </is>
      </c>
      <c r="E223" s="74" t="inlineStr">
        <is>
          <t>(None)</t>
        </is>
      </c>
      <c r="F223" s="71" t="n"/>
      <c r="G223" s="74" t="inlineStr">
        <is>
          <t>(None)</t>
        </is>
      </c>
      <c r="H223" s="71" t="n"/>
      <c r="Q223" s="72" t="inlineStr">
        <is>
          <t>Item</t>
        </is>
      </c>
    </row>
    <row r="224">
      <c r="B224" s="69" t="inlineStr">
        <is>
          <t>Basic Trainer</t>
        </is>
      </c>
      <c r="E224" s="76" t="inlineStr">
        <is>
          <t>Tackle</t>
        </is>
      </c>
      <c r="F224" s="71" t="n"/>
      <c r="G224" s="76" t="inlineStr">
        <is>
          <t>Pound</t>
        </is>
      </c>
      <c r="H224" s="71" t="n"/>
      <c r="Q224" s="72" t="inlineStr">
        <is>
          <t>Moves</t>
        </is>
      </c>
    </row>
    <row r="225">
      <c r="E225" s="89" t="inlineStr">
        <is>
          <t>Rock Throw</t>
        </is>
      </c>
      <c r="F225" s="71" t="n"/>
      <c r="G225" s="89" t="inlineStr">
        <is>
          <t>Rock Throw</t>
        </is>
      </c>
      <c r="H225" s="71" t="n"/>
    </row>
    <row r="226">
      <c r="E226" s="76" t="inlineStr">
        <is>
          <t>Self Destruct</t>
        </is>
      </c>
      <c r="F226" s="71" t="n"/>
      <c r="G226" s="86" t="inlineStr">
        <is>
          <t>Seismic Toss</t>
        </is>
      </c>
      <c r="H226" s="71" t="n"/>
    </row>
    <row r="227">
      <c r="E227" s="81" t="inlineStr">
        <is>
          <t>-</t>
        </is>
      </c>
      <c r="F227" s="71" t="n"/>
      <c r="G227" s="86" t="inlineStr">
        <is>
          <t>Wake Up Slap</t>
        </is>
      </c>
      <c r="H227" s="71" t="n"/>
    </row>
    <row r="229" ht="20" customHeight="1">
      <c r="B229" s="65" t="inlineStr">
        <is>
          <t>Kindler</t>
        </is>
      </c>
      <c r="C229" s="66" t="n"/>
      <c r="D229" s="66" t="n"/>
      <c r="E229" s="67" t="inlineStr">
        <is>
          <t>Kindler Bryant</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IFERROR(_xlfn.IMAGE("https://play.pokemonshowdown.com/sprites/gen5/numel.png"),"")</f>
        <v/>
      </c>
      <c r="G230" s="68">
        <f>IFERROR(_xlfn.IMAGE("https://play.pokemonshowdown.com/sprites/gen5/slugma.png"),"")</f>
        <v/>
      </c>
      <c r="Q230" s="69" t="inlineStr">
        <is>
          <t>Forced on sight (range 3)</t>
        </is>
      </c>
    </row>
    <row r="231">
      <c r="E231" s="70" t="inlineStr">
        <is>
          <t>Lv 18 Numel</t>
        </is>
      </c>
      <c r="F231" s="71" t="n"/>
      <c r="G231" s="70" t="inlineStr">
        <is>
          <t>Lv 18 Slugma</t>
        </is>
      </c>
      <c r="H231" s="71" t="n"/>
      <c r="Q231" s="72" t="inlineStr">
        <is>
          <t>Pokémon</t>
        </is>
      </c>
    </row>
    <row r="232">
      <c r="E232" s="73" t="inlineStr">
        <is>
          <t>Modest</t>
        </is>
      </c>
      <c r="F232" s="73" t="inlineStr">
        <is>
          <t>Oblivious</t>
        </is>
      </c>
      <c r="G232" s="73" t="inlineStr">
        <is>
          <t>Modest</t>
        </is>
      </c>
      <c r="H232" s="73" t="inlineStr">
        <is>
          <t>Magma Armor</t>
        </is>
      </c>
      <c r="Q232" s="72" t="inlineStr">
        <is>
          <t>Nature / Ability</t>
        </is>
      </c>
    </row>
    <row r="233">
      <c r="B233" s="72" t="inlineStr">
        <is>
          <t>AI Flags:</t>
        </is>
      </c>
      <c r="E233" s="74" t="inlineStr">
        <is>
          <t>(None)</t>
        </is>
      </c>
      <c r="F233" s="71" t="n"/>
      <c r="G233" s="74" t="inlineStr">
        <is>
          <t>(None)</t>
        </is>
      </c>
      <c r="H233" s="71" t="n"/>
      <c r="Q233" s="72" t="inlineStr">
        <is>
          <t>Item</t>
        </is>
      </c>
    </row>
    <row r="234">
      <c r="B234" s="69" t="inlineStr">
        <is>
          <t>Basic Trainer</t>
        </is>
      </c>
      <c r="E234" s="76" t="inlineStr">
        <is>
          <t>Tackle</t>
        </is>
      </c>
      <c r="F234" s="71" t="n"/>
      <c r="G234" s="80" t="inlineStr">
        <is>
          <t>Smog</t>
        </is>
      </c>
      <c r="H234" s="71" t="n"/>
      <c r="Q234" s="72" t="inlineStr">
        <is>
          <t>Moves</t>
        </is>
      </c>
    </row>
    <row r="235">
      <c r="E235" s="89" t="inlineStr">
        <is>
          <t>Rock Throw</t>
        </is>
      </c>
      <c r="F235" s="71" t="n"/>
      <c r="G235" s="89" t="inlineStr">
        <is>
          <t>Rock Throw</t>
        </is>
      </c>
      <c r="H235" s="71" t="n"/>
    </row>
    <row r="236">
      <c r="E236" s="76" t="inlineStr">
        <is>
          <t>Self Destruct</t>
        </is>
      </c>
      <c r="F236" s="71" t="n"/>
      <c r="G236" s="76" t="inlineStr">
        <is>
          <t>Recover</t>
        </is>
      </c>
      <c r="H236" s="71" t="n"/>
    </row>
    <row r="237">
      <c r="E237" s="81" t="inlineStr">
        <is>
          <t>-</t>
        </is>
      </c>
      <c r="F237" s="71" t="n"/>
      <c r="G237" s="81" t="inlineStr">
        <is>
          <t>-</t>
        </is>
      </c>
      <c r="H237" s="71" t="n"/>
    </row>
    <row r="239" ht="20" customHeight="1">
      <c r="B239" s="65" t="inlineStr">
        <is>
          <t>Picnicker</t>
        </is>
      </c>
      <c r="C239" s="66" t="n"/>
      <c r="D239" s="66" t="n"/>
      <c r="E239" s="67" t="inlineStr">
        <is>
          <t>Picnicker Carol</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IFERROR(_xlfn.IMAGE("https://play.pokemonshowdown.com/sprites/gen5/taillow.png"),"")</f>
        <v/>
      </c>
      <c r="G240" s="68">
        <f>IFERROR(_xlfn.IMAGE("https://play.pokemonshowdown.com/sprites/gen5/lombre.png"),"")</f>
        <v/>
      </c>
      <c r="Q240" s="69" t="inlineStr">
        <is>
          <t>Forced on sight (range 3)</t>
        </is>
      </c>
    </row>
    <row r="241">
      <c r="E241" s="70" t="inlineStr">
        <is>
          <t>Lv 17 Taillow</t>
        </is>
      </c>
      <c r="F241" s="71" t="n"/>
      <c r="G241" s="70" t="inlineStr">
        <is>
          <t>Lv 17 Lombre</t>
        </is>
      </c>
      <c r="H241" s="71" t="n"/>
      <c r="Q241" s="72" t="inlineStr">
        <is>
          <t>Pokémon</t>
        </is>
      </c>
    </row>
    <row r="242">
      <c r="E242" s="73" t="inlineStr">
        <is>
          <t>Adamant</t>
        </is>
      </c>
      <c r="F242" s="73" t="inlineStr">
        <is>
          <t>Guts</t>
        </is>
      </c>
      <c r="G242" s="73" t="inlineStr">
        <is>
          <t>Modest</t>
        </is>
      </c>
      <c r="H242" s="73" t="inlineStr">
        <is>
          <t>Swift Swim</t>
        </is>
      </c>
      <c r="Q242" s="72" t="inlineStr">
        <is>
          <t>Nature / Ability</t>
        </is>
      </c>
    </row>
    <row r="243">
      <c r="B243" s="72" t="inlineStr">
        <is>
          <t>AI Flags:</t>
        </is>
      </c>
      <c r="E243" s="74" t="inlineStr">
        <is>
          <t>(None)</t>
        </is>
      </c>
      <c r="F243" s="71" t="n"/>
      <c r="G243" s="74" t="inlineStr">
        <is>
          <t>(None)</t>
        </is>
      </c>
      <c r="H243" s="71" t="n"/>
      <c r="Q243" s="72" t="inlineStr">
        <is>
          <t>Item</t>
        </is>
      </c>
    </row>
    <row r="244">
      <c r="B244" s="69" t="inlineStr">
        <is>
          <t>Basic Trainer</t>
        </is>
      </c>
      <c r="E244" s="76" t="inlineStr">
        <is>
          <t>Uproar</t>
        </is>
      </c>
      <c r="F244" s="71" t="n"/>
      <c r="G244" s="92" t="inlineStr">
        <is>
          <t>Astonish</t>
        </is>
      </c>
      <c r="H244" s="71" t="n"/>
      <c r="Q244" s="72" t="inlineStr">
        <is>
          <t>Moves</t>
        </is>
      </c>
    </row>
    <row r="245">
      <c r="E245" s="76" t="inlineStr">
        <is>
          <t>Whirlwind</t>
        </is>
      </c>
      <c r="F245" s="71" t="n"/>
      <c r="G245" s="84" t="inlineStr">
        <is>
          <t>Razor Leaf</t>
        </is>
      </c>
      <c r="H245" s="71" t="n"/>
    </row>
    <row r="246">
      <c r="E246" s="82" t="inlineStr">
        <is>
          <t>Wing Attack</t>
        </is>
      </c>
      <c r="F246" s="71" t="n"/>
      <c r="G246" s="90" t="inlineStr">
        <is>
          <t>Water Gun</t>
        </is>
      </c>
      <c r="H246" s="71" t="n"/>
    </row>
    <row r="247">
      <c r="E247" s="76" t="inlineStr">
        <is>
          <t>Tackle</t>
        </is>
      </c>
      <c r="F247" s="71" t="n"/>
      <c r="G247" s="75" t="inlineStr">
        <is>
          <t>Absorb</t>
        </is>
      </c>
      <c r="H247" s="71" t="n"/>
    </row>
    <row r="249" ht="20" customHeight="1">
      <c r="B249" s="65" t="inlineStr">
        <is>
          <t>Camper</t>
        </is>
      </c>
      <c r="C249" s="66" t="n"/>
      <c r="D249" s="66" t="n"/>
      <c r="E249" s="67" t="inlineStr">
        <is>
          <t>Camper Larry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IFERROR(_xlfn.IMAGE("https://play.pokemonshowdown.com/sprites/gen5/nuzleaf.png"),"")</f>
        <v/>
      </c>
      <c r="Q250" s="69" t="inlineStr">
        <is>
          <t>Forced on sight (range 3)</t>
        </is>
      </c>
    </row>
    <row r="251">
      <c r="E251" s="70" t="inlineStr">
        <is>
          <t>Lv 18 Nuzleaf</t>
        </is>
      </c>
      <c r="F251" s="71" t="n"/>
      <c r="Q251" s="72" t="inlineStr">
        <is>
          <t>Pokémon</t>
        </is>
      </c>
    </row>
    <row r="252">
      <c r="E252" s="73" t="inlineStr">
        <is>
          <t>Adamant</t>
        </is>
      </c>
      <c r="F252" s="73" t="inlineStr">
        <is>
          <t>Chlorophyll</t>
        </is>
      </c>
      <c r="Q252" s="72" t="inlineStr">
        <is>
          <t>Nature / Ability</t>
        </is>
      </c>
    </row>
    <row r="253">
      <c r="B253" s="72" t="inlineStr">
        <is>
          <t>AI Flags:</t>
        </is>
      </c>
      <c r="E253" s="74" t="inlineStr">
        <is>
          <t>(None)</t>
        </is>
      </c>
      <c r="F253" s="71" t="n"/>
      <c r="Q253" s="72" t="inlineStr">
        <is>
          <t>Item</t>
        </is>
      </c>
    </row>
    <row r="254">
      <c r="B254" s="69" t="inlineStr">
        <is>
          <t>Basic Trainer</t>
        </is>
      </c>
      <c r="E254" s="76" t="inlineStr">
        <is>
          <t>Nature Power</t>
        </is>
      </c>
      <c r="F254" s="71" t="n"/>
      <c r="Q254" s="72" t="inlineStr">
        <is>
          <t>Moves</t>
        </is>
      </c>
    </row>
    <row r="255">
      <c r="E255" s="79" t="inlineStr">
        <is>
          <t>Silver Wind</t>
        </is>
      </c>
      <c r="F255" s="71" t="n"/>
    </row>
    <row r="256">
      <c r="E256" s="89" t="inlineStr">
        <is>
          <t>Rock Slide</t>
        </is>
      </c>
      <c r="F256" s="71" t="n"/>
    </row>
    <row r="257">
      <c r="E257" s="75" t="inlineStr">
        <is>
          <t>Feint Attack</t>
        </is>
      </c>
      <c r="F257" s="71" t="n"/>
    </row>
    <row r="259" ht="20" customHeight="1">
      <c r="B259" s="65" t="inlineStr">
        <is>
          <t>Aroma Lady</t>
        </is>
      </c>
      <c r="C259" s="66" t="n"/>
      <c r="D259" s="66" t="n"/>
      <c r="E259" s="67" t="inlineStr">
        <is>
          <t>Aroma Lady Shayla</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IFERROR(_xlfn.IMAGE("https://play.pokemonshowdown.com/sprites/gen5/shroomish.png"),"")</f>
        <v/>
      </c>
      <c r="G260" s="68">
        <f>IFERROR(_xlfn.IMAGE("https://play.pokemonshowdown.com/sprites/gen5/roselia.png"),"")</f>
        <v/>
      </c>
      <c r="Q260" s="69" t="inlineStr">
        <is>
          <t>Forced on sight (range 3)</t>
        </is>
      </c>
    </row>
    <row r="261">
      <c r="E261" s="70" t="inlineStr">
        <is>
          <t>Lv 18 Shroomish</t>
        </is>
      </c>
      <c r="F261" s="71" t="n"/>
      <c r="G261" s="70" t="inlineStr">
        <is>
          <t>Lv 18 Roselia</t>
        </is>
      </c>
      <c r="H261" s="71" t="n"/>
      <c r="Q261" s="72" t="inlineStr">
        <is>
          <t>Pokémon</t>
        </is>
      </c>
    </row>
    <row r="262">
      <c r="E262" s="73" t="inlineStr">
        <is>
          <t>Adamant</t>
        </is>
      </c>
      <c r="F262" s="73" t="inlineStr">
        <is>
          <t>Poison Heal</t>
        </is>
      </c>
      <c r="G262" s="73" t="inlineStr">
        <is>
          <t>Modest</t>
        </is>
      </c>
      <c r="H262" s="73" t="inlineStr">
        <is>
          <t>Natural Cure</t>
        </is>
      </c>
      <c r="Q262" s="72" t="inlineStr">
        <is>
          <t>Nature / Ability</t>
        </is>
      </c>
    </row>
    <row r="263">
      <c r="B263" s="72" t="inlineStr">
        <is>
          <t>AI Flags:</t>
        </is>
      </c>
      <c r="E263" s="74" t="inlineStr">
        <is>
          <t>(None)</t>
        </is>
      </c>
      <c r="F263" s="71" t="n"/>
      <c r="G263" s="74" t="inlineStr">
        <is>
          <t>(None)</t>
        </is>
      </c>
      <c r="H263" s="71" t="n"/>
      <c r="Q263" s="72" t="inlineStr">
        <is>
          <t>Item</t>
        </is>
      </c>
    </row>
    <row r="264">
      <c r="B264" s="69" t="inlineStr">
        <is>
          <t>Basic Trainer</t>
        </is>
      </c>
      <c r="E264" s="84" t="inlineStr">
        <is>
          <t>Mega Drain</t>
        </is>
      </c>
      <c r="F264" s="71" t="n"/>
      <c r="G264" s="84" t="inlineStr">
        <is>
          <t>Mega Drain</t>
        </is>
      </c>
      <c r="H264" s="71" t="n"/>
      <c r="Q264" s="72" t="inlineStr">
        <is>
          <t>Moves</t>
        </is>
      </c>
    </row>
    <row r="265">
      <c r="E265" s="76" t="inlineStr">
        <is>
          <t>Take Down</t>
        </is>
      </c>
      <c r="F265" s="71" t="n"/>
      <c r="G265" s="80" t="inlineStr">
        <is>
          <t>Poison Sting</t>
        </is>
      </c>
      <c r="H265" s="71" t="n"/>
    </row>
    <row r="266">
      <c r="E266" s="84" t="inlineStr">
        <is>
          <t>Stun Spore</t>
        </is>
      </c>
      <c r="F266" s="71" t="n"/>
      <c r="G266" s="79" t="inlineStr">
        <is>
          <t>Twineedle</t>
        </is>
      </c>
      <c r="H266" s="71" t="n"/>
    </row>
    <row r="267">
      <c r="E267" s="76" t="inlineStr">
        <is>
          <t>Headbutt</t>
        </is>
      </c>
      <c r="F267" s="71" t="n"/>
      <c r="G267" s="84" t="inlineStr">
        <is>
          <t>Stun Spore</t>
        </is>
      </c>
      <c r="H267" s="71" t="n"/>
    </row>
    <row r="269" ht="20" customHeight="1">
      <c r="B269" s="65" t="inlineStr">
        <is>
          <t>Hiker</t>
        </is>
      </c>
      <c r="C269" s="66" t="n"/>
      <c r="D269" s="66" t="n"/>
      <c r="E269" s="67" t="inlineStr">
        <is>
          <t>Hiker Trent</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IFERROR(_xlfn.IMAGE("https://play.pokemonshowdown.com/sprites/gen5/geodude.png"),"")</f>
        <v/>
      </c>
      <c r="G270" s="68">
        <f>IFERROR(_xlfn.IMAGE("https://play.pokemonshowdown.com/sprites/gen5/geodude.png"),"")</f>
        <v/>
      </c>
      <c r="I270" s="68">
        <f>IFERROR(_xlfn.IMAGE("https://play.pokemonshowdown.com/sprites/gen5/geodude.png"),"")</f>
        <v/>
      </c>
      <c r="Q270" s="69" t="inlineStr">
        <is>
          <t>Forced on sight (range 3)</t>
        </is>
      </c>
    </row>
    <row r="271">
      <c r="E271" s="70" t="inlineStr">
        <is>
          <t>Lv 16 Geodude</t>
        </is>
      </c>
      <c r="F271" s="71" t="n"/>
      <c r="G271" s="70" t="inlineStr">
        <is>
          <t>Lv 17 Geodude</t>
        </is>
      </c>
      <c r="H271" s="71" t="n"/>
      <c r="I271" s="70" t="inlineStr">
        <is>
          <t>Lv 16 Geodude</t>
        </is>
      </c>
      <c r="J271" s="71" t="n"/>
      <c r="Q271" s="72" t="inlineStr">
        <is>
          <t>Pokémon</t>
        </is>
      </c>
    </row>
    <row r="272">
      <c r="E272" s="73" t="inlineStr">
        <is>
          <t>Adamant</t>
        </is>
      </c>
      <c r="F272" s="73" t="inlineStr">
        <is>
          <t>Rock Head</t>
        </is>
      </c>
      <c r="G272" s="73" t="inlineStr">
        <is>
          <t>Adamant</t>
        </is>
      </c>
      <c r="H272" s="73" t="inlineStr">
        <is>
          <t>Rock Head</t>
        </is>
      </c>
      <c r="I272" s="73" t="inlineStr">
        <is>
          <t>Adamant</t>
        </is>
      </c>
      <c r="J272" s="73" t="inlineStr">
        <is>
          <t>Rock Head</t>
        </is>
      </c>
      <c r="Q272" s="72" t="inlineStr">
        <is>
          <t>Nature / Ability</t>
        </is>
      </c>
    </row>
    <row r="273">
      <c r="B273" s="72" t="inlineStr">
        <is>
          <t>AI Flags:</t>
        </is>
      </c>
      <c r="E273" s="74" t="inlineStr">
        <is>
          <t>(None)</t>
        </is>
      </c>
      <c r="F273" s="71" t="n"/>
      <c r="G273" s="74" t="inlineStr">
        <is>
          <t>(None)</t>
        </is>
      </c>
      <c r="H273" s="71" t="n"/>
      <c r="I273" s="74" t="inlineStr">
        <is>
          <t>(None)</t>
        </is>
      </c>
      <c r="J273" s="71" t="n"/>
      <c r="Q273" s="72" t="inlineStr">
        <is>
          <t>Item</t>
        </is>
      </c>
    </row>
    <row r="274">
      <c r="B274" s="69" t="inlineStr">
        <is>
          <t>Basic Trainer</t>
        </is>
      </c>
      <c r="E274" s="78" t="inlineStr">
        <is>
          <t>Mud Bomb</t>
        </is>
      </c>
      <c r="F274" s="71" t="n"/>
      <c r="G274" s="78" t="inlineStr">
        <is>
          <t>Mud Bomb</t>
        </is>
      </c>
      <c r="H274" s="71" t="n"/>
      <c r="I274" s="78" t="inlineStr">
        <is>
          <t>Mud Bomb</t>
        </is>
      </c>
      <c r="J274" s="71" t="n"/>
      <c r="Q274" s="72" t="inlineStr">
        <is>
          <t>Moves</t>
        </is>
      </c>
    </row>
    <row r="275">
      <c r="E275" s="76" t="inlineStr">
        <is>
          <t>Headbutt</t>
        </is>
      </c>
      <c r="F275" s="71" t="n"/>
      <c r="G275" s="76" t="inlineStr">
        <is>
          <t>Headbutt</t>
        </is>
      </c>
      <c r="H275" s="71" t="n"/>
      <c r="I275" s="76" t="inlineStr">
        <is>
          <t>Headbutt</t>
        </is>
      </c>
      <c r="J275" s="71" t="n"/>
    </row>
    <row r="276">
      <c r="E276" s="86" t="inlineStr">
        <is>
          <t>Karate Chop</t>
        </is>
      </c>
      <c r="F276" s="71" t="n"/>
      <c r="G276" s="86" t="inlineStr">
        <is>
          <t>Karate Chop</t>
        </is>
      </c>
      <c r="H276" s="71" t="n"/>
      <c r="I276" s="86" t="inlineStr">
        <is>
          <t>Karate Chop</t>
        </is>
      </c>
      <c r="J276" s="71" t="n"/>
    </row>
    <row r="277">
      <c r="E277" s="76" t="inlineStr">
        <is>
          <t>Self Destruct</t>
        </is>
      </c>
      <c r="F277" s="71" t="n"/>
      <c r="G277" s="76" t="inlineStr">
        <is>
          <t>Self Destruct</t>
        </is>
      </c>
      <c r="H277" s="71" t="n"/>
      <c r="I277" s="76" t="inlineStr">
        <is>
          <t>Self Destruct</t>
        </is>
      </c>
      <c r="J277" s="71" t="n"/>
    </row>
    <row r="279" ht="24" customHeight="1">
      <c r="B279" s="63" t="inlineStr">
        <is>
          <t>Route 113</t>
        </is>
      </c>
      <c r="C279" s="64" t="n"/>
      <c r="D279" s="64" t="n"/>
      <c r="E279" s="64" t="n"/>
      <c r="F279" s="64" t="n"/>
      <c r="G279" s="64" t="n"/>
      <c r="H279" s="64" t="n"/>
      <c r="I279" s="64" t="n"/>
      <c r="J279" s="64" t="n"/>
      <c r="K279" s="64" t="n"/>
      <c r="L279" s="64" t="n"/>
      <c r="M279" s="64" t="n"/>
      <c r="N279" s="64" t="n"/>
      <c r="O279" s="64" t="n"/>
      <c r="P279" s="64" t="n"/>
      <c r="Q279" s="64" t="n"/>
    </row>
    <row r="281" ht="20" customHeight="1">
      <c r="B281" s="65" t="inlineStr">
        <is>
          <t>Bird Keeper</t>
        </is>
      </c>
      <c r="C281" s="66" t="n"/>
      <c r="D281" s="66" t="n"/>
      <c r="E281" s="67" t="inlineStr">
        <is>
          <t>Bird Keeper Coby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IFERROR(_xlfn.IMAGE("https://play.pokemonshowdown.com/sprites/gen5/skarmory.png"),"")</f>
        <v/>
      </c>
      <c r="G282" s="68">
        <f>IFERROR(_xlfn.IMAGE("https://play.pokemonshowdown.com/sprites/gen5/swellow.png"),"")</f>
        <v/>
      </c>
      <c r="Q282" s="69" t="inlineStr">
        <is>
          <t>Forced on sight (range 6)</t>
        </is>
      </c>
    </row>
    <row r="283">
      <c r="E283" s="70" t="inlineStr">
        <is>
          <t>Lv 17 Skarmory</t>
        </is>
      </c>
      <c r="F283" s="71" t="n"/>
      <c r="G283" s="70" t="inlineStr">
        <is>
          <t>Lv 19 Swellow</t>
        </is>
      </c>
      <c r="H283" s="71" t="n"/>
      <c r="Q283" s="72" t="inlineStr">
        <is>
          <t>Pokémon</t>
        </is>
      </c>
    </row>
    <row r="284">
      <c r="E284" s="73" t="inlineStr">
        <is>
          <t>Adamant</t>
        </is>
      </c>
      <c r="F284" s="73" t="inlineStr">
        <is>
          <t>Filter</t>
        </is>
      </c>
      <c r="G284" s="73" t="inlineStr">
        <is>
          <t>Adamant</t>
        </is>
      </c>
      <c r="H284" s="73" t="inlineStr">
        <is>
          <t>Guts</t>
        </is>
      </c>
      <c r="Q284" s="72" t="inlineStr">
        <is>
          <t>Nature / Ability</t>
        </is>
      </c>
    </row>
    <row r="285">
      <c r="B285" s="72" t="inlineStr">
        <is>
          <t>AI Flags:</t>
        </is>
      </c>
      <c r="E285" s="74" t="inlineStr">
        <is>
          <t>(None)</t>
        </is>
      </c>
      <c r="F285" s="71" t="n"/>
      <c r="G285" s="74" t="inlineStr">
        <is>
          <t>(None)</t>
        </is>
      </c>
      <c r="H285" s="71" t="n"/>
      <c r="Q285" s="72" t="inlineStr">
        <is>
          <t>Item</t>
        </is>
      </c>
    </row>
    <row r="286">
      <c r="B286" s="69" t="inlineStr">
        <is>
          <t>Basic Trainer</t>
        </is>
      </c>
      <c r="E286" s="76" t="inlineStr">
        <is>
          <t>Double Edge</t>
        </is>
      </c>
      <c r="F286" s="71" t="n"/>
      <c r="G286" s="76" t="inlineStr">
        <is>
          <t>Hyper Voice</t>
        </is>
      </c>
      <c r="H286" s="71" t="n"/>
      <c r="Q286" s="72" t="inlineStr">
        <is>
          <t>Moves</t>
        </is>
      </c>
    </row>
    <row r="287">
      <c r="E287" s="76" t="inlineStr">
        <is>
          <t>Roar</t>
        </is>
      </c>
      <c r="F287" s="71" t="n"/>
      <c r="G287" s="76" t="inlineStr">
        <is>
          <t>Whirlwind</t>
        </is>
      </c>
      <c r="H287" s="71" t="n"/>
    </row>
    <row r="288">
      <c r="E288" s="76" t="inlineStr">
        <is>
          <t>Take Down</t>
        </is>
      </c>
      <c r="F288" s="71" t="n"/>
      <c r="G288" s="76" t="inlineStr">
        <is>
          <t>Quick Attack</t>
        </is>
      </c>
      <c r="H288" s="71" t="n"/>
    </row>
    <row r="289">
      <c r="E289" s="82" t="inlineStr">
        <is>
          <t>Aerial Ace</t>
        </is>
      </c>
      <c r="F289" s="71" t="n"/>
      <c r="G289" s="82" t="inlineStr">
        <is>
          <t>Aerial Ace</t>
        </is>
      </c>
      <c r="H289" s="71" t="n"/>
    </row>
    <row r="291" ht="20" customHeight="1">
      <c r="B291" s="65" t="inlineStr">
        <is>
          <t>Youngster</t>
        </is>
      </c>
      <c r="C291" s="66" t="n"/>
      <c r="D291" s="66" t="n"/>
      <c r="E291" s="67" t="inlineStr">
        <is>
          <t>Youngster Dillon</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IFERROR(_xlfn.IMAGE("https://play.pokemonshowdown.com/sprites/gen5/aron.png"),"")</f>
        <v/>
      </c>
      <c r="Q292" s="69" t="inlineStr">
        <is>
          <t>Forced on sight (range 3)</t>
        </is>
      </c>
    </row>
    <row r="293">
      <c r="E293" s="70" t="inlineStr">
        <is>
          <t>Lv 19 Aron</t>
        </is>
      </c>
      <c r="F293" s="71" t="n"/>
      <c r="Q293" s="72" t="inlineStr">
        <is>
          <t>Pokémon</t>
        </is>
      </c>
    </row>
    <row r="294">
      <c r="E294" s="73" t="inlineStr">
        <is>
          <t>Adamant</t>
        </is>
      </c>
      <c r="F294" s="73" t="inlineStr">
        <is>
          <t>Rock Head</t>
        </is>
      </c>
      <c r="Q294" s="72" t="inlineStr">
        <is>
          <t>Nature / Ability</t>
        </is>
      </c>
    </row>
    <row r="295">
      <c r="B295" s="72" t="inlineStr">
        <is>
          <t>AI Flags:</t>
        </is>
      </c>
      <c r="E295" s="74" t="inlineStr">
        <is>
          <t>(None)</t>
        </is>
      </c>
      <c r="F295" s="71" t="n"/>
      <c r="Q295" s="72" t="inlineStr">
        <is>
          <t>Item</t>
        </is>
      </c>
    </row>
    <row r="296">
      <c r="B296" s="69" t="inlineStr">
        <is>
          <t>Basic Trainer</t>
        </is>
      </c>
      <c r="E296" s="78" t="inlineStr">
        <is>
          <t>Dig</t>
        </is>
      </c>
      <c r="F296" s="71" t="n"/>
      <c r="Q296" s="72" t="inlineStr">
        <is>
          <t>Moves</t>
        </is>
      </c>
    </row>
    <row r="297">
      <c r="E297" s="87" t="inlineStr">
        <is>
          <t>Iron Head</t>
        </is>
      </c>
      <c r="F297" s="71" t="n"/>
    </row>
    <row r="298">
      <c r="E298" s="76" t="inlineStr">
        <is>
          <t>Headbutt</t>
        </is>
      </c>
      <c r="F298" s="71" t="n"/>
    </row>
    <row r="299">
      <c r="E299" s="76" t="inlineStr">
        <is>
          <t>Roar</t>
        </is>
      </c>
      <c r="F299" s="71" t="n"/>
    </row>
    <row r="301" ht="20" customHeight="1">
      <c r="B301" s="65" t="inlineStr">
        <is>
          <t>Youngster</t>
        </is>
      </c>
      <c r="C301" s="66" t="n"/>
      <c r="D301" s="66" t="n"/>
      <c r="E301" s="67" t="inlineStr">
        <is>
          <t>Youngster Jaylen</t>
        </is>
      </c>
      <c r="F301" s="66" t="n"/>
      <c r="G301" s="66" t="n"/>
      <c r="H301" s="66" t="n"/>
      <c r="I301" s="66" t="n"/>
      <c r="J301" s="66" t="n"/>
      <c r="K301" s="66" t="n"/>
      <c r="L301" s="66" t="n"/>
      <c r="M301" s="66" t="n"/>
      <c r="N301" s="66" t="n"/>
      <c r="O301" s="66" t="n"/>
      <c r="P301" s="66" t="n"/>
      <c r="Q301" s="66" t="n"/>
    </row>
    <row r="302" ht="69" customHeight="1">
      <c r="E302" s="68">
        <f>IFERROR(_xlfn.IMAGE("https://play.pokemonshowdown.com/sprites/gen5/trapinch.png"),"")</f>
        <v/>
      </c>
      <c r="Q302" s="69" t="inlineStr">
        <is>
          <t>Forced on sight (range 3)</t>
        </is>
      </c>
    </row>
    <row r="303">
      <c r="E303" s="70" t="inlineStr">
        <is>
          <t>Lv 19 Trapinch</t>
        </is>
      </c>
      <c r="F303" s="71" t="n"/>
      <c r="Q303" s="72" t="inlineStr">
        <is>
          <t>Pokémon</t>
        </is>
      </c>
    </row>
    <row r="304">
      <c r="E304" s="73" t="inlineStr">
        <is>
          <t>Adamant</t>
        </is>
      </c>
      <c r="F304" s="73" t="inlineStr">
        <is>
          <t>Arena Trap</t>
        </is>
      </c>
      <c r="Q304" s="72" t="inlineStr">
        <is>
          <t>Nature / Ability</t>
        </is>
      </c>
    </row>
    <row r="305">
      <c r="B305" s="72" t="inlineStr">
        <is>
          <t>AI Flags:</t>
        </is>
      </c>
      <c r="E305" s="74" t="inlineStr">
        <is>
          <t>(None)</t>
        </is>
      </c>
      <c r="F305" s="71" t="n"/>
      <c r="Q305" s="72" t="inlineStr">
        <is>
          <t>Item</t>
        </is>
      </c>
    </row>
    <row r="306">
      <c r="B306" s="69" t="inlineStr">
        <is>
          <t>Basic Trainer</t>
        </is>
      </c>
      <c r="E306" s="75" t="inlineStr">
        <is>
          <t>Bite</t>
        </is>
      </c>
      <c r="F306" s="71" t="n"/>
      <c r="Q306" s="72" t="inlineStr">
        <is>
          <t>Moves</t>
        </is>
      </c>
    </row>
    <row r="307">
      <c r="E307" s="78" t="inlineStr">
        <is>
          <t>Sand Attack</t>
        </is>
      </c>
      <c r="F307" s="71" t="n"/>
    </row>
    <row r="308">
      <c r="E308" s="79" t="inlineStr">
        <is>
          <t>Bug Bite</t>
        </is>
      </c>
      <c r="F308" s="71" t="n"/>
    </row>
    <row r="309">
      <c r="E309" s="81" t="inlineStr">
        <is>
          <t>-</t>
        </is>
      </c>
      <c r="F309" s="71" t="n"/>
    </row>
    <row r="311" ht="20" customHeight="1">
      <c r="B311" s="65" t="inlineStr">
        <is>
          <t>Ninja Boy</t>
        </is>
      </c>
      <c r="C311" s="66" t="n"/>
      <c r="D311" s="66" t="n"/>
      <c r="E311" s="67" t="inlineStr">
        <is>
          <t>Ninja Boy Lao</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IFERROR(_xlfn.IMAGE("https://play.pokemonshowdown.com/sprites/gen5/koffing.png"),"")</f>
        <v/>
      </c>
      <c r="G312" s="68">
        <f>IFERROR(_xlfn.IMAGE("https://play.pokemonshowdown.com/sprites/gen5/koffing.png"),"")</f>
        <v/>
      </c>
      <c r="I312" s="68">
        <f>IFERROR(_xlfn.IMAGE("https://play.pokemonshowdown.com/sprites/gen5/koffing.png"),"")</f>
        <v/>
      </c>
      <c r="Q312" s="69" t="inlineStr">
        <is>
          <t>Forced on sight (range 1)</t>
        </is>
      </c>
    </row>
    <row r="313">
      <c r="E313" s="70" t="inlineStr">
        <is>
          <t>Lv 17 Koffing</t>
        </is>
      </c>
      <c r="F313" s="71" t="n"/>
      <c r="G313" s="70" t="inlineStr">
        <is>
          <t>Lv 17 Koffing</t>
        </is>
      </c>
      <c r="H313" s="71" t="n"/>
      <c r="I313" s="70" t="inlineStr">
        <is>
          <t>Lv 17 Koffing</t>
        </is>
      </c>
      <c r="J313" s="71" t="n"/>
      <c r="Q313" s="72" t="inlineStr">
        <is>
          <t>Pokémon</t>
        </is>
      </c>
    </row>
    <row r="314">
      <c r="E314" s="73" t="inlineStr">
        <is>
          <t>Naughty</t>
        </is>
      </c>
      <c r="F314" s="73" t="inlineStr">
        <is>
          <t>Levitate</t>
        </is>
      </c>
      <c r="G314" s="73" t="inlineStr">
        <is>
          <t>Naughty</t>
        </is>
      </c>
      <c r="H314" s="73" t="inlineStr">
        <is>
          <t>Levitate</t>
        </is>
      </c>
      <c r="I314" s="73" t="inlineStr">
        <is>
          <t>Naughty</t>
        </is>
      </c>
      <c r="J314" s="73" t="inlineStr">
        <is>
          <t>Levitate</t>
        </is>
      </c>
      <c r="Q314" s="72" t="inlineStr">
        <is>
          <t>Nature / Ability</t>
        </is>
      </c>
    </row>
    <row r="315">
      <c r="B315" s="72" t="inlineStr">
        <is>
          <t>AI Flags:</t>
        </is>
      </c>
      <c r="E315" s="74" t="inlineStr">
        <is>
          <t>(None)</t>
        </is>
      </c>
      <c r="F315" s="71" t="n"/>
      <c r="G315" s="74" t="inlineStr">
        <is>
          <t>(None)</t>
        </is>
      </c>
      <c r="H315" s="71" t="n"/>
      <c r="I315" s="74" t="inlineStr">
        <is>
          <t>(None)</t>
        </is>
      </c>
      <c r="J315" s="71" t="n"/>
      <c r="Q315" s="72" t="inlineStr">
        <is>
          <t>Item</t>
        </is>
      </c>
    </row>
    <row r="316">
      <c r="B316" s="69" t="inlineStr">
        <is>
          <t>Basic Trainer</t>
        </is>
      </c>
      <c r="E316" s="80" t="inlineStr">
        <is>
          <t>Poison Gas</t>
        </is>
      </c>
      <c r="F316" s="71" t="n"/>
      <c r="G316" s="80" t="inlineStr">
        <is>
          <t>Poison Gas</t>
        </is>
      </c>
      <c r="H316" s="71" t="n"/>
      <c r="I316" s="80" t="inlineStr">
        <is>
          <t>Poison Gas</t>
        </is>
      </c>
      <c r="J316" s="71" t="n"/>
      <c r="Q316" s="72" t="inlineStr">
        <is>
          <t>Moves</t>
        </is>
      </c>
    </row>
    <row r="317">
      <c r="E317" s="76" t="inlineStr">
        <is>
          <t>Tackle</t>
        </is>
      </c>
      <c r="F317" s="71" t="n"/>
      <c r="G317" s="76" t="inlineStr">
        <is>
          <t>Tackle</t>
        </is>
      </c>
      <c r="H317" s="71" t="n"/>
      <c r="I317" s="76" t="inlineStr">
        <is>
          <t>Tackle</t>
        </is>
      </c>
      <c r="J317" s="71" t="n"/>
    </row>
    <row r="318">
      <c r="E318" s="80" t="inlineStr">
        <is>
          <t>Smog</t>
        </is>
      </c>
      <c r="F318" s="71" t="n"/>
      <c r="G318" s="80" t="inlineStr">
        <is>
          <t>Smog</t>
        </is>
      </c>
      <c r="H318" s="71" t="n"/>
      <c r="I318" s="80" t="inlineStr">
        <is>
          <t>Sludge</t>
        </is>
      </c>
      <c r="J318" s="71" t="n"/>
    </row>
    <row r="319">
      <c r="E319" s="76" t="inlineStr">
        <is>
          <t>Self Destruct</t>
        </is>
      </c>
      <c r="F319" s="71" t="n"/>
      <c r="G319" s="76" t="inlineStr">
        <is>
          <t>Self Destruct</t>
        </is>
      </c>
      <c r="H319" s="71" t="n"/>
      <c r="I319" s="76" t="inlineStr">
        <is>
          <t>Self Destruct</t>
        </is>
      </c>
      <c r="J319" s="71" t="n"/>
    </row>
    <row r="321" ht="20" customHeight="1">
      <c r="B321" s="65" t="inlineStr">
        <is>
          <t>Camper</t>
        </is>
      </c>
      <c r="C321" s="66" t="n"/>
      <c r="D321" s="66" t="n"/>
      <c r="E321" s="67" t="inlineStr">
        <is>
          <t>Camper Lawrence</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IFERROR(_xlfn.IMAGE("https://play.pokemonshowdown.com/sprites/gen5/baltoy.png"),"")</f>
        <v/>
      </c>
      <c r="G322" s="68">
        <f>IFERROR(_xlfn.IMAGE("https://play.pokemonshowdown.com/sprites/gen5/sandshrew.png"),"")</f>
        <v/>
      </c>
      <c r="Q322" s="69" t="inlineStr">
        <is>
          <t>Forced on sight (range 1)</t>
        </is>
      </c>
    </row>
    <row r="323">
      <c r="E323" s="70" t="inlineStr">
        <is>
          <t>Lv 18 Baltoy</t>
        </is>
      </c>
      <c r="F323" s="71" t="n"/>
      <c r="G323" s="70" t="inlineStr">
        <is>
          <t>Lv 18 Sandshrew</t>
        </is>
      </c>
      <c r="H323" s="71" t="n"/>
      <c r="Q323" s="72" t="inlineStr">
        <is>
          <t>Pokémon</t>
        </is>
      </c>
    </row>
    <row r="324">
      <c r="E324" s="73" t="inlineStr">
        <is>
          <t>Adamant</t>
        </is>
      </c>
      <c r="F324" s="73" t="inlineStr">
        <is>
          <t>Levitate</t>
        </is>
      </c>
      <c r="G324" s="73" t="inlineStr">
        <is>
          <t>Adamant</t>
        </is>
      </c>
      <c r="H324" s="73" t="inlineStr">
        <is>
          <t>Rough Skin</t>
        </is>
      </c>
      <c r="Q324" s="72" t="inlineStr">
        <is>
          <t>Nature / Ability</t>
        </is>
      </c>
    </row>
    <row r="325">
      <c r="B325" s="72" t="inlineStr">
        <is>
          <t>AI Flags:</t>
        </is>
      </c>
      <c r="E325" s="74" t="inlineStr">
        <is>
          <t>(None)</t>
        </is>
      </c>
      <c r="F325" s="71" t="n"/>
      <c r="G325" s="74" t="inlineStr">
        <is>
          <t>(None)</t>
        </is>
      </c>
      <c r="H325" s="71" t="n"/>
      <c r="Q325" s="72" t="inlineStr">
        <is>
          <t>Item</t>
        </is>
      </c>
    </row>
    <row r="326">
      <c r="B326" s="69" t="inlineStr">
        <is>
          <t>Basic Trainer</t>
        </is>
      </c>
      <c r="E326" s="76" t="inlineStr">
        <is>
          <t>Secret Power</t>
        </is>
      </c>
      <c r="F326" s="71" t="n"/>
      <c r="G326" s="80" t="inlineStr">
        <is>
          <t>Poison Sting</t>
        </is>
      </c>
      <c r="H326" s="71" t="n"/>
      <c r="Q326" s="72" t="inlineStr">
        <is>
          <t>Moves</t>
        </is>
      </c>
    </row>
    <row r="327">
      <c r="E327" s="85" t="inlineStr">
        <is>
          <t>Psybeam</t>
        </is>
      </c>
      <c r="F327" s="71" t="n"/>
      <c r="G327" s="78" t="inlineStr">
        <is>
          <t>Dig</t>
        </is>
      </c>
      <c r="H327" s="71" t="n"/>
    </row>
    <row r="328">
      <c r="E328" s="78" t="inlineStr">
        <is>
          <t>Mud Bomb</t>
        </is>
      </c>
      <c r="F328" s="71" t="n"/>
      <c r="G328" s="76" t="inlineStr">
        <is>
          <t>Rapid Spin</t>
        </is>
      </c>
      <c r="H328" s="71" t="n"/>
    </row>
    <row r="329">
      <c r="E329" s="85" t="inlineStr">
        <is>
          <t>Teleport</t>
        </is>
      </c>
      <c r="F329" s="71" t="n"/>
      <c r="G329" s="76" t="inlineStr">
        <is>
          <t>Slash</t>
        </is>
      </c>
      <c r="H329" s="71" t="n"/>
    </row>
    <row r="331" ht="20" customHeight="1">
      <c r="B331" s="65" t="inlineStr">
        <is>
          <t>Ninja Boy</t>
        </is>
      </c>
      <c r="C331" s="66" t="n"/>
      <c r="D331" s="66" t="n"/>
      <c r="E331" s="67" t="inlineStr">
        <is>
          <t>Ninja Boy Lung</t>
        </is>
      </c>
      <c r="F331" s="66" t="n"/>
      <c r="G331" s="66" t="n"/>
      <c r="H331" s="66" t="n"/>
      <c r="I331" s="66" t="n"/>
      <c r="J331" s="66" t="n"/>
      <c r="K331" s="66" t="n"/>
      <c r="L331" s="66" t="n"/>
      <c r="M331" s="66" t="n"/>
      <c r="N331" s="66" t="n"/>
      <c r="O331" s="66" t="n"/>
      <c r="P331" s="66" t="n"/>
      <c r="Q331" s="66" t="n"/>
    </row>
    <row r="332" ht="69" customHeight="1">
      <c r="E332" s="68">
        <f>IFERROR(_xlfn.IMAGE("https://play.pokemonshowdown.com/sprites/gen5/koffing.png"),"")</f>
        <v/>
      </c>
      <c r="G332" s="68">
        <f>IFERROR(_xlfn.IMAGE("https://play.pokemonshowdown.com/sprites/gen5/ninjask.png"),"")</f>
        <v/>
      </c>
      <c r="Q332" s="69" t="inlineStr">
        <is>
          <t>Forced on sight (range 1)</t>
        </is>
      </c>
    </row>
    <row r="333">
      <c r="E333" s="70" t="inlineStr">
        <is>
          <t>Lv 18 Koffing</t>
        </is>
      </c>
      <c r="F333" s="71" t="n"/>
      <c r="G333" s="70" t="inlineStr">
        <is>
          <t>Lv 18 Ninjask</t>
        </is>
      </c>
      <c r="H333" s="71" t="n"/>
      <c r="Q333" s="72" t="inlineStr">
        <is>
          <t>Pokémon</t>
        </is>
      </c>
    </row>
    <row r="334">
      <c r="E334" s="73" t="inlineStr">
        <is>
          <t>Adamant</t>
        </is>
      </c>
      <c r="F334" s="73" t="inlineStr">
        <is>
          <t>Levitate</t>
        </is>
      </c>
      <c r="G334" s="73" t="inlineStr">
        <is>
          <t>Adamant</t>
        </is>
      </c>
      <c r="H334" s="73" t="inlineStr">
        <is>
          <t>Speed Boost</t>
        </is>
      </c>
      <c r="Q334" s="72" t="inlineStr">
        <is>
          <t>Nature / Ability</t>
        </is>
      </c>
    </row>
    <row r="335">
      <c r="B335" s="72" t="inlineStr">
        <is>
          <t>AI Flags:</t>
        </is>
      </c>
      <c r="E335" s="74" t="inlineStr">
        <is>
          <t>(None)</t>
        </is>
      </c>
      <c r="F335" s="71" t="n"/>
      <c r="G335" s="74" t="inlineStr">
        <is>
          <t>(None)</t>
        </is>
      </c>
      <c r="H335" s="71" t="n"/>
      <c r="Q335" s="72" t="inlineStr">
        <is>
          <t>Item</t>
        </is>
      </c>
    </row>
    <row r="336">
      <c r="B336" s="69" t="inlineStr">
        <is>
          <t>Basic Trainer</t>
        </is>
      </c>
      <c r="E336" s="80" t="inlineStr">
        <is>
          <t>Toxic</t>
        </is>
      </c>
      <c r="F336" s="71" t="n"/>
      <c r="G336" s="76" t="inlineStr">
        <is>
          <t>Fury Swipes</t>
        </is>
      </c>
      <c r="H336" s="71" t="n"/>
      <c r="Q336" s="72" t="inlineStr">
        <is>
          <t>Moves</t>
        </is>
      </c>
    </row>
    <row r="337">
      <c r="E337" s="85" t="inlineStr">
        <is>
          <t>Psybeam</t>
        </is>
      </c>
      <c r="F337" s="71" t="n"/>
      <c r="G337" s="76" t="inlineStr">
        <is>
          <t>Whirlwind</t>
        </is>
      </c>
      <c r="H337" s="71" t="n"/>
    </row>
    <row r="338">
      <c r="E338" s="76" t="inlineStr">
        <is>
          <t>Smokescreen</t>
        </is>
      </c>
      <c r="F338" s="71" t="n"/>
      <c r="G338" s="87" t="inlineStr">
        <is>
          <t>Metal Claw</t>
        </is>
      </c>
      <c r="H338" s="71" t="n"/>
    </row>
    <row r="339">
      <c r="E339" s="80" t="inlineStr">
        <is>
          <t>Sludge</t>
        </is>
      </c>
      <c r="F339" s="71" t="n"/>
      <c r="G339" s="85" t="inlineStr">
        <is>
          <t>Teleport</t>
        </is>
      </c>
      <c r="H339" s="71" t="n"/>
    </row>
    <row r="341" ht="20" customHeight="1">
      <c r="B341" s="65" t="inlineStr">
        <is>
          <t>Parasol Lady</t>
        </is>
      </c>
      <c r="C341" s="66" t="n"/>
      <c r="D341" s="66" t="n"/>
      <c r="E341" s="67" t="inlineStr">
        <is>
          <t>Parasol Lady Madeline</t>
        </is>
      </c>
      <c r="F341" s="66" t="n"/>
      <c r="G341" s="66" t="n"/>
      <c r="H341" s="66" t="n"/>
      <c r="I341" s="66" t="n"/>
      <c r="J341" s="66" t="n"/>
      <c r="K341" s="66" t="n"/>
      <c r="L341" s="66" t="n"/>
      <c r="M341" s="66" t="n"/>
      <c r="N341" s="66" t="n"/>
      <c r="O341" s="66" t="n"/>
      <c r="P341" s="66" t="n"/>
      <c r="Q341" s="66" t="n"/>
    </row>
    <row r="342" ht="69" customHeight="1">
      <c r="E342" s="68">
        <f>IFERROR(_xlfn.IMAGE("https://play.pokemonshowdown.com/sprites/gen5/numel.png"),"")</f>
        <v/>
      </c>
      <c r="Q342" s="69" t="inlineStr">
        <is>
          <t>Forced on sight (range 2)</t>
        </is>
      </c>
    </row>
    <row r="343">
      <c r="E343" s="70" t="inlineStr">
        <is>
          <t>Lv 19 Numel</t>
        </is>
      </c>
      <c r="F343" s="71" t="n"/>
      <c r="Q343" s="72" t="inlineStr">
        <is>
          <t>Pokémon</t>
        </is>
      </c>
    </row>
    <row r="344">
      <c r="E344" s="73" t="inlineStr">
        <is>
          <t>Mild</t>
        </is>
      </c>
      <c r="F344" s="73" t="inlineStr">
        <is>
          <t>Oblivious</t>
        </is>
      </c>
      <c r="Q344" s="72" t="inlineStr">
        <is>
          <t>Nature / Ability</t>
        </is>
      </c>
    </row>
    <row r="345">
      <c r="B345" s="72" t="inlineStr">
        <is>
          <t>AI Flags:</t>
        </is>
      </c>
      <c r="E345" s="74" t="inlineStr">
        <is>
          <t>(None)</t>
        </is>
      </c>
      <c r="F345" s="71" t="n"/>
      <c r="Q345" s="72" t="inlineStr">
        <is>
          <t>Item</t>
        </is>
      </c>
    </row>
    <row r="346">
      <c r="B346" s="69" t="inlineStr">
        <is>
          <t>Basic Trainer</t>
        </is>
      </c>
      <c r="E346" s="83" t="inlineStr">
        <is>
          <t>Ember</t>
        </is>
      </c>
      <c r="F346" s="71" t="n"/>
      <c r="Q346" s="72" t="inlineStr">
        <is>
          <t>Moves</t>
        </is>
      </c>
    </row>
    <row r="347">
      <c r="E347" s="76" t="inlineStr">
        <is>
          <t>Tackle</t>
        </is>
      </c>
      <c r="F347" s="71" t="n"/>
    </row>
    <row r="348">
      <c r="E348" s="78" t="inlineStr">
        <is>
          <t>Magnitude</t>
        </is>
      </c>
      <c r="F348" s="71" t="n"/>
    </row>
    <row r="349">
      <c r="E349" s="83" t="inlineStr">
        <is>
          <t>Sunny Day</t>
        </is>
      </c>
      <c r="F349" s="71" t="n"/>
    </row>
    <row r="351" ht="20" customHeight="1">
      <c r="B351" s="65" t="inlineStr">
        <is>
          <t>Picnicker</t>
        </is>
      </c>
      <c r="C351" s="66" t="n"/>
      <c r="D351" s="66" t="n"/>
      <c r="E351" s="67" t="inlineStr">
        <is>
          <t>Picnicker Sophie</t>
        </is>
      </c>
      <c r="F351" s="66" t="n"/>
      <c r="G351" s="66" t="n"/>
      <c r="H351" s="66" t="n"/>
      <c r="I351" s="66" t="n"/>
      <c r="J351" s="66" t="n"/>
      <c r="K351" s="66" t="n"/>
      <c r="L351" s="66" t="n"/>
      <c r="M351" s="66" t="n"/>
      <c r="N351" s="66" t="n"/>
      <c r="O351" s="66" t="n"/>
      <c r="P351" s="66" t="n"/>
      <c r="Q351" s="66" t="n"/>
    </row>
    <row r="352" ht="69" customHeight="1">
      <c r="E352" s="68">
        <f>IFERROR(_xlfn.IMAGE("https://play.pokemonshowdown.com/sprites/gen5/marill.png"),"")</f>
        <v/>
      </c>
      <c r="G352" s="68">
        <f>IFERROR(_xlfn.IMAGE("https://play.pokemonshowdown.com/sprites/gen5/lombre.png"),"")</f>
        <v/>
      </c>
      <c r="Q352" s="69" t="inlineStr">
        <is>
          <t>Forced on sight (range 6)</t>
        </is>
      </c>
    </row>
    <row r="353">
      <c r="E353" s="70" t="inlineStr">
        <is>
          <t>Lv 17 Marill</t>
        </is>
      </c>
      <c r="F353" s="71" t="n"/>
      <c r="G353" s="70" t="inlineStr">
        <is>
          <t>Lv 19 Lombre</t>
        </is>
      </c>
      <c r="H353" s="71" t="n"/>
      <c r="Q353" s="72" t="inlineStr">
        <is>
          <t>Pokémon</t>
        </is>
      </c>
    </row>
    <row r="354">
      <c r="E354" s="73" t="inlineStr">
        <is>
          <t>Adamant</t>
        </is>
      </c>
      <c r="F354" s="73" t="inlineStr">
        <is>
          <t>Huge Power</t>
        </is>
      </c>
      <c r="G354" s="73" t="inlineStr">
        <is>
          <t>Modest</t>
        </is>
      </c>
      <c r="H354" s="73" t="inlineStr">
        <is>
          <t>Swift Swim</t>
        </is>
      </c>
      <c r="Q354" s="72" t="inlineStr">
        <is>
          <t>Nature / Ability</t>
        </is>
      </c>
    </row>
    <row r="355">
      <c r="B355" s="72" t="inlineStr">
        <is>
          <t>AI Flags:</t>
        </is>
      </c>
      <c r="E355" s="74" t="inlineStr">
        <is>
          <t>(None)</t>
        </is>
      </c>
      <c r="F355" s="71" t="n"/>
      <c r="G355" s="74" t="inlineStr">
        <is>
          <t>(None)</t>
        </is>
      </c>
      <c r="H355" s="71" t="n"/>
      <c r="Q355" s="72" t="inlineStr">
        <is>
          <t>Item</t>
        </is>
      </c>
    </row>
    <row r="356">
      <c r="B356" s="69" t="inlineStr">
        <is>
          <t>Basic Trainer</t>
        </is>
      </c>
      <c r="E356" s="76" t="inlineStr">
        <is>
          <t>Present</t>
        </is>
      </c>
      <c r="F356" s="71" t="n"/>
      <c r="G356" s="92" t="inlineStr">
        <is>
          <t>Astonish</t>
        </is>
      </c>
      <c r="H356" s="71" t="n"/>
      <c r="Q356" s="72" t="inlineStr">
        <is>
          <t>Moves</t>
        </is>
      </c>
    </row>
    <row r="357">
      <c r="E357" s="90" t="inlineStr">
        <is>
          <t>Water Gun</t>
        </is>
      </c>
      <c r="F357" s="71" t="n"/>
      <c r="G357" s="84" t="inlineStr">
        <is>
          <t>Razor Leaf</t>
        </is>
      </c>
      <c r="H357" s="71" t="n"/>
    </row>
    <row r="358">
      <c r="E358" s="76" t="inlineStr">
        <is>
          <t>Pound</t>
        </is>
      </c>
      <c r="F358" s="71" t="n"/>
      <c r="G358" s="90" t="inlineStr">
        <is>
          <t>Water Gun</t>
        </is>
      </c>
      <c r="H358" s="71" t="n"/>
    </row>
    <row r="359">
      <c r="E359" s="81" t="inlineStr">
        <is>
          <t>-</t>
        </is>
      </c>
      <c r="F359" s="71" t="n"/>
      <c r="G359" s="75" t="inlineStr">
        <is>
          <t>Absorb</t>
        </is>
      </c>
      <c r="H359" s="71" t="n"/>
    </row>
    <row r="361" ht="20" customHeight="1">
      <c r="B361" s="65" t="inlineStr">
        <is>
          <t>Twins</t>
        </is>
      </c>
      <c r="C361" s="66" t="n"/>
      <c r="D361" s="66" t="n"/>
      <c r="E361" s="67" t="inlineStr">
        <is>
          <t>Twins Tori &amp; Tia</t>
        </is>
      </c>
      <c r="F361" s="66" t="n"/>
      <c r="G361" s="66" t="n"/>
      <c r="H361" s="66" t="n"/>
      <c r="I361" s="66" t="n"/>
      <c r="J361" s="66" t="n"/>
      <c r="K361" s="66" t="n"/>
      <c r="L361" s="66" t="n"/>
      <c r="M361" s="66" t="n"/>
      <c r="N361" s="66" t="n"/>
      <c r="O361" s="66" t="n"/>
      <c r="P361" s="66" t="n"/>
      <c r="Q361" s="66" t="n"/>
    </row>
    <row r="362" ht="69" customHeight="1">
      <c r="E362" s="68">
        <f>IFERROR(_xlfn.IMAGE("https://play.pokemonshowdown.com/sprites/gen5/spinda.png"),"")</f>
        <v/>
      </c>
      <c r="G362" s="68">
        <f>IFERROR(_xlfn.IMAGE("https://play.pokemonshowdown.com/sprites/gen5/spinda.png"),"")</f>
        <v/>
      </c>
      <c r="Q362" s="69" t="inlineStr">
        <is>
          <t>DOUBLE BATTLE
Forced on sight (range 1)</t>
        </is>
      </c>
    </row>
    <row r="363">
      <c r="E363" s="70" t="inlineStr">
        <is>
          <t>Lv 19 Spinda</t>
        </is>
      </c>
      <c r="F363" s="71" t="n"/>
      <c r="G363" s="70" t="inlineStr">
        <is>
          <t>Lv 19 Spinda</t>
        </is>
      </c>
      <c r="H363" s="71" t="n"/>
      <c r="Q363" s="72" t="inlineStr">
        <is>
          <t>Pokémon</t>
        </is>
      </c>
    </row>
    <row r="364">
      <c r="E364" s="73" t="inlineStr">
        <is>
          <t>Adamant</t>
        </is>
      </c>
      <c r="F364" s="73" t="inlineStr">
        <is>
          <t>Tangled Feet</t>
        </is>
      </c>
      <c r="G364" s="73" t="inlineStr">
        <is>
          <t>Adamant</t>
        </is>
      </c>
      <c r="H364" s="73" t="inlineStr">
        <is>
          <t>Tangled Feet</t>
        </is>
      </c>
      <c r="Q364" s="72" t="inlineStr">
        <is>
          <t>Nature / Ability</t>
        </is>
      </c>
    </row>
    <row r="365">
      <c r="B365" s="72" t="inlineStr">
        <is>
          <t>AI Flags:</t>
        </is>
      </c>
      <c r="E365" s="74" t="inlineStr">
        <is>
          <t>(None)</t>
        </is>
      </c>
      <c r="F365" s="71" t="n"/>
      <c r="G365" s="74" t="inlineStr">
        <is>
          <t>(None)</t>
        </is>
      </c>
      <c r="H365" s="71" t="n"/>
      <c r="Q365" s="72" t="inlineStr">
        <is>
          <t>Item</t>
        </is>
      </c>
    </row>
    <row r="366">
      <c r="B366" s="69" t="inlineStr">
        <is>
          <t>Basic Trainer</t>
        </is>
      </c>
      <c r="E366" s="76" t="inlineStr">
        <is>
          <t>Uproar</t>
        </is>
      </c>
      <c r="F366" s="71" t="n"/>
      <c r="G366" s="76" t="inlineStr">
        <is>
          <t>Uproar</t>
        </is>
      </c>
      <c r="H366" s="71" t="n"/>
      <c r="Q366" s="72" t="inlineStr">
        <is>
          <t>Moves</t>
        </is>
      </c>
    </row>
    <row r="367">
      <c r="E367" s="76" t="inlineStr">
        <is>
          <t>Copycat</t>
        </is>
      </c>
      <c r="F367" s="71" t="n"/>
      <c r="G367" s="76" t="inlineStr">
        <is>
          <t>Copycat</t>
        </is>
      </c>
      <c r="H367" s="71" t="n"/>
    </row>
    <row r="368">
      <c r="E368" s="75" t="inlineStr">
        <is>
          <t>Feint Attack</t>
        </is>
      </c>
      <c r="F368" s="71" t="n"/>
      <c r="G368" s="75" t="inlineStr">
        <is>
          <t>Feint Attack</t>
        </is>
      </c>
      <c r="H368" s="71" t="n"/>
    </row>
    <row r="369">
      <c r="E369" s="85" t="inlineStr">
        <is>
          <t>Psybeam</t>
        </is>
      </c>
      <c r="F369" s="71" t="n"/>
      <c r="G369" s="85" t="inlineStr">
        <is>
          <t>Psybeam</t>
        </is>
      </c>
      <c r="H369" s="71" t="n"/>
    </row>
    <row r="371" ht="20" customHeight="1">
      <c r="B371" s="65" t="inlineStr">
        <is>
          <t>Pokemaniac</t>
        </is>
      </c>
      <c r="C371" s="66" t="n"/>
      <c r="D371" s="66" t="n"/>
      <c r="E371" s="67" t="inlineStr">
        <is>
          <t>Pokemaniac Wyatt</t>
        </is>
      </c>
      <c r="F371" s="66" t="n"/>
      <c r="G371" s="66" t="n"/>
      <c r="H371" s="66" t="n"/>
      <c r="I371" s="66" t="n"/>
      <c r="J371" s="66" t="n"/>
      <c r="K371" s="66" t="n"/>
      <c r="L371" s="66" t="n"/>
      <c r="M371" s="66" t="n"/>
      <c r="N371" s="66" t="n"/>
      <c r="O371" s="66" t="n"/>
      <c r="P371" s="66" t="n"/>
      <c r="Q371" s="66" t="n"/>
    </row>
    <row r="372" ht="69" customHeight="1">
      <c r="E372" s="68">
        <f>IFERROR(_xlfn.IMAGE("https://play.pokemonshowdown.com/sprites/gen5/aron.png"),"")</f>
        <v/>
      </c>
      <c r="G372" s="68">
        <f>IFERROR(_xlfn.IMAGE("https://play.pokemonshowdown.com/sprites/gen5/aron.png"),"")</f>
        <v/>
      </c>
      <c r="Q372" s="69" t="inlineStr">
        <is>
          <t>Forced on sight (range 4)</t>
        </is>
      </c>
    </row>
    <row r="373">
      <c r="E373" s="70" t="inlineStr">
        <is>
          <t>Lv 18 Aron</t>
        </is>
      </c>
      <c r="F373" s="71" t="n"/>
      <c r="G373" s="70" t="inlineStr">
        <is>
          <t>Lv 18 Aron</t>
        </is>
      </c>
      <c r="H373" s="71" t="n"/>
      <c r="Q373" s="72" t="inlineStr">
        <is>
          <t>Pokémon</t>
        </is>
      </c>
    </row>
    <row r="374">
      <c r="E374" s="73" t="inlineStr">
        <is>
          <t>Adamant</t>
        </is>
      </c>
      <c r="F374" s="73" t="inlineStr">
        <is>
          <t>Rock Head</t>
        </is>
      </c>
      <c r="G374" s="73" t="inlineStr">
        <is>
          <t>Adamant</t>
        </is>
      </c>
      <c r="H374" s="73" t="inlineStr">
        <is>
          <t>Rock Head</t>
        </is>
      </c>
      <c r="Q374" s="72" t="inlineStr">
        <is>
          <t>Nature / Ability</t>
        </is>
      </c>
    </row>
    <row r="375">
      <c r="B375" s="72" t="inlineStr">
        <is>
          <t>AI Flags:</t>
        </is>
      </c>
      <c r="E375" s="74" t="inlineStr">
        <is>
          <t>(None)</t>
        </is>
      </c>
      <c r="F375" s="71" t="n"/>
      <c r="G375" s="74" t="inlineStr">
        <is>
          <t>(None)</t>
        </is>
      </c>
      <c r="H375" s="71" t="n"/>
      <c r="Q375" s="72" t="inlineStr">
        <is>
          <t>Item</t>
        </is>
      </c>
    </row>
    <row r="376">
      <c r="B376" s="69" t="inlineStr">
        <is>
          <t>Basic Trainer</t>
        </is>
      </c>
      <c r="E376" s="78" t="inlineStr">
        <is>
          <t>Dig</t>
        </is>
      </c>
      <c r="F376" s="71" t="n"/>
      <c r="G376" s="78" t="inlineStr">
        <is>
          <t>Dig</t>
        </is>
      </c>
      <c r="H376" s="71" t="n"/>
      <c r="Q376" s="72" t="inlineStr">
        <is>
          <t>Moves</t>
        </is>
      </c>
    </row>
    <row r="377">
      <c r="E377" s="87" t="inlineStr">
        <is>
          <t>Iron Head</t>
        </is>
      </c>
      <c r="F377" s="71" t="n"/>
      <c r="G377" s="87" t="inlineStr">
        <is>
          <t>Iron Head</t>
        </is>
      </c>
      <c r="H377" s="71" t="n"/>
    </row>
    <row r="378">
      <c r="E378" s="76" t="inlineStr">
        <is>
          <t>Headbutt</t>
        </is>
      </c>
      <c r="F378" s="71" t="n"/>
      <c r="G378" s="76" t="inlineStr">
        <is>
          <t>Headbutt</t>
        </is>
      </c>
      <c r="H378" s="71" t="n"/>
    </row>
    <row r="379">
      <c r="E379" s="76" t="inlineStr">
        <is>
          <t>Roar</t>
        </is>
      </c>
      <c r="F379" s="71" t="n"/>
      <c r="G379" s="76" t="inlineStr">
        <is>
          <t>Roar</t>
        </is>
      </c>
      <c r="H379" s="71" t="n"/>
    </row>
    <row r="381" ht="24" customHeight="1">
      <c r="B381" s="63" t="inlineStr">
        <is>
          <t>Route 114</t>
        </is>
      </c>
      <c r="C381" s="64" t="n"/>
      <c r="D381" s="64" t="n"/>
      <c r="E381" s="64" t="n"/>
      <c r="F381" s="64" t="n"/>
      <c r="G381" s="64" t="n"/>
      <c r="H381" s="64" t="n"/>
      <c r="I381" s="64" t="n"/>
      <c r="J381" s="64" t="n"/>
      <c r="K381" s="64" t="n"/>
      <c r="L381" s="64" t="n"/>
      <c r="M381" s="64" t="n"/>
      <c r="N381" s="64" t="n"/>
      <c r="O381" s="64" t="n"/>
      <c r="P381" s="64" t="n"/>
      <c r="Q381" s="64" t="n"/>
    </row>
    <row r="383" ht="20" customHeight="1">
      <c r="B383" s="65" t="inlineStr">
        <is>
          <t>Picnicker</t>
        </is>
      </c>
      <c r="C383" s="66" t="n"/>
      <c r="D383" s="66" t="n"/>
      <c r="E383" s="67" t="inlineStr">
        <is>
          <t>Picnicker Angelina</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IFERROR(_xlfn.IMAGE("https://play.pokemonshowdown.com/sprites/gen5/lombre.png"),"")</f>
        <v/>
      </c>
      <c r="G384" s="68">
        <f>IFERROR(_xlfn.IMAGE("https://play.pokemonshowdown.com/sprites/gen5/marill.png"),"")</f>
        <v/>
      </c>
      <c r="Q384" s="69" t="inlineStr">
        <is>
          <t>Forced on sight (range 4)</t>
        </is>
      </c>
    </row>
    <row r="385">
      <c r="E385" s="70" t="inlineStr">
        <is>
          <t>Lv 18 Lombre</t>
        </is>
      </c>
      <c r="F385" s="71" t="n"/>
      <c r="G385" s="70" t="inlineStr">
        <is>
          <t>Lv 18 Marill</t>
        </is>
      </c>
      <c r="H385" s="71" t="n"/>
      <c r="Q385" s="72" t="inlineStr">
        <is>
          <t>Pokémon</t>
        </is>
      </c>
    </row>
    <row r="386">
      <c r="E386" s="73" t="inlineStr">
        <is>
          <t>Modest</t>
        </is>
      </c>
      <c r="F386" s="73" t="inlineStr">
        <is>
          <t>Swift Swim</t>
        </is>
      </c>
      <c r="G386" s="73" t="inlineStr">
        <is>
          <t>Adamant</t>
        </is>
      </c>
      <c r="H386" s="73" t="inlineStr">
        <is>
          <t>Huge Power</t>
        </is>
      </c>
      <c r="Q386" s="72" t="inlineStr">
        <is>
          <t>Nature / Ability</t>
        </is>
      </c>
    </row>
    <row r="387">
      <c r="B387" s="72" t="inlineStr">
        <is>
          <t>AI Flags:</t>
        </is>
      </c>
      <c r="E387" s="74" t="inlineStr">
        <is>
          <t>(None)</t>
        </is>
      </c>
      <c r="F387" s="71" t="n"/>
      <c r="G387" s="74" t="inlineStr">
        <is>
          <t>(None)</t>
        </is>
      </c>
      <c r="H387" s="71" t="n"/>
      <c r="Q387" s="72" t="inlineStr">
        <is>
          <t>Item</t>
        </is>
      </c>
    </row>
    <row r="388">
      <c r="B388" s="69" t="inlineStr">
        <is>
          <t>Basic Trainer</t>
        </is>
      </c>
      <c r="E388" s="92" t="inlineStr">
        <is>
          <t>Astonish</t>
        </is>
      </c>
      <c r="F388" s="71" t="n"/>
      <c r="G388" s="76" t="inlineStr">
        <is>
          <t>Present</t>
        </is>
      </c>
      <c r="H388" s="71" t="n"/>
      <c r="Q388" s="72" t="inlineStr">
        <is>
          <t>Moves</t>
        </is>
      </c>
    </row>
    <row r="389">
      <c r="E389" s="84" t="inlineStr">
        <is>
          <t>Razor Leaf</t>
        </is>
      </c>
      <c r="F389" s="71" t="n"/>
      <c r="G389" s="90" t="inlineStr">
        <is>
          <t>Water Gun</t>
        </is>
      </c>
      <c r="H389" s="71" t="n"/>
    </row>
    <row r="390">
      <c r="E390" s="90" t="inlineStr">
        <is>
          <t>Water Gun</t>
        </is>
      </c>
      <c r="F390" s="71" t="n"/>
      <c r="G390" s="76" t="inlineStr">
        <is>
          <t>Pound</t>
        </is>
      </c>
      <c r="H390" s="71" t="n"/>
    </row>
    <row r="391">
      <c r="E391" s="75" t="inlineStr">
        <is>
          <t>Absorb</t>
        </is>
      </c>
      <c r="F391" s="71" t="n"/>
      <c r="G391" s="81" t="inlineStr">
        <is>
          <t>-</t>
        </is>
      </c>
      <c r="H391" s="71" t="n"/>
    </row>
    <row r="393" ht="20" customHeight="1">
      <c r="B393" s="65" t="inlineStr">
        <is>
          <t>Kindler</t>
        </is>
      </c>
      <c r="C393" s="66" t="n"/>
      <c r="D393" s="66" t="n"/>
      <c r="E393" s="67" t="inlineStr">
        <is>
          <t>Kindler Bernie</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IFERROR(_xlfn.IMAGE("https://play.pokemonshowdown.com/sprites/gen5/slugma.png"),"")</f>
        <v/>
      </c>
      <c r="G394" s="68">
        <f>IFERROR(_xlfn.IMAGE("https://play.pokemonshowdown.com/sprites/gen5/wingull.png"),"")</f>
        <v/>
      </c>
      <c r="Q394" s="69" t="inlineStr">
        <is>
          <t>Forced on sight (range 3)</t>
        </is>
      </c>
    </row>
    <row r="395">
      <c r="E395" s="70" t="inlineStr">
        <is>
          <t>Lv 18 Slugma</t>
        </is>
      </c>
      <c r="F395" s="71" t="n"/>
      <c r="G395" s="70" t="inlineStr">
        <is>
          <t>Lv 18 Wingull</t>
        </is>
      </c>
      <c r="H395" s="71" t="n"/>
      <c r="Q395" s="72" t="inlineStr">
        <is>
          <t>Pokémon</t>
        </is>
      </c>
    </row>
    <row r="396">
      <c r="E396" s="73" t="inlineStr">
        <is>
          <t>Modest</t>
        </is>
      </c>
      <c r="F396" s="73" t="inlineStr">
        <is>
          <t>Magma Armor</t>
        </is>
      </c>
      <c r="G396" s="73" t="inlineStr">
        <is>
          <t>Modest</t>
        </is>
      </c>
      <c r="H396" s="73" t="inlineStr">
        <is>
          <t>Gluttony</t>
        </is>
      </c>
      <c r="Q396" s="72" t="inlineStr">
        <is>
          <t>Nature / Ability</t>
        </is>
      </c>
    </row>
    <row r="397">
      <c r="B397" s="72" t="inlineStr">
        <is>
          <t>AI Flags:</t>
        </is>
      </c>
      <c r="E397" s="74" t="inlineStr">
        <is>
          <t>(None)</t>
        </is>
      </c>
      <c r="F397" s="71" t="n"/>
      <c r="G397" s="74" t="inlineStr">
        <is>
          <t>(None)</t>
        </is>
      </c>
      <c r="H397" s="71" t="n"/>
      <c r="Q397" s="72" t="inlineStr">
        <is>
          <t>Item</t>
        </is>
      </c>
    </row>
    <row r="398">
      <c r="B398" s="69" t="inlineStr">
        <is>
          <t>Basic Trainer</t>
        </is>
      </c>
      <c r="E398" s="80" t="inlineStr">
        <is>
          <t>Smog</t>
        </is>
      </c>
      <c r="F398" s="71" t="n"/>
      <c r="G398" s="90" t="inlineStr">
        <is>
          <t>Water Gun</t>
        </is>
      </c>
      <c r="H398" s="71" t="n"/>
      <c r="Q398" s="72" t="inlineStr">
        <is>
          <t>Moves</t>
        </is>
      </c>
    </row>
    <row r="399">
      <c r="E399" s="89" t="inlineStr">
        <is>
          <t>Rock Throw</t>
        </is>
      </c>
      <c r="F399" s="71" t="n"/>
      <c r="G399" s="76" t="inlineStr">
        <is>
          <t>Supersonic</t>
        </is>
      </c>
      <c r="H399" s="71" t="n"/>
    </row>
    <row r="400">
      <c r="E400" s="76" t="inlineStr">
        <is>
          <t>Recover</t>
        </is>
      </c>
      <c r="F400" s="71" t="n"/>
      <c r="G400" s="75" t="inlineStr">
        <is>
          <t>Bite</t>
        </is>
      </c>
      <c r="H400" s="71" t="n"/>
    </row>
    <row r="401">
      <c r="E401" s="81" t="inlineStr">
        <is>
          <t>-</t>
        </is>
      </c>
      <c r="F401" s="71" t="n"/>
      <c r="G401" s="82" t="inlineStr">
        <is>
          <t>Wing Attack</t>
        </is>
      </c>
      <c r="H401" s="71" t="n"/>
    </row>
    <row r="403" ht="20" customHeight="1">
      <c r="B403" s="65" t="inlineStr">
        <is>
          <t>Picnicker</t>
        </is>
      </c>
      <c r="C403" s="66" t="n"/>
      <c r="D403" s="66" t="n"/>
      <c r="E403" s="67" t="inlineStr">
        <is>
          <t>Picnicker Charlotte</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IFERROR(_xlfn.IMAGE("https://play.pokemonshowdown.com/sprites/gen5/nuzleaf.png"),"")</f>
        <v/>
      </c>
      <c r="Q404" s="69" t="inlineStr">
        <is>
          <t>Forced on sight (range 3)</t>
        </is>
      </c>
    </row>
    <row r="405">
      <c r="E405" s="70" t="inlineStr">
        <is>
          <t>Lv 19 Nuzleaf</t>
        </is>
      </c>
      <c r="F405" s="71" t="n"/>
      <c r="Q405" s="72" t="inlineStr">
        <is>
          <t>Pokémon</t>
        </is>
      </c>
    </row>
    <row r="406">
      <c r="E406" s="73" t="inlineStr">
        <is>
          <t>Adamant</t>
        </is>
      </c>
      <c r="F406" s="73" t="inlineStr">
        <is>
          <t>Chlorophyll</t>
        </is>
      </c>
      <c r="Q406" s="72" t="inlineStr">
        <is>
          <t>Nature / Ability</t>
        </is>
      </c>
    </row>
    <row r="407">
      <c r="B407" s="72" t="inlineStr">
        <is>
          <t>AI Flags:</t>
        </is>
      </c>
      <c r="E407" s="74" t="inlineStr">
        <is>
          <t>(None)</t>
        </is>
      </c>
      <c r="F407" s="71" t="n"/>
      <c r="Q407" s="72" t="inlineStr">
        <is>
          <t>Item</t>
        </is>
      </c>
    </row>
    <row r="408">
      <c r="B408" s="69" t="inlineStr">
        <is>
          <t>Basic Trainer</t>
        </is>
      </c>
      <c r="E408" s="79" t="inlineStr">
        <is>
          <t>Silver Wind</t>
        </is>
      </c>
      <c r="F408" s="71" t="n"/>
      <c r="Q408" s="72" t="inlineStr">
        <is>
          <t>Moves</t>
        </is>
      </c>
    </row>
    <row r="409">
      <c r="E409" s="89" t="inlineStr">
        <is>
          <t>Rock Slide</t>
        </is>
      </c>
      <c r="F409" s="71" t="n"/>
    </row>
    <row r="410">
      <c r="E410" s="75" t="inlineStr">
        <is>
          <t>Feint Attack</t>
        </is>
      </c>
      <c r="F410" s="71" t="n"/>
    </row>
    <row r="411">
      <c r="E411" s="84" t="inlineStr">
        <is>
          <t>Razor Leaf</t>
        </is>
      </c>
      <c r="F411" s="71" t="n"/>
    </row>
    <row r="413" ht="20" customHeight="1">
      <c r="B413" s="65" t="inlineStr">
        <is>
          <t>Fisherman</t>
        </is>
      </c>
      <c r="C413" s="66" t="n"/>
      <c r="D413" s="66" t="n"/>
      <c r="E413" s="67" t="inlineStr">
        <is>
          <t>Fisherman Claude</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IFERROR(_xlfn.IMAGE("https://play.pokemonshowdown.com/sprites/gen5/magikarp.png"),"")</f>
        <v/>
      </c>
      <c r="G414" s="68">
        <f>IFERROR(_xlfn.IMAGE("https://play.pokemonshowdown.com/sprites/gen5/goldeen.png"),"")</f>
        <v/>
      </c>
      <c r="I414" s="68">
        <f>IFERROR(_xlfn.IMAGE("https://play.pokemonshowdown.com/sprites/gen5/barboach.png"),"")</f>
        <v/>
      </c>
      <c r="Q414" s="69" t="inlineStr">
        <is>
          <t>Optional</t>
        </is>
      </c>
    </row>
    <row r="415">
      <c r="E415" s="70" t="inlineStr">
        <is>
          <t>Lv 16 Magikarp</t>
        </is>
      </c>
      <c r="F415" s="71" t="n"/>
      <c r="G415" s="70" t="inlineStr">
        <is>
          <t>Lv 17 Goldeen</t>
        </is>
      </c>
      <c r="H415" s="71" t="n"/>
      <c r="I415" s="70" t="inlineStr">
        <is>
          <t>Lv 18 Barboach</t>
        </is>
      </c>
      <c r="J415" s="71" t="n"/>
      <c r="Q415" s="72" t="inlineStr">
        <is>
          <t>Pokémon</t>
        </is>
      </c>
    </row>
    <row r="416">
      <c r="E416" s="73" t="inlineStr">
        <is>
          <t>Modest</t>
        </is>
      </c>
      <c r="F416" s="73" t="inlineStr">
        <is>
          <t>Swift Swim</t>
        </is>
      </c>
      <c r="G416" s="73" t="inlineStr">
        <is>
          <t>Adamant</t>
        </is>
      </c>
      <c r="H416" s="73" t="inlineStr">
        <is>
          <t>Swift Swim</t>
        </is>
      </c>
      <c r="I416" s="73" t="inlineStr">
        <is>
          <t>Adamant</t>
        </is>
      </c>
      <c r="J416" s="73" t="inlineStr">
        <is>
          <t>Swift Swim</t>
        </is>
      </c>
      <c r="Q416" s="72" t="inlineStr">
        <is>
          <t>Nature / Ability</t>
        </is>
      </c>
    </row>
    <row r="417">
      <c r="B417" s="72" t="inlineStr">
        <is>
          <t>AI Flags:</t>
        </is>
      </c>
      <c r="E417" s="74" t="inlineStr">
        <is>
          <t>(None)</t>
        </is>
      </c>
      <c r="F417" s="71" t="n"/>
      <c r="G417" s="74" t="inlineStr">
        <is>
          <t>(None)</t>
        </is>
      </c>
      <c r="H417" s="71" t="n"/>
      <c r="I417" s="74" t="inlineStr">
        <is>
          <t>(None)</t>
        </is>
      </c>
      <c r="J417" s="71" t="n"/>
      <c r="Q417" s="72" t="inlineStr">
        <is>
          <t>Item</t>
        </is>
      </c>
    </row>
    <row r="418">
      <c r="B418" s="69" t="inlineStr">
        <is>
          <t>Basic Trainer</t>
        </is>
      </c>
      <c r="E418" s="76" t="inlineStr">
        <is>
          <t>Tackle</t>
        </is>
      </c>
      <c r="F418" s="71" t="n"/>
      <c r="G418" s="90" t="inlineStr">
        <is>
          <t>Aqua Jet</t>
        </is>
      </c>
      <c r="H418" s="71" t="n"/>
      <c r="I418" s="76" t="inlineStr">
        <is>
          <t>Tackle</t>
        </is>
      </c>
      <c r="J418" s="71" t="n"/>
      <c r="Q418" s="72" t="inlineStr">
        <is>
          <t>Moves</t>
        </is>
      </c>
    </row>
    <row r="419">
      <c r="E419" s="76" t="inlineStr">
        <is>
          <t>Flail</t>
        </is>
      </c>
      <c r="F419" s="71" t="n"/>
      <c r="G419" s="78" t="inlineStr">
        <is>
          <t>Mud Shot</t>
        </is>
      </c>
      <c r="H419" s="71" t="n"/>
      <c r="I419" s="90" t="inlineStr">
        <is>
          <t>Water Pulse</t>
        </is>
      </c>
      <c r="J419" s="71" t="n"/>
    </row>
    <row r="420">
      <c r="E420" s="81" t="inlineStr">
        <is>
          <t>-</t>
        </is>
      </c>
      <c r="F420" s="71" t="n"/>
      <c r="G420" s="85" t="inlineStr">
        <is>
          <t>Psybeam</t>
        </is>
      </c>
      <c r="H420" s="71" t="n"/>
      <c r="I420" s="76" t="inlineStr">
        <is>
          <t>Headbutt</t>
        </is>
      </c>
      <c r="J420" s="71" t="n"/>
    </row>
    <row r="421">
      <c r="E421" s="81" t="inlineStr">
        <is>
          <t>-</t>
        </is>
      </c>
      <c r="F421" s="71" t="n"/>
      <c r="G421" s="90" t="inlineStr">
        <is>
          <t>Dive</t>
        </is>
      </c>
      <c r="H421" s="71" t="n"/>
      <c r="I421" s="78" t="inlineStr">
        <is>
          <t>Mud Bomb</t>
        </is>
      </c>
      <c r="J421" s="71" t="n"/>
    </row>
    <row r="423" ht="20" customHeight="1">
      <c r="B423" s="65" t="inlineStr">
        <is>
          <t>Fisherman</t>
        </is>
      </c>
      <c r="C423" s="66" t="n"/>
      <c r="D423" s="66" t="n"/>
      <c r="E423" s="67" t="inlineStr">
        <is>
          <t>Fisherman Kai</t>
        </is>
      </c>
      <c r="F423" s="66" t="n"/>
      <c r="G423" s="66" t="n"/>
      <c r="H423" s="66" t="n"/>
      <c r="I423" s="66" t="n"/>
      <c r="J423" s="66" t="n"/>
      <c r="K423" s="66" t="n"/>
      <c r="L423" s="66" t="n"/>
      <c r="M423" s="66" t="n"/>
      <c r="N423" s="66" t="n"/>
      <c r="O423" s="66" t="n"/>
      <c r="P423" s="66" t="n"/>
      <c r="Q423" s="66" t="n"/>
    </row>
    <row r="424" ht="69" customHeight="1">
      <c r="E424" s="68">
        <f>IFERROR(_xlfn.IMAGE("https://play.pokemonshowdown.com/sprites/gen5/barboach.png"),"")</f>
        <v/>
      </c>
      <c r="Q424" s="69" t="inlineStr">
        <is>
          <t>Forced on sight (range 3)</t>
        </is>
      </c>
    </row>
    <row r="425">
      <c r="E425" s="70" t="inlineStr">
        <is>
          <t>Lv 19 Barboach</t>
        </is>
      </c>
      <c r="F425" s="71" t="n"/>
      <c r="Q425" s="72" t="inlineStr">
        <is>
          <t>Pokémon</t>
        </is>
      </c>
    </row>
    <row r="426">
      <c r="E426" s="73" t="inlineStr">
        <is>
          <t>Adamant</t>
        </is>
      </c>
      <c r="F426" s="73" t="inlineStr">
        <is>
          <t>Swift Swim</t>
        </is>
      </c>
      <c r="Q426" s="72" t="inlineStr">
        <is>
          <t>Nature / Ability</t>
        </is>
      </c>
    </row>
    <row r="427">
      <c r="B427" s="72" t="inlineStr">
        <is>
          <t>AI Flags:</t>
        </is>
      </c>
      <c r="E427" s="74" t="inlineStr">
        <is>
          <t>(None)</t>
        </is>
      </c>
      <c r="F427" s="71" t="n"/>
      <c r="Q427" s="72" t="inlineStr">
        <is>
          <t>Item</t>
        </is>
      </c>
    </row>
    <row r="428">
      <c r="B428" s="69" t="inlineStr">
        <is>
          <t>Basic Trainer</t>
        </is>
      </c>
      <c r="E428" s="76" t="inlineStr">
        <is>
          <t>Tackle</t>
        </is>
      </c>
      <c r="F428" s="71" t="n"/>
      <c r="Q428" s="72" t="inlineStr">
        <is>
          <t>Moves</t>
        </is>
      </c>
    </row>
    <row r="429">
      <c r="E429" s="90" t="inlineStr">
        <is>
          <t>Water Pulse</t>
        </is>
      </c>
      <c r="F429" s="71" t="n"/>
    </row>
    <row r="430">
      <c r="E430" s="76" t="inlineStr">
        <is>
          <t>Headbutt</t>
        </is>
      </c>
      <c r="F430" s="71" t="n"/>
    </row>
    <row r="431">
      <c r="E431" s="78" t="inlineStr">
        <is>
          <t>Mud Bomb</t>
        </is>
      </c>
      <c r="F431" s="71" t="n"/>
    </row>
    <row r="433" ht="20" customHeight="1">
      <c r="B433" s="65" t="inlineStr">
        <is>
          <t>Hiker</t>
        </is>
      </c>
      <c r="C433" s="66" t="n"/>
      <c r="D433" s="66" t="n"/>
      <c r="E433" s="67" t="inlineStr">
        <is>
          <t>Hiker Lenny</t>
        </is>
      </c>
      <c r="F433" s="66" t="n"/>
      <c r="G433" s="66" t="n"/>
      <c r="H433" s="66" t="n"/>
      <c r="I433" s="66" t="n"/>
      <c r="J433" s="66" t="n"/>
      <c r="K433" s="66" t="n"/>
      <c r="L433" s="66" t="n"/>
      <c r="M433" s="66" t="n"/>
      <c r="N433" s="66" t="n"/>
      <c r="O433" s="66" t="n"/>
      <c r="P433" s="66" t="n"/>
      <c r="Q433" s="66" t="n"/>
    </row>
    <row r="434" ht="69" customHeight="1">
      <c r="E434" s="68">
        <f>IFERROR(_xlfn.IMAGE("https://play.pokemonshowdown.com/sprites/gen5/geodude.png"),"")</f>
        <v/>
      </c>
      <c r="G434" s="68">
        <f>IFERROR(_xlfn.IMAGE("https://play.pokemonshowdown.com/sprites/gen5/machop.png"),"")</f>
        <v/>
      </c>
      <c r="Q434" s="69" t="inlineStr">
        <is>
          <t>Forced on sight (range 6)</t>
        </is>
      </c>
    </row>
    <row r="435">
      <c r="E435" s="70" t="inlineStr">
        <is>
          <t>Lv 18 Geodude</t>
        </is>
      </c>
      <c r="F435" s="71" t="n"/>
      <c r="G435" s="70" t="inlineStr">
        <is>
          <t>Lv 18 Machop</t>
        </is>
      </c>
      <c r="H435" s="71" t="n"/>
      <c r="Q435" s="72" t="inlineStr">
        <is>
          <t>Pokémon</t>
        </is>
      </c>
    </row>
    <row r="436">
      <c r="E436" s="73" t="inlineStr">
        <is>
          <t>Adamant</t>
        </is>
      </c>
      <c r="F436" s="73" t="inlineStr">
        <is>
          <t>Rock Head</t>
        </is>
      </c>
      <c r="G436" s="73" t="inlineStr">
        <is>
          <t>Adamant</t>
        </is>
      </c>
      <c r="H436" s="73" t="inlineStr">
        <is>
          <t>No Guard</t>
        </is>
      </c>
      <c r="Q436" s="72" t="inlineStr">
        <is>
          <t>Nature / Ability</t>
        </is>
      </c>
    </row>
    <row r="437">
      <c r="B437" s="72" t="inlineStr">
        <is>
          <t>AI Flags:</t>
        </is>
      </c>
      <c r="E437" s="74" t="inlineStr">
        <is>
          <t>(None)</t>
        </is>
      </c>
      <c r="F437" s="71" t="n"/>
      <c r="G437" s="74" t="inlineStr">
        <is>
          <t>(None)</t>
        </is>
      </c>
      <c r="H437" s="71" t="n"/>
      <c r="Q437" s="72" t="inlineStr">
        <is>
          <t>Item</t>
        </is>
      </c>
    </row>
    <row r="438">
      <c r="B438" s="69" t="inlineStr">
        <is>
          <t>Basic Trainer</t>
        </is>
      </c>
      <c r="E438" s="76" t="inlineStr">
        <is>
          <t>Headbutt</t>
        </is>
      </c>
      <c r="F438" s="71" t="n"/>
      <c r="G438" s="76" t="inlineStr">
        <is>
          <t>Pound</t>
        </is>
      </c>
      <c r="H438" s="71" t="n"/>
      <c r="Q438" s="72" t="inlineStr">
        <is>
          <t>Moves</t>
        </is>
      </c>
    </row>
    <row r="439">
      <c r="E439" s="86" t="inlineStr">
        <is>
          <t>Karate Chop</t>
        </is>
      </c>
      <c r="F439" s="71" t="n"/>
      <c r="G439" s="89" t="inlineStr">
        <is>
          <t>Rock Throw</t>
        </is>
      </c>
      <c r="H439" s="71" t="n"/>
    </row>
    <row r="440">
      <c r="E440" s="76" t="inlineStr">
        <is>
          <t>Self Destruct</t>
        </is>
      </c>
      <c r="F440" s="71" t="n"/>
      <c r="G440" s="86" t="inlineStr">
        <is>
          <t>Seismic Toss</t>
        </is>
      </c>
      <c r="H440" s="71" t="n"/>
    </row>
    <row r="441">
      <c r="E441" s="78" t="inlineStr">
        <is>
          <t>Dig</t>
        </is>
      </c>
      <c r="F441" s="71" t="n"/>
      <c r="G441" s="86" t="inlineStr">
        <is>
          <t>Wake Up Slap</t>
        </is>
      </c>
      <c r="H441" s="71" t="n"/>
    </row>
    <row r="443" ht="20" customHeight="1">
      <c r="B443" s="65" t="inlineStr">
        <is>
          <t>Hiker</t>
        </is>
      </c>
      <c r="C443" s="66" t="n"/>
      <c r="D443" s="66" t="n"/>
      <c r="E443" s="67" t="inlineStr">
        <is>
          <t>Hiker Lucas</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IFERROR(_xlfn.IMAGE("https://play.pokemonshowdown.com/sprites/gen5/geodude.png"),"")</f>
        <v/>
      </c>
      <c r="G444" s="68">
        <f>IFERROR(_xlfn.IMAGE("https://play.pokemonshowdown.com/sprites/gen5/numel.png"),"")</f>
        <v/>
      </c>
      <c r="Q444" s="69" t="inlineStr">
        <is>
          <t>Forced on sight (range 4)</t>
        </is>
      </c>
    </row>
    <row r="445">
      <c r="E445" s="70" t="inlineStr">
        <is>
          <t>Lv 18 Geodude</t>
        </is>
      </c>
      <c r="F445" s="71" t="n"/>
      <c r="G445" s="70" t="inlineStr">
        <is>
          <t>Lv 18 Numel</t>
        </is>
      </c>
      <c r="H445" s="71" t="n"/>
      <c r="Q445" s="72" t="inlineStr">
        <is>
          <t>Pokémon</t>
        </is>
      </c>
    </row>
    <row r="446">
      <c r="E446" s="73" t="inlineStr">
        <is>
          <t>Adamant</t>
        </is>
      </c>
      <c r="F446" s="73" t="inlineStr">
        <is>
          <t>Rock Head</t>
        </is>
      </c>
      <c r="G446" s="73" t="inlineStr">
        <is>
          <t>Modest</t>
        </is>
      </c>
      <c r="H446" s="73" t="inlineStr">
        <is>
          <t>Oblivious</t>
        </is>
      </c>
      <c r="Q446" s="72" t="inlineStr">
        <is>
          <t>Nature / Ability</t>
        </is>
      </c>
    </row>
    <row r="447">
      <c r="B447" s="72" t="inlineStr">
        <is>
          <t>AI Flags:</t>
        </is>
      </c>
      <c r="E447" s="74" t="inlineStr">
        <is>
          <t>(None)</t>
        </is>
      </c>
      <c r="F447" s="71" t="n"/>
      <c r="G447" s="74" t="inlineStr">
        <is>
          <t>(None)</t>
        </is>
      </c>
      <c r="H447" s="71" t="n"/>
      <c r="Q447" s="72" t="inlineStr">
        <is>
          <t>Item</t>
        </is>
      </c>
    </row>
    <row r="448">
      <c r="B448" s="69" t="inlineStr">
        <is>
          <t>Basic Trainer</t>
        </is>
      </c>
      <c r="E448" s="76" t="inlineStr">
        <is>
          <t>Headbutt</t>
        </is>
      </c>
      <c r="F448" s="71" t="n"/>
      <c r="G448" s="76" t="inlineStr">
        <is>
          <t>Tackle</t>
        </is>
      </c>
      <c r="H448" s="71" t="n"/>
      <c r="Q448" s="72" t="inlineStr">
        <is>
          <t>Moves</t>
        </is>
      </c>
    </row>
    <row r="449">
      <c r="E449" s="86" t="inlineStr">
        <is>
          <t>Karate Chop</t>
        </is>
      </c>
      <c r="F449" s="71" t="n"/>
      <c r="G449" s="89" t="inlineStr">
        <is>
          <t>Rock Throw</t>
        </is>
      </c>
      <c r="H449" s="71" t="n"/>
    </row>
    <row r="450">
      <c r="E450" s="76" t="inlineStr">
        <is>
          <t>Self Destruct</t>
        </is>
      </c>
      <c r="F450" s="71" t="n"/>
      <c r="G450" s="76" t="inlineStr">
        <is>
          <t>Self Destruct</t>
        </is>
      </c>
      <c r="H450" s="71" t="n"/>
    </row>
    <row r="451">
      <c r="E451" s="78" t="inlineStr">
        <is>
          <t>Dig</t>
        </is>
      </c>
      <c r="F451" s="71" t="n"/>
      <c r="G451" s="81" t="inlineStr">
        <is>
          <t>-</t>
        </is>
      </c>
      <c r="H451" s="71" t="n"/>
    </row>
    <row r="453" ht="20" customHeight="1">
      <c r="B453" s="65" t="inlineStr">
        <is>
          <t>Picnicker</t>
        </is>
      </c>
      <c r="C453" s="66" t="n"/>
      <c r="D453" s="66" t="n"/>
      <c r="E453" s="67" t="inlineStr">
        <is>
          <t>Picnicker Nancy</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IFERROR(_xlfn.IMAGE("https://play.pokemonshowdown.com/sprites/gen5/marill.png"),"")</f>
        <v/>
      </c>
      <c r="G454" s="68">
        <f>IFERROR(_xlfn.IMAGE("https://play.pokemonshowdown.com/sprites/gen5/lombre.png"),"")</f>
        <v/>
      </c>
      <c r="Q454" s="69" t="inlineStr">
        <is>
          <t>Forced on sight (range 3)</t>
        </is>
      </c>
    </row>
    <row r="455">
      <c r="E455" s="70" t="inlineStr">
        <is>
          <t>Lv 18 Marill</t>
        </is>
      </c>
      <c r="F455" s="71" t="n"/>
      <c r="G455" s="70" t="inlineStr">
        <is>
          <t>Lv 18 Lombre</t>
        </is>
      </c>
      <c r="H455" s="71" t="n"/>
      <c r="Q455" s="72" t="inlineStr">
        <is>
          <t>Pokémon</t>
        </is>
      </c>
    </row>
    <row r="456">
      <c r="E456" s="73" t="inlineStr">
        <is>
          <t>Adamant</t>
        </is>
      </c>
      <c r="F456" s="73" t="inlineStr">
        <is>
          <t>Huge Power</t>
        </is>
      </c>
      <c r="G456" s="73" t="inlineStr">
        <is>
          <t>Modest</t>
        </is>
      </c>
      <c r="H456" s="73" t="inlineStr">
        <is>
          <t>Swift Swim</t>
        </is>
      </c>
      <c r="Q456" s="72" t="inlineStr">
        <is>
          <t>Nature / Ability</t>
        </is>
      </c>
    </row>
    <row r="457">
      <c r="B457" s="72" t="inlineStr">
        <is>
          <t>AI Flags:</t>
        </is>
      </c>
      <c r="E457" s="74" t="inlineStr">
        <is>
          <t>(None)</t>
        </is>
      </c>
      <c r="F457" s="71" t="n"/>
      <c r="G457" s="74" t="inlineStr">
        <is>
          <t>(None)</t>
        </is>
      </c>
      <c r="H457" s="71" t="n"/>
      <c r="Q457" s="72" t="inlineStr">
        <is>
          <t>Item</t>
        </is>
      </c>
    </row>
    <row r="458">
      <c r="B458" s="69" t="inlineStr">
        <is>
          <t>Basic Trainer</t>
        </is>
      </c>
      <c r="E458" s="76" t="inlineStr">
        <is>
          <t>Present</t>
        </is>
      </c>
      <c r="F458" s="71" t="n"/>
      <c r="G458" s="92" t="inlineStr">
        <is>
          <t>Astonish</t>
        </is>
      </c>
      <c r="H458" s="71" t="n"/>
      <c r="Q458" s="72" t="inlineStr">
        <is>
          <t>Moves</t>
        </is>
      </c>
    </row>
    <row r="459">
      <c r="E459" s="90" t="inlineStr">
        <is>
          <t>Water Gun</t>
        </is>
      </c>
      <c r="F459" s="71" t="n"/>
      <c r="G459" s="84" t="inlineStr">
        <is>
          <t>Razor Leaf</t>
        </is>
      </c>
      <c r="H459" s="71" t="n"/>
    </row>
    <row r="460">
      <c r="E460" s="76" t="inlineStr">
        <is>
          <t>Pound</t>
        </is>
      </c>
      <c r="F460" s="71" t="n"/>
      <c r="G460" s="90" t="inlineStr">
        <is>
          <t>Water Gun</t>
        </is>
      </c>
      <c r="H460" s="71" t="n"/>
    </row>
    <row r="461">
      <c r="E461" s="81" t="inlineStr">
        <is>
          <t>-</t>
        </is>
      </c>
      <c r="F461" s="71" t="n"/>
      <c r="G461" s="75" t="inlineStr">
        <is>
          <t>Absorb</t>
        </is>
      </c>
      <c r="H461" s="71" t="n"/>
    </row>
    <row r="463" ht="20" customHeight="1">
      <c r="B463" s="65" t="inlineStr">
        <is>
          <t>Fisherman</t>
        </is>
      </c>
      <c r="C463" s="66" t="n"/>
      <c r="D463" s="66" t="n"/>
      <c r="E463" s="67" t="inlineStr">
        <is>
          <t>Fisherman Nolan</t>
        </is>
      </c>
      <c r="F463" s="66" t="n"/>
      <c r="G463" s="66" t="n"/>
      <c r="H463" s="66" t="n"/>
      <c r="I463" s="66" t="n"/>
      <c r="J463" s="66" t="n"/>
      <c r="K463" s="66" t="n"/>
      <c r="L463" s="66" t="n"/>
      <c r="M463" s="66" t="n"/>
      <c r="N463" s="66" t="n"/>
      <c r="O463" s="66" t="n"/>
      <c r="P463" s="66" t="n"/>
      <c r="Q463" s="66" t="n"/>
    </row>
    <row r="464" ht="69" customHeight="1">
      <c r="E464" s="68">
        <f>IFERROR(_xlfn.IMAGE("https://play.pokemonshowdown.com/sprites/gen5/barboach.png"),"")</f>
        <v/>
      </c>
      <c r="Q464" s="69" t="inlineStr">
        <is>
          <t>Optional</t>
        </is>
      </c>
    </row>
    <row r="465">
      <c r="E465" s="70" t="inlineStr">
        <is>
          <t>Lv 19 Barboach</t>
        </is>
      </c>
      <c r="F465" s="71" t="n"/>
      <c r="Q465" s="72" t="inlineStr">
        <is>
          <t>Pokémon</t>
        </is>
      </c>
    </row>
    <row r="466">
      <c r="E466" s="73" t="inlineStr">
        <is>
          <t>Adamant</t>
        </is>
      </c>
      <c r="F466" s="73" t="inlineStr">
        <is>
          <t>Swift Swim</t>
        </is>
      </c>
      <c r="Q466" s="72" t="inlineStr">
        <is>
          <t>Nature / Ability</t>
        </is>
      </c>
    </row>
    <row r="467">
      <c r="B467" s="72" t="inlineStr">
        <is>
          <t>AI Flags:</t>
        </is>
      </c>
      <c r="E467" s="74" t="inlineStr">
        <is>
          <t>(None)</t>
        </is>
      </c>
      <c r="F467" s="71" t="n"/>
      <c r="Q467" s="72" t="inlineStr">
        <is>
          <t>Item</t>
        </is>
      </c>
    </row>
    <row r="468">
      <c r="B468" s="69" t="inlineStr">
        <is>
          <t>Basic Trainer</t>
        </is>
      </c>
      <c r="E468" s="76" t="inlineStr">
        <is>
          <t>Tackle</t>
        </is>
      </c>
      <c r="F468" s="71" t="n"/>
      <c r="Q468" s="72" t="inlineStr">
        <is>
          <t>Moves</t>
        </is>
      </c>
    </row>
    <row r="469">
      <c r="E469" s="90" t="inlineStr">
        <is>
          <t>Water Pulse</t>
        </is>
      </c>
      <c r="F469" s="71" t="n"/>
    </row>
    <row r="470">
      <c r="E470" s="76" t="inlineStr">
        <is>
          <t>Headbutt</t>
        </is>
      </c>
      <c r="F470" s="71" t="n"/>
    </row>
    <row r="471">
      <c r="E471" s="78" t="inlineStr">
        <is>
          <t>Mud Bomb</t>
        </is>
      </c>
      <c r="F471" s="71" t="n"/>
    </row>
    <row r="473" ht="20" customHeight="1">
      <c r="B473" s="65" t="inlineStr">
        <is>
          <t>Camper</t>
        </is>
      </c>
      <c r="C473" s="66" t="n"/>
      <c r="D473" s="66" t="n"/>
      <c r="E473" s="67" t="inlineStr">
        <is>
          <t>Camper Shane</t>
        </is>
      </c>
      <c r="F473" s="66" t="n"/>
      <c r="G473" s="66" t="n"/>
      <c r="H473" s="66" t="n"/>
      <c r="I473" s="66" t="n"/>
      <c r="J473" s="66" t="n"/>
      <c r="K473" s="66" t="n"/>
      <c r="L473" s="66" t="n"/>
      <c r="M473" s="66" t="n"/>
      <c r="N473" s="66" t="n"/>
      <c r="O473" s="66" t="n"/>
      <c r="P473" s="66" t="n"/>
      <c r="Q473" s="66" t="n"/>
    </row>
    <row r="474" ht="69" customHeight="1">
      <c r="E474" s="68">
        <f>IFERROR(_xlfn.IMAGE("https://play.pokemonshowdown.com/sprites/gen5/sandshrew.png"),"")</f>
        <v/>
      </c>
      <c r="G474" s="68">
        <f>IFERROR(_xlfn.IMAGE("https://play.pokemonshowdown.com/sprites/gen5/nuzleaf.png"),"")</f>
        <v/>
      </c>
      <c r="Q474" s="69" t="inlineStr">
        <is>
          <t>Forced on sight (range 3)</t>
        </is>
      </c>
    </row>
    <row r="475">
      <c r="E475" s="70" t="inlineStr">
        <is>
          <t>Lv 18 Sandshrew</t>
        </is>
      </c>
      <c r="F475" s="71" t="n"/>
      <c r="G475" s="70" t="inlineStr">
        <is>
          <t>Lv 18 Nuzleaf</t>
        </is>
      </c>
      <c r="H475" s="71" t="n"/>
      <c r="Q475" s="72" t="inlineStr">
        <is>
          <t>Pokémon</t>
        </is>
      </c>
    </row>
    <row r="476">
      <c r="E476" s="73" t="inlineStr">
        <is>
          <t>Adamant</t>
        </is>
      </c>
      <c r="F476" s="73" t="inlineStr">
        <is>
          <t>Rough Skin</t>
        </is>
      </c>
      <c r="G476" s="73" t="inlineStr">
        <is>
          <t>Adamant</t>
        </is>
      </c>
      <c r="H476" s="73" t="inlineStr">
        <is>
          <t>Chlorophyll</t>
        </is>
      </c>
      <c r="Q476" s="72" t="inlineStr">
        <is>
          <t>Nature / Ability</t>
        </is>
      </c>
    </row>
    <row r="477">
      <c r="B477" s="72" t="inlineStr">
        <is>
          <t>AI Flags:</t>
        </is>
      </c>
      <c r="E477" s="74" t="inlineStr">
        <is>
          <t>(None)</t>
        </is>
      </c>
      <c r="F477" s="71" t="n"/>
      <c r="G477" s="74" t="inlineStr">
        <is>
          <t>(None)</t>
        </is>
      </c>
      <c r="H477" s="71" t="n"/>
      <c r="Q477" s="72" t="inlineStr">
        <is>
          <t>Item</t>
        </is>
      </c>
    </row>
    <row r="478">
      <c r="B478" s="69" t="inlineStr">
        <is>
          <t>Basic Trainer</t>
        </is>
      </c>
      <c r="E478" s="80" t="inlineStr">
        <is>
          <t>Poison Sting</t>
        </is>
      </c>
      <c r="F478" s="71" t="n"/>
      <c r="G478" s="76" t="inlineStr">
        <is>
          <t>Nature Power</t>
        </is>
      </c>
      <c r="H478" s="71" t="n"/>
      <c r="Q478" s="72" t="inlineStr">
        <is>
          <t>Moves</t>
        </is>
      </c>
    </row>
    <row r="479">
      <c r="E479" s="78" t="inlineStr">
        <is>
          <t>Dig</t>
        </is>
      </c>
      <c r="F479" s="71" t="n"/>
      <c r="G479" s="79" t="inlineStr">
        <is>
          <t>Silver Wind</t>
        </is>
      </c>
      <c r="H479" s="71" t="n"/>
    </row>
    <row r="480">
      <c r="E480" s="76" t="inlineStr">
        <is>
          <t>Rapid Spin</t>
        </is>
      </c>
      <c r="F480" s="71" t="n"/>
      <c r="G480" s="89" t="inlineStr">
        <is>
          <t>Rock Slide</t>
        </is>
      </c>
      <c r="H480" s="71" t="n"/>
    </row>
    <row r="481">
      <c r="E481" s="76" t="inlineStr">
        <is>
          <t>Slash</t>
        </is>
      </c>
      <c r="F481" s="71" t="n"/>
      <c r="G481" s="75" t="inlineStr">
        <is>
          <t>Feint Attack</t>
        </is>
      </c>
      <c r="H481" s="71" t="n"/>
    </row>
    <row r="483" ht="20" customHeight="1">
      <c r="B483" s="65" t="inlineStr">
        <is>
          <t>Pokemaniac</t>
        </is>
      </c>
      <c r="C483" s="66" t="n"/>
      <c r="D483" s="66" t="n"/>
      <c r="E483" s="67" t="inlineStr">
        <is>
          <t>Pokemaniac Steve</t>
        </is>
      </c>
      <c r="F483" s="66" t="n"/>
      <c r="G483" s="66" t="n"/>
      <c r="H483" s="66" t="n"/>
      <c r="I483" s="66" t="n"/>
      <c r="J483" s="66" t="n"/>
      <c r="K483" s="66" t="n"/>
      <c r="L483" s="66" t="n"/>
      <c r="M483" s="66" t="n"/>
      <c r="N483" s="66" t="n"/>
      <c r="O483" s="66" t="n"/>
      <c r="P483" s="66" t="n"/>
      <c r="Q483" s="66" t="n"/>
    </row>
    <row r="484" ht="69" customHeight="1">
      <c r="E484" s="68">
        <f>IFERROR(_xlfn.IMAGE("https://play.pokemonshowdown.com/sprites/gen5/aron.png"),"")</f>
        <v/>
      </c>
      <c r="Q484" s="69" t="inlineStr">
        <is>
          <t>Forced on sight (range 3)</t>
        </is>
      </c>
    </row>
    <row r="485">
      <c r="E485" s="70" t="inlineStr">
        <is>
          <t>Lv 19 Aron</t>
        </is>
      </c>
      <c r="F485" s="71" t="n"/>
      <c r="Q485" s="72" t="inlineStr">
        <is>
          <t>Pokémon</t>
        </is>
      </c>
    </row>
    <row r="486">
      <c r="E486" s="73" t="inlineStr">
        <is>
          <t>Adamant</t>
        </is>
      </c>
      <c r="F486" s="73" t="inlineStr">
        <is>
          <t>Rock Head</t>
        </is>
      </c>
      <c r="Q486" s="72" t="inlineStr">
        <is>
          <t>Nature / Ability</t>
        </is>
      </c>
    </row>
    <row r="487">
      <c r="B487" s="72" t="inlineStr">
        <is>
          <t>AI Flags:</t>
        </is>
      </c>
      <c r="E487" s="74" t="inlineStr">
        <is>
          <t>(None)</t>
        </is>
      </c>
      <c r="F487" s="71" t="n"/>
      <c r="Q487" s="72" t="inlineStr">
        <is>
          <t>Item</t>
        </is>
      </c>
    </row>
    <row r="488">
      <c r="B488" s="69" t="inlineStr">
        <is>
          <t>Basic Trainer</t>
        </is>
      </c>
      <c r="E488" s="78" t="inlineStr">
        <is>
          <t>Dig</t>
        </is>
      </c>
      <c r="F488" s="71" t="n"/>
      <c r="Q488" s="72" t="inlineStr">
        <is>
          <t>Moves</t>
        </is>
      </c>
    </row>
    <row r="489">
      <c r="E489" s="87" t="inlineStr">
        <is>
          <t>Iron Head</t>
        </is>
      </c>
      <c r="F489" s="71" t="n"/>
    </row>
    <row r="490">
      <c r="E490" s="76" t="inlineStr">
        <is>
          <t>Headbutt</t>
        </is>
      </c>
      <c r="F490" s="71" t="n"/>
    </row>
    <row r="491">
      <c r="E491" s="76" t="inlineStr">
        <is>
          <t>Roar</t>
        </is>
      </c>
      <c r="F491" s="71" t="n"/>
    </row>
    <row r="493" ht="20" customHeight="1">
      <c r="B493" s="65" t="inlineStr">
        <is>
          <t>Sr And Jr</t>
        </is>
      </c>
      <c r="C493" s="66" t="n"/>
      <c r="D493" s="66" t="n"/>
      <c r="E493" s="67" t="inlineStr">
        <is>
          <t>Sr And Jr Tyra &amp; Ivy</t>
        </is>
      </c>
      <c r="F493" s="66" t="n"/>
      <c r="G493" s="66" t="n"/>
      <c r="H493" s="66" t="n"/>
      <c r="I493" s="66" t="n"/>
      <c r="J493" s="66" t="n"/>
      <c r="K493" s="66" t="n"/>
      <c r="L493" s="66" t="n"/>
      <c r="M493" s="66" t="n"/>
      <c r="N493" s="66" t="n"/>
      <c r="O493" s="66" t="n"/>
      <c r="P493" s="66" t="n"/>
      <c r="Q493" s="66" t="n"/>
    </row>
    <row r="494" ht="69" customHeight="1">
      <c r="E494" s="68">
        <f>IFERROR(_xlfn.IMAGE("https://play.pokemonshowdown.com/sprites/gen5/roselia.png"),"")</f>
        <v/>
      </c>
      <c r="G494" s="68">
        <f>IFERROR(_xlfn.IMAGE("https://play.pokemonshowdown.com/sprites/gen5/graveler.png"),"")</f>
        <v/>
      </c>
      <c r="Q494" s="69" t="inlineStr">
        <is>
          <t>DOUBLE BATTLE
Forced on sight (range 1)</t>
        </is>
      </c>
    </row>
    <row r="495">
      <c r="E495" s="70" t="inlineStr">
        <is>
          <t>Lv 18 Roselia</t>
        </is>
      </c>
      <c r="F495" s="71" t="n"/>
      <c r="G495" s="70" t="inlineStr">
        <is>
          <t>Lv 20 Graveler</t>
        </is>
      </c>
      <c r="H495" s="71" t="n"/>
      <c r="Q495" s="72" t="inlineStr">
        <is>
          <t>Pokémon</t>
        </is>
      </c>
    </row>
    <row r="496">
      <c r="E496" s="73" t="inlineStr">
        <is>
          <t>Modest</t>
        </is>
      </c>
      <c r="F496" s="73" t="inlineStr">
        <is>
          <t>Natural Cure</t>
        </is>
      </c>
      <c r="G496" s="73" t="inlineStr">
        <is>
          <t>Adamant</t>
        </is>
      </c>
      <c r="H496" s="73" t="inlineStr">
        <is>
          <t>Rock Head</t>
        </is>
      </c>
      <c r="Q496" s="72" t="inlineStr">
        <is>
          <t>Nature / Ability</t>
        </is>
      </c>
    </row>
    <row r="497">
      <c r="B497" s="72" t="inlineStr">
        <is>
          <t>AI Flags:</t>
        </is>
      </c>
      <c r="E497" s="74" t="inlineStr">
        <is>
          <t>(None)</t>
        </is>
      </c>
      <c r="F497" s="71" t="n"/>
      <c r="G497" s="74" t="inlineStr">
        <is>
          <t>(None)</t>
        </is>
      </c>
      <c r="H497" s="71" t="n"/>
      <c r="Q497" s="72" t="inlineStr">
        <is>
          <t>Item</t>
        </is>
      </c>
    </row>
    <row r="498">
      <c r="B498" s="69" t="inlineStr">
        <is>
          <t>Basic Trainer</t>
        </is>
      </c>
      <c r="E498" s="76" t="inlineStr">
        <is>
          <t>Growth</t>
        </is>
      </c>
      <c r="F498" s="71" t="n"/>
      <c r="G498" s="76" t="inlineStr">
        <is>
          <t>Defense Curl</t>
        </is>
      </c>
      <c r="H498" s="71" t="n"/>
      <c r="Q498" s="72" t="inlineStr">
        <is>
          <t>Moves</t>
        </is>
      </c>
    </row>
    <row r="499">
      <c r="E499" s="84" t="inlineStr">
        <is>
          <t>Stun Spore</t>
        </is>
      </c>
      <c r="F499" s="71" t="n"/>
      <c r="G499" s="89" t="inlineStr">
        <is>
          <t>Rollout</t>
        </is>
      </c>
      <c r="H499" s="71" t="n"/>
    </row>
    <row r="500">
      <c r="E500" s="84" t="inlineStr">
        <is>
          <t>Mega Drain</t>
        </is>
      </c>
      <c r="F500" s="71" t="n"/>
      <c r="G500" s="78" t="inlineStr">
        <is>
          <t>Mud Sport</t>
        </is>
      </c>
      <c r="H500" s="71" t="n"/>
    </row>
    <row r="501">
      <c r="E501" s="84" t="inlineStr">
        <is>
          <t>Leech Seed</t>
        </is>
      </c>
      <c r="F501" s="71" t="n"/>
      <c r="G501" s="89" t="inlineStr">
        <is>
          <t>Rock Throw</t>
        </is>
      </c>
      <c r="H501" s="71" t="n"/>
    </row>
    <row r="503" ht="24" customHeight="1">
      <c r="B503" s="63" t="inlineStr">
        <is>
          <t>Mt Chimney</t>
        </is>
      </c>
      <c r="C503" s="64" t="n"/>
      <c r="D503" s="64" t="n"/>
      <c r="E503" s="64" t="n"/>
      <c r="F503" s="64" t="n"/>
      <c r="G503" s="64" t="n"/>
      <c r="H503" s="64" t="n"/>
      <c r="I503" s="64" t="n"/>
      <c r="J503" s="64" t="n"/>
      <c r="K503" s="64" t="n"/>
      <c r="L503" s="64" t="n"/>
      <c r="M503" s="64" t="n"/>
      <c r="N503" s="64" t="n"/>
      <c r="O503" s="64" t="n"/>
      <c r="P503" s="64" t="n"/>
      <c r="Q503" s="64" t="n"/>
    </row>
    <row r="505" ht="20" customHeight="1">
      <c r="B505" s="65" t="inlineStr">
        <is>
          <t>Team Magma</t>
        </is>
      </c>
      <c r="C505" s="66" t="n"/>
      <c r="D505" s="66" t="n"/>
      <c r="E505" s="67" t="inlineStr">
        <is>
          <t>Team Magma Grunt</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IFERROR(_xlfn.IMAGE("https://play.pokemonshowdown.com/sprites/gen5/numel.png"),"")</f>
        <v/>
      </c>
      <c r="Q506" s="69" t="inlineStr">
        <is>
          <t>Forced on sight (range 3)</t>
        </is>
      </c>
    </row>
    <row r="507">
      <c r="E507" s="70" t="inlineStr">
        <is>
          <t>Lv 20 Numel</t>
        </is>
      </c>
      <c r="F507" s="71" t="n"/>
      <c r="Q507" s="72" t="inlineStr">
        <is>
          <t>Pokémon</t>
        </is>
      </c>
    </row>
    <row r="508">
      <c r="E508" s="73" t="inlineStr">
        <is>
          <t>Modest</t>
        </is>
      </c>
      <c r="F508" s="73" t="inlineStr">
        <is>
          <t>Oblivious</t>
        </is>
      </c>
      <c r="Q508" s="72" t="inlineStr">
        <is>
          <t>Nature / Ability</t>
        </is>
      </c>
    </row>
    <row r="509">
      <c r="B509" s="72" t="inlineStr">
        <is>
          <t>AI Flags:</t>
        </is>
      </c>
      <c r="E509" s="74" t="inlineStr">
        <is>
          <t>(None)</t>
        </is>
      </c>
      <c r="F509" s="71" t="n"/>
      <c r="Q509" s="72" t="inlineStr">
        <is>
          <t>Item</t>
        </is>
      </c>
    </row>
    <row r="510">
      <c r="B510" s="69" t="inlineStr">
        <is>
          <t>Basic Trainer</t>
        </is>
      </c>
      <c r="E510" s="76" t="inlineStr">
        <is>
          <t>Tackle</t>
        </is>
      </c>
      <c r="F510" s="71" t="n"/>
      <c r="Q510" s="72" t="inlineStr">
        <is>
          <t>Moves</t>
        </is>
      </c>
    </row>
    <row r="511">
      <c r="E511" s="89" t="inlineStr">
        <is>
          <t>Rock Throw</t>
        </is>
      </c>
      <c r="F511" s="71" t="n"/>
    </row>
    <row r="512">
      <c r="E512" s="76" t="inlineStr">
        <is>
          <t>Self Destruct</t>
        </is>
      </c>
      <c r="F512" s="71" t="n"/>
    </row>
    <row r="513">
      <c r="E513" s="81" t="inlineStr">
        <is>
          <t>-</t>
        </is>
      </c>
      <c r="F513" s="71" t="n"/>
    </row>
    <row r="515" ht="20" customHeight="1">
      <c r="B515" s="65" t="inlineStr">
        <is>
          <t>Team Magma</t>
        </is>
      </c>
      <c r="C515" s="66" t="n"/>
      <c r="D515" s="66" t="n"/>
      <c r="E515" s="67" t="inlineStr">
        <is>
          <t>Team Magma Grunt</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IFERROR(_xlfn.IMAGE("https://play.pokemonshowdown.com/sprites/gen5/zubat.png"),"")</f>
        <v/>
      </c>
      <c r="Q516" s="69" t="inlineStr">
        <is>
          <t>Forced on sight (range 3)</t>
        </is>
      </c>
    </row>
    <row r="517">
      <c r="E517" s="70" t="inlineStr">
        <is>
          <t>Lv 20 Zubat</t>
        </is>
      </c>
      <c r="F517" s="71" t="n"/>
      <c r="Q517" s="72" t="inlineStr">
        <is>
          <t>Pokémon</t>
        </is>
      </c>
    </row>
    <row r="518">
      <c r="E518" s="73" t="inlineStr">
        <is>
          <t>Adamant</t>
        </is>
      </c>
      <c r="F518" s="73" t="inlineStr">
        <is>
          <t>Inner Focus</t>
        </is>
      </c>
      <c r="Q518" s="72" t="inlineStr">
        <is>
          <t>Nature / Ability</t>
        </is>
      </c>
    </row>
    <row r="519">
      <c r="B519" s="72" t="inlineStr">
        <is>
          <t>AI Flags:</t>
        </is>
      </c>
      <c r="E519" s="74" t="inlineStr">
        <is>
          <t>(None)</t>
        </is>
      </c>
      <c r="F519" s="71" t="n"/>
      <c r="Q519" s="72" t="inlineStr">
        <is>
          <t>Item</t>
        </is>
      </c>
    </row>
    <row r="520">
      <c r="B520" s="69" t="inlineStr">
        <is>
          <t>Basic Trainer</t>
        </is>
      </c>
      <c r="E520" s="76" t="inlineStr">
        <is>
          <t>Supersonic</t>
        </is>
      </c>
      <c r="F520" s="71" t="n"/>
      <c r="Q520" s="72" t="inlineStr">
        <is>
          <t>Moves</t>
        </is>
      </c>
    </row>
    <row r="521">
      <c r="E521" s="82" t="inlineStr">
        <is>
          <t>Wing Attack</t>
        </is>
      </c>
      <c r="F521" s="71" t="n"/>
    </row>
    <row r="522">
      <c r="E522" s="80" t="inlineStr">
        <is>
          <t>Poison Sting</t>
        </is>
      </c>
      <c r="F522" s="71" t="n"/>
    </row>
    <row r="523">
      <c r="E523" s="87" t="inlineStr">
        <is>
          <t>Steel Wing</t>
        </is>
      </c>
      <c r="F523" s="71" t="n"/>
    </row>
    <row r="525" ht="20" customHeight="1">
      <c r="B525" s="65" t="inlineStr">
        <is>
          <t>Beauty</t>
        </is>
      </c>
      <c r="C525" s="66" t="n"/>
      <c r="D525" s="66" t="n"/>
      <c r="E525" s="67" t="inlineStr">
        <is>
          <t>Beauty Melissa</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IFERROR(_xlfn.IMAGE("https://play.pokemonshowdown.com/sprites/gen5/marill.png"),"")</f>
        <v/>
      </c>
    </row>
    <row r="527">
      <c r="E527" s="70" t="inlineStr">
        <is>
          <t>Lv 21 Marill</t>
        </is>
      </c>
      <c r="F527" s="71" t="n"/>
      <c r="Q527" s="72" t="inlineStr">
        <is>
          <t>Pokémon</t>
        </is>
      </c>
    </row>
    <row r="528">
      <c r="E528" s="73" t="inlineStr">
        <is>
          <t>Adamant</t>
        </is>
      </c>
      <c r="F528" s="73" t="inlineStr">
        <is>
          <t>Huge Power</t>
        </is>
      </c>
      <c r="Q528" s="72" t="inlineStr">
        <is>
          <t>Nature / Ability</t>
        </is>
      </c>
    </row>
    <row r="529">
      <c r="B529" s="72" t="inlineStr">
        <is>
          <t>AI Flags:</t>
        </is>
      </c>
      <c r="E529" s="74" t="inlineStr">
        <is>
          <t>(None)</t>
        </is>
      </c>
      <c r="F529" s="71" t="n"/>
      <c r="Q529" s="72" t="inlineStr">
        <is>
          <t>Item</t>
        </is>
      </c>
    </row>
    <row r="530">
      <c r="B530" s="69" t="inlineStr">
        <is>
          <t>Basic Trainer</t>
        </is>
      </c>
      <c r="E530" s="76" t="inlineStr">
        <is>
          <t>Present</t>
        </is>
      </c>
      <c r="F530" s="71" t="n"/>
      <c r="Q530" s="72" t="inlineStr">
        <is>
          <t>Moves</t>
        </is>
      </c>
    </row>
    <row r="531">
      <c r="E531" s="90" t="inlineStr">
        <is>
          <t>Water Gun</t>
        </is>
      </c>
      <c r="F531" s="71" t="n"/>
    </row>
    <row r="532">
      <c r="E532" s="76" t="inlineStr">
        <is>
          <t>Pound</t>
        </is>
      </c>
      <c r="F532" s="71" t="n"/>
    </row>
    <row r="533">
      <c r="E533" s="90" t="inlineStr">
        <is>
          <t>Bubble Beam</t>
        </is>
      </c>
      <c r="F533" s="71" t="n"/>
    </row>
    <row r="535" ht="20" customHeight="1">
      <c r="B535" s="65" t="inlineStr">
        <is>
          <t>Hiker</t>
        </is>
      </c>
      <c r="C535" s="66" t="n"/>
      <c r="D535" s="66" t="n"/>
      <c r="E535" s="67" t="inlineStr">
        <is>
          <t>Hiker Sawyer</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IFERROR(_xlfn.IMAGE("https://play.pokemonshowdown.com/sprites/gen5/geodude.png"),"")</f>
        <v/>
      </c>
      <c r="Q536" s="69" t="inlineStr">
        <is>
          <t>Forced on sight (range 6)</t>
        </is>
      </c>
    </row>
    <row r="537">
      <c r="E537" s="70" t="inlineStr">
        <is>
          <t>Lv 21 Geodude</t>
        </is>
      </c>
      <c r="F537" s="71" t="n"/>
      <c r="Q537" s="72" t="inlineStr">
        <is>
          <t>Pokémon</t>
        </is>
      </c>
    </row>
    <row r="538">
      <c r="E538" s="73" t="inlineStr">
        <is>
          <t>Adamant</t>
        </is>
      </c>
      <c r="F538" s="73" t="inlineStr">
        <is>
          <t>Rock Head</t>
        </is>
      </c>
      <c r="Q538" s="72" t="inlineStr">
        <is>
          <t>Nature / Ability</t>
        </is>
      </c>
    </row>
    <row r="539">
      <c r="B539" s="72" t="inlineStr">
        <is>
          <t>AI Flags:</t>
        </is>
      </c>
      <c r="E539" s="74" t="inlineStr">
        <is>
          <t>(None)</t>
        </is>
      </c>
      <c r="F539" s="71" t="n"/>
      <c r="Q539" s="72" t="inlineStr">
        <is>
          <t>Item</t>
        </is>
      </c>
    </row>
    <row r="540">
      <c r="B540" s="69" t="inlineStr">
        <is>
          <t>Basic Trainer</t>
        </is>
      </c>
      <c r="E540" s="76" t="inlineStr">
        <is>
          <t>Headbutt</t>
        </is>
      </c>
      <c r="F540" s="71" t="n"/>
      <c r="Q540" s="72" t="inlineStr">
        <is>
          <t>Moves</t>
        </is>
      </c>
    </row>
    <row r="541">
      <c r="E541" s="86" t="inlineStr">
        <is>
          <t>Karate Chop</t>
        </is>
      </c>
      <c r="F541" s="71" t="n"/>
    </row>
    <row r="542">
      <c r="E542" s="76" t="inlineStr">
        <is>
          <t>Self Destruct</t>
        </is>
      </c>
      <c r="F542" s="71" t="n"/>
    </row>
    <row r="543">
      <c r="E543" s="78" t="inlineStr">
        <is>
          <t>Dig</t>
        </is>
      </c>
      <c r="F543" s="71" t="n"/>
    </row>
    <row r="545" ht="20" customHeight="1">
      <c r="B545" s="65" t="inlineStr">
        <is>
          <t>Beauty</t>
        </is>
      </c>
      <c r="C545" s="66" t="n"/>
      <c r="D545" s="66" t="n"/>
      <c r="E545" s="67" t="inlineStr">
        <is>
          <t>Beauty Sheila</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IFERROR(_xlfn.IMAGE("https://play.pokemonshowdown.com/sprites/gen5/shroomish.png"),"")</f>
        <v/>
      </c>
    </row>
    <row r="547">
      <c r="E547" s="70" t="inlineStr">
        <is>
          <t>Lv 21 Shroomish</t>
        </is>
      </c>
      <c r="F547" s="71" t="n"/>
      <c r="Q547" s="72" t="inlineStr">
        <is>
          <t>Pokémon</t>
        </is>
      </c>
    </row>
    <row r="548">
      <c r="E548" s="73" t="inlineStr">
        <is>
          <t>Adamant</t>
        </is>
      </c>
      <c r="F548" s="73" t="inlineStr">
        <is>
          <t>Poison Heal</t>
        </is>
      </c>
      <c r="Q548" s="72" t="inlineStr">
        <is>
          <t>Nature / Ability</t>
        </is>
      </c>
    </row>
    <row r="549">
      <c r="B549" s="72" t="inlineStr">
        <is>
          <t>AI Flags:</t>
        </is>
      </c>
      <c r="E549" s="74" t="inlineStr">
        <is>
          <t>(None)</t>
        </is>
      </c>
      <c r="F549" s="71" t="n"/>
      <c r="Q549" s="72" t="inlineStr">
        <is>
          <t>Item</t>
        </is>
      </c>
    </row>
    <row r="550">
      <c r="B550" s="69" t="inlineStr">
        <is>
          <t>Basic Trainer</t>
        </is>
      </c>
      <c r="E550" s="84" t="inlineStr">
        <is>
          <t>Mega Drain</t>
        </is>
      </c>
      <c r="F550" s="71" t="n"/>
      <c r="Q550" s="72" t="inlineStr">
        <is>
          <t>Moves</t>
        </is>
      </c>
    </row>
    <row r="551">
      <c r="E551" s="76" t="inlineStr">
        <is>
          <t>Take Down</t>
        </is>
      </c>
      <c r="F551" s="71" t="n"/>
    </row>
    <row r="552">
      <c r="E552" s="84" t="inlineStr">
        <is>
          <t>Stun Spore</t>
        </is>
      </c>
      <c r="F552" s="71" t="n"/>
    </row>
    <row r="553">
      <c r="E553" s="76" t="inlineStr">
        <is>
          <t>Headbutt</t>
        </is>
      </c>
      <c r="F553" s="71" t="n"/>
    </row>
    <row r="555" ht="20" customHeight="1">
      <c r="B555" s="65" t="inlineStr">
        <is>
          <t>Expert</t>
        </is>
      </c>
      <c r="C555" s="66" t="n"/>
      <c r="D555" s="66" t="n"/>
      <c r="E555" s="67" t="inlineStr">
        <is>
          <t>Expert Shelby</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IFERROR(_xlfn.IMAGE("https://play.pokemonshowdown.com/sprites/gen5/meditite.png"),"")</f>
        <v/>
      </c>
      <c r="G556" s="68">
        <f>IFERROR(_xlfn.IMAGE("https://play.pokemonshowdown.com/sprites/gen5/makuhita.png"),"")</f>
        <v/>
      </c>
    </row>
    <row r="557">
      <c r="E557" s="70" t="inlineStr">
        <is>
          <t>Lv 21 Meditite</t>
        </is>
      </c>
      <c r="F557" s="71" t="n"/>
      <c r="G557" s="70" t="inlineStr">
        <is>
          <t>Lv 21 Makuhita</t>
        </is>
      </c>
      <c r="H557" s="71" t="n"/>
      <c r="Q557" s="72" t="inlineStr">
        <is>
          <t>Pokémon</t>
        </is>
      </c>
    </row>
    <row r="558">
      <c r="E558" s="73" t="inlineStr">
        <is>
          <t>Adamant</t>
        </is>
      </c>
      <c r="F558" s="73" t="inlineStr">
        <is>
          <t>Pure Power</t>
        </is>
      </c>
      <c r="G558" s="73" t="inlineStr">
        <is>
          <t>Adamant</t>
        </is>
      </c>
      <c r="H558" s="73" t="inlineStr">
        <is>
          <t>Guts</t>
        </is>
      </c>
      <c r="Q558" s="72" t="inlineStr">
        <is>
          <t>Nature / Ability</t>
        </is>
      </c>
    </row>
    <row r="559">
      <c r="B559" s="72" t="inlineStr">
        <is>
          <t>AI Flags:</t>
        </is>
      </c>
      <c r="E559" s="74" t="inlineStr">
        <is>
          <t>(None)</t>
        </is>
      </c>
      <c r="F559" s="71" t="n"/>
      <c r="G559" s="74" t="inlineStr">
        <is>
          <t>(None)</t>
        </is>
      </c>
      <c r="H559" s="71" t="n"/>
      <c r="Q559" s="72" t="inlineStr">
        <is>
          <t>Item</t>
        </is>
      </c>
    </row>
    <row r="560">
      <c r="B560" s="69" t="inlineStr">
        <is>
          <t>Basic Trainer</t>
        </is>
      </c>
      <c r="E560" s="85" t="inlineStr">
        <is>
          <t>Confusion</t>
        </is>
      </c>
      <c r="F560" s="71" t="n"/>
      <c r="G560" s="78" t="inlineStr">
        <is>
          <t>Sand Attack</t>
        </is>
      </c>
      <c r="H560" s="71" t="n"/>
      <c r="Q560" s="72" t="inlineStr">
        <is>
          <t>Moves</t>
        </is>
      </c>
    </row>
    <row r="561">
      <c r="E561" s="76" t="inlineStr">
        <is>
          <t>Hidden Power</t>
        </is>
      </c>
      <c r="F561" s="71" t="n"/>
      <c r="G561" s="76" t="inlineStr">
        <is>
          <t>Whirlwind</t>
        </is>
      </c>
      <c r="H561" s="71" t="n"/>
    </row>
    <row r="562">
      <c r="E562" s="76" t="inlineStr">
        <is>
          <t>Secret Power</t>
        </is>
      </c>
      <c r="F562" s="71" t="n"/>
      <c r="G562" s="76" t="inlineStr">
        <is>
          <t>Take Down</t>
        </is>
      </c>
      <c r="H562" s="71" t="n"/>
    </row>
    <row r="563">
      <c r="E563" s="85" t="inlineStr">
        <is>
          <t>Teleport</t>
        </is>
      </c>
      <c r="F563" s="71" t="n"/>
      <c r="G563" s="86" t="inlineStr">
        <is>
          <t>Seismic Toss</t>
        </is>
      </c>
      <c r="H563" s="71" t="n"/>
    </row>
    <row r="565" ht="20" customHeight="1">
      <c r="B565" s="65" t="inlineStr">
        <is>
          <t>Beauty</t>
        </is>
      </c>
      <c r="C565" s="66" t="n"/>
      <c r="D565" s="66" t="n"/>
      <c r="E565" s="67" t="inlineStr">
        <is>
          <t>Beauty Shirley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IFERROR(_xlfn.IMAGE("https://play.pokemonshowdown.com/sprites/gen5/numel.png"),"")</f>
        <v/>
      </c>
    </row>
    <row r="567">
      <c r="E567" s="70" t="inlineStr">
        <is>
          <t>Lv 21 Numel</t>
        </is>
      </c>
      <c r="F567" s="71" t="n"/>
      <c r="Q567" s="72" t="inlineStr">
        <is>
          <t>Pokémon</t>
        </is>
      </c>
    </row>
    <row r="568">
      <c r="E568" s="73" t="inlineStr">
        <is>
          <t>Modest</t>
        </is>
      </c>
      <c r="F568" s="73" t="inlineStr">
        <is>
          <t>Oblivious</t>
        </is>
      </c>
      <c r="Q568" s="72" t="inlineStr">
        <is>
          <t>Nature / Ability</t>
        </is>
      </c>
    </row>
    <row r="569">
      <c r="B569" s="72" t="inlineStr">
        <is>
          <t>AI Flags:</t>
        </is>
      </c>
      <c r="E569" s="74" t="inlineStr">
        <is>
          <t>(None)</t>
        </is>
      </c>
      <c r="F569" s="71" t="n"/>
      <c r="Q569" s="72" t="inlineStr">
        <is>
          <t>Item</t>
        </is>
      </c>
    </row>
    <row r="570">
      <c r="B570" s="69" t="inlineStr">
        <is>
          <t>Basic Trainer</t>
        </is>
      </c>
      <c r="E570" s="89" t="inlineStr">
        <is>
          <t>Rock Throw</t>
        </is>
      </c>
      <c r="F570" s="71" t="n"/>
      <c r="Q570" s="72" t="inlineStr">
        <is>
          <t>Moves</t>
        </is>
      </c>
    </row>
    <row r="571">
      <c r="E571" s="76" t="inlineStr">
        <is>
          <t>Self Destruct</t>
        </is>
      </c>
      <c r="F571" s="71" t="n"/>
    </row>
    <row r="572">
      <c r="E572" s="78" t="inlineStr">
        <is>
          <t>Sand Tomb</t>
        </is>
      </c>
      <c r="F572" s="71" t="n"/>
    </row>
    <row r="573">
      <c r="E573" s="78" t="inlineStr">
        <is>
          <t>Earth Power</t>
        </is>
      </c>
      <c r="F573" s="71" t="n"/>
    </row>
    <row r="575" ht="20" customHeight="1">
      <c r="B575" s="65" t="inlineStr">
        <is>
          <t>Magma Admin</t>
        </is>
      </c>
      <c r="C575" s="66" t="n"/>
      <c r="D575" s="66" t="n"/>
      <c r="E575" s="67" t="inlineStr">
        <is>
          <t>Magma Admin Tabitha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IFERROR(_xlfn.IMAGE("https://play.pokemonshowdown.com/sprites/gen5/numel.png"),"")</f>
        <v/>
      </c>
      <c r="G576" s="68">
        <f>IFERROR(_xlfn.IMAGE("https://play.pokemonshowdown.com/sprites/gen5/poochyena.png"),"")</f>
        <v/>
      </c>
      <c r="I576" s="68">
        <f>IFERROR(_xlfn.IMAGE("https://play.pokemonshowdown.com/sprites/gen5/numel.png"),"")</f>
        <v/>
      </c>
      <c r="K576" s="68">
        <f>IFERROR(_xlfn.IMAGE("https://play.pokemonshowdown.com/sprites/gen5/zubat.png"),"")</f>
        <v/>
      </c>
      <c r="Q576" s="69" t="inlineStr">
        <is>
          <t>Forced on sight (range 2)</t>
        </is>
      </c>
    </row>
    <row r="577">
      <c r="E577" s="70" t="inlineStr">
        <is>
          <t>Lv 18 Numel</t>
        </is>
      </c>
      <c r="F577" s="71" t="n"/>
      <c r="G577" s="70" t="inlineStr">
        <is>
          <t>Lv 20 Poochyena</t>
        </is>
      </c>
      <c r="H577" s="71" t="n"/>
      <c r="I577" s="70" t="inlineStr">
        <is>
          <t>Lv 22 Numel</t>
        </is>
      </c>
      <c r="J577" s="71" t="n"/>
      <c r="K577" s="70" t="inlineStr">
        <is>
          <t>Lv 22 Zubat</t>
        </is>
      </c>
      <c r="L577" s="71" t="n"/>
      <c r="Q577" s="72" t="inlineStr">
        <is>
          <t>Pokémon</t>
        </is>
      </c>
    </row>
    <row r="578">
      <c r="E578" s="73" t="inlineStr">
        <is>
          <t>Modest</t>
        </is>
      </c>
      <c r="F578" s="73" t="inlineStr">
        <is>
          <t>Oblivious</t>
        </is>
      </c>
      <c r="G578" s="73" t="inlineStr">
        <is>
          <t>Adamant</t>
        </is>
      </c>
      <c r="H578" s="73" t="inlineStr">
        <is>
          <t>Quick Feet</t>
        </is>
      </c>
      <c r="I578" s="73" t="inlineStr">
        <is>
          <t>Modest</t>
        </is>
      </c>
      <c r="J578" s="73" t="inlineStr">
        <is>
          <t>Oblivious</t>
        </is>
      </c>
      <c r="K578" s="73" t="inlineStr">
        <is>
          <t>Adamant</t>
        </is>
      </c>
      <c r="L578" s="73" t="inlineStr">
        <is>
          <t>Inner Focus</t>
        </is>
      </c>
      <c r="Q578" s="72" t="inlineStr">
        <is>
          <t>Nature / Ability</t>
        </is>
      </c>
    </row>
    <row r="579">
      <c r="B579" s="72" t="inlineStr">
        <is>
          <t>AI Flags:</t>
        </is>
      </c>
      <c r="E579" s="74" t="inlineStr">
        <is>
          <t>(None)</t>
        </is>
      </c>
      <c r="F579" s="71" t="n"/>
      <c r="G579" s="74" t="inlineStr">
        <is>
          <t>(None)</t>
        </is>
      </c>
      <c r="H579" s="71" t="n"/>
      <c r="I579" s="74" t="inlineStr">
        <is>
          <t>(None)</t>
        </is>
      </c>
      <c r="J579" s="71" t="n"/>
      <c r="K579" s="74" t="inlineStr">
        <is>
          <t>(None)</t>
        </is>
      </c>
      <c r="L579" s="71" t="n"/>
      <c r="Q579" s="72" t="inlineStr">
        <is>
          <t>Item</t>
        </is>
      </c>
    </row>
    <row r="580">
      <c r="B580" s="69" t="inlineStr">
        <is>
          <t>Basic Trainer</t>
        </is>
      </c>
      <c r="E580" s="76" t="inlineStr">
        <is>
          <t>Tackle</t>
        </is>
      </c>
      <c r="F580" s="71" t="n"/>
      <c r="G580" s="76" t="inlineStr">
        <is>
          <t>Tackle</t>
        </is>
      </c>
      <c r="H580" s="71" t="n"/>
      <c r="I580" s="89" t="inlineStr">
        <is>
          <t>Rock Throw</t>
        </is>
      </c>
      <c r="J580" s="71" t="n"/>
      <c r="K580" s="82" t="inlineStr">
        <is>
          <t>Wing Attack</t>
        </is>
      </c>
      <c r="L580" s="71" t="n"/>
      <c r="Q580" s="72" t="inlineStr">
        <is>
          <t>Moves</t>
        </is>
      </c>
    </row>
    <row r="581">
      <c r="E581" s="89" t="inlineStr">
        <is>
          <t>Rock Throw</t>
        </is>
      </c>
      <c r="F581" s="71" t="n"/>
      <c r="G581" s="78" t="inlineStr">
        <is>
          <t>Sand Attack</t>
        </is>
      </c>
      <c r="H581" s="71" t="n"/>
      <c r="I581" s="76" t="inlineStr">
        <is>
          <t>Self Destruct</t>
        </is>
      </c>
      <c r="J581" s="71" t="n"/>
      <c r="K581" s="80" t="inlineStr">
        <is>
          <t>Poison Sting</t>
        </is>
      </c>
      <c r="L581" s="71" t="n"/>
    </row>
    <row r="582">
      <c r="E582" s="76" t="inlineStr">
        <is>
          <t>Self Destruct</t>
        </is>
      </c>
      <c r="F582" s="71" t="n"/>
      <c r="G582" s="75" t="inlineStr">
        <is>
          <t>Bite</t>
        </is>
      </c>
      <c r="H582" s="71" t="n"/>
      <c r="I582" s="78" t="inlineStr">
        <is>
          <t>Sand Tomb</t>
        </is>
      </c>
      <c r="J582" s="71" t="n"/>
      <c r="K582" s="87" t="inlineStr">
        <is>
          <t>Steel Wing</t>
        </is>
      </c>
      <c r="L582" s="71" t="n"/>
    </row>
    <row r="583">
      <c r="E583" s="81" t="inlineStr">
        <is>
          <t>-</t>
        </is>
      </c>
      <c r="F583" s="71" t="n"/>
      <c r="G583" s="76" t="inlineStr">
        <is>
          <t>Yawn</t>
        </is>
      </c>
      <c r="H583" s="71" t="n"/>
      <c r="I583" s="78" t="inlineStr">
        <is>
          <t>Earth Power</t>
        </is>
      </c>
      <c r="J583" s="71" t="n"/>
      <c r="K583" s="75" t="inlineStr">
        <is>
          <t>Bite</t>
        </is>
      </c>
      <c r="L583" s="71" t="n"/>
    </row>
    <row r="585" ht="20" customHeight="1">
      <c r="B585" s="65" t="inlineStr">
        <is>
          <t>Magma Leader</t>
        </is>
      </c>
      <c r="C585" s="66" t="n"/>
      <c r="D585" s="66" t="n"/>
      <c r="E585" s="67" t="inlineStr">
        <is>
          <t>Magma Leader Maxie</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IFERROR(_xlfn.IMAGE("https://play.pokemonshowdown.com/sprites/gen5/mightyena.png"),"")</f>
        <v/>
      </c>
      <c r="G586" s="68">
        <f>IFERROR(_xlfn.IMAGE("https://play.pokemonshowdown.com/sprites/gen5/zubat.png"),"")</f>
        <v/>
      </c>
      <c r="I586" s="68">
        <f>IFERROR(_xlfn.IMAGE("https://play.pokemonshowdown.com/sprites/gen5/camerupt.png"),"")</f>
        <v/>
      </c>
      <c r="Q586" s="69" t="inlineStr">
        <is>
          <t>Optional</t>
        </is>
      </c>
    </row>
    <row r="587">
      <c r="E587" s="70" t="inlineStr">
        <is>
          <t>Lv 24 Mightyena</t>
        </is>
      </c>
      <c r="F587" s="71" t="n"/>
      <c r="G587" s="70" t="inlineStr">
        <is>
          <t>Lv 24 Zubat</t>
        </is>
      </c>
      <c r="H587" s="71" t="n"/>
      <c r="I587" s="70" t="inlineStr">
        <is>
          <t>Lv 25 Camerupt</t>
        </is>
      </c>
      <c r="J587" s="71" t="n"/>
      <c r="Q587" s="72" t="inlineStr">
        <is>
          <t>Pokémon</t>
        </is>
      </c>
    </row>
    <row r="588">
      <c r="E588" s="73" t="inlineStr">
        <is>
          <t>Adamant</t>
        </is>
      </c>
      <c r="F588" s="73" t="inlineStr">
        <is>
          <t>Intimidate</t>
        </is>
      </c>
      <c r="G588" s="73" t="inlineStr">
        <is>
          <t>Adamant</t>
        </is>
      </c>
      <c r="H588" s="73" t="inlineStr">
        <is>
          <t>Inner Focus</t>
        </is>
      </c>
      <c r="I588" s="73" t="inlineStr">
        <is>
          <t>Modest</t>
        </is>
      </c>
      <c r="J588" s="73" t="inlineStr">
        <is>
          <t>Magma Armor</t>
        </is>
      </c>
      <c r="Q588" s="72" t="inlineStr">
        <is>
          <t>Nature / Ability</t>
        </is>
      </c>
    </row>
    <row r="589">
      <c r="B589" s="72" t="inlineStr">
        <is>
          <t>AI Flags:</t>
        </is>
      </c>
      <c r="E589" s="74" t="inlineStr">
        <is>
          <t>(None)</t>
        </is>
      </c>
      <c r="F589" s="71" t="n"/>
      <c r="G589" s="74" t="inlineStr">
        <is>
          <t>(None)</t>
        </is>
      </c>
      <c r="H589" s="71" t="n"/>
      <c r="I589" s="74" t="inlineStr">
        <is>
          <t>(None)</t>
        </is>
      </c>
      <c r="J589" s="71" t="n"/>
      <c r="Q589" s="72" t="inlineStr">
        <is>
          <t>Item</t>
        </is>
      </c>
    </row>
    <row r="590">
      <c r="B590" s="69" t="inlineStr">
        <is>
          <t>Basic Trainer</t>
        </is>
      </c>
      <c r="E590" s="76" t="inlineStr">
        <is>
          <t>Yawn</t>
        </is>
      </c>
      <c r="F590" s="71" t="n"/>
      <c r="G590" s="82" t="inlineStr">
        <is>
          <t>Wing Attack</t>
        </is>
      </c>
      <c r="H590" s="71" t="n"/>
      <c r="I590" s="89" t="inlineStr">
        <is>
          <t>Ancient Power</t>
        </is>
      </c>
      <c r="J590" s="71" t="n"/>
      <c r="Q590" s="72" t="inlineStr">
        <is>
          <t>Moves</t>
        </is>
      </c>
    </row>
    <row r="591">
      <c r="E591" s="75" t="inlineStr">
        <is>
          <t>Bite</t>
        </is>
      </c>
      <c r="F591" s="71" t="n"/>
      <c r="G591" s="80" t="inlineStr">
        <is>
          <t>Poison Sting</t>
        </is>
      </c>
      <c r="H591" s="71" t="n"/>
      <c r="I591" s="78" t="inlineStr">
        <is>
          <t>Bulldoze</t>
        </is>
      </c>
      <c r="J591" s="71" t="n"/>
    </row>
    <row r="592">
      <c r="E592" s="76" t="inlineStr">
        <is>
          <t>Odor Sleuth</t>
        </is>
      </c>
      <c r="F592" s="71" t="n"/>
      <c r="G592" s="87" t="inlineStr">
        <is>
          <t>Steel Wing</t>
        </is>
      </c>
      <c r="H592" s="71" t="n"/>
      <c r="I592" s="76" t="inlineStr">
        <is>
          <t>Self Destruct</t>
        </is>
      </c>
      <c r="J592" s="71" t="n"/>
    </row>
    <row r="593">
      <c r="E593" s="75" t="inlineStr">
        <is>
          <t>Assurance</t>
        </is>
      </c>
      <c r="F593" s="71" t="n"/>
      <c r="G593" s="75" t="inlineStr">
        <is>
          <t>Bite</t>
        </is>
      </c>
      <c r="H593" s="71" t="n"/>
      <c r="I593" s="78" t="inlineStr">
        <is>
          <t>Earth Power</t>
        </is>
      </c>
      <c r="J593" s="71" t="n"/>
    </row>
    <row r="595" ht="24" customHeight="1">
      <c r="B595" s="63" t="inlineStr">
        <is>
          <t>Jagged Pass</t>
        </is>
      </c>
      <c r="C595" s="64" t="n"/>
      <c r="D595" s="64" t="n"/>
      <c r="E595" s="64" t="n"/>
      <c r="F595" s="64" t="n"/>
      <c r="G595" s="64" t="n"/>
      <c r="H595" s="64" t="n"/>
      <c r="I595" s="64" t="n"/>
      <c r="J595" s="64" t="n"/>
      <c r="K595" s="64" t="n"/>
      <c r="L595" s="64" t="n"/>
      <c r="M595" s="64" t="n"/>
      <c r="N595" s="64" t="n"/>
      <c r="O595" s="64" t="n"/>
      <c r="P595" s="64" t="n"/>
      <c r="Q595" s="64" t="n"/>
    </row>
    <row r="597" ht="20" customHeight="1">
      <c r="B597" s="65" t="inlineStr">
        <is>
          <t>Picnicker</t>
        </is>
      </c>
      <c r="C597" s="66" t="n"/>
      <c r="D597" s="66" t="n"/>
      <c r="E597" s="67" t="inlineStr">
        <is>
          <t>Picnicker Autumn</t>
        </is>
      </c>
      <c r="F597" s="66" t="n"/>
      <c r="G597" s="66" t="n"/>
      <c r="H597" s="66" t="n"/>
      <c r="I597" s="66" t="n"/>
      <c r="J597" s="66" t="n"/>
      <c r="K597" s="66" t="n"/>
      <c r="L597" s="66" t="n"/>
      <c r="M597" s="66" t="n"/>
      <c r="N597" s="66" t="n"/>
      <c r="O597" s="66" t="n"/>
      <c r="P597" s="66" t="n"/>
      <c r="Q597" s="66" t="n"/>
    </row>
    <row r="598" ht="69" customHeight="1">
      <c r="E598" s="68">
        <f>IFERROR(_xlfn.IMAGE("https://play.pokemonshowdown.com/sprites/gen5/shroomish.png"),"")</f>
        <v/>
      </c>
      <c r="Q598" s="69" t="inlineStr">
        <is>
          <t>Forced on sight (range 3)</t>
        </is>
      </c>
    </row>
    <row r="599">
      <c r="E599" s="70" t="inlineStr">
        <is>
          <t>Lv 21 Shroomish</t>
        </is>
      </c>
      <c r="F599" s="71" t="n"/>
      <c r="Q599" s="72" t="inlineStr">
        <is>
          <t>Pokémon</t>
        </is>
      </c>
    </row>
    <row r="600">
      <c r="E600" s="73" t="inlineStr">
        <is>
          <t>Adamant</t>
        </is>
      </c>
      <c r="F600" s="73" t="inlineStr">
        <is>
          <t>Poison Heal</t>
        </is>
      </c>
      <c r="Q600" s="72" t="inlineStr">
        <is>
          <t>Nature / Ability</t>
        </is>
      </c>
    </row>
    <row r="601">
      <c r="B601" s="72" t="inlineStr">
        <is>
          <t>AI Flags:</t>
        </is>
      </c>
      <c r="E601" s="74" t="inlineStr">
        <is>
          <t>(None)</t>
        </is>
      </c>
      <c r="F601" s="71" t="n"/>
      <c r="Q601" s="72" t="inlineStr">
        <is>
          <t>Item</t>
        </is>
      </c>
    </row>
    <row r="602">
      <c r="B602" s="69" t="inlineStr">
        <is>
          <t>Basic Trainer</t>
        </is>
      </c>
      <c r="E602" s="84" t="inlineStr">
        <is>
          <t>Mega Drain</t>
        </is>
      </c>
      <c r="F602" s="71" t="n"/>
      <c r="Q602" s="72" t="inlineStr">
        <is>
          <t>Moves</t>
        </is>
      </c>
    </row>
    <row r="603">
      <c r="E603" s="76" t="inlineStr">
        <is>
          <t>Take Down</t>
        </is>
      </c>
      <c r="F603" s="71" t="n"/>
    </row>
    <row r="604">
      <c r="E604" s="84" t="inlineStr">
        <is>
          <t>Stun Spore</t>
        </is>
      </c>
      <c r="F604" s="71" t="n"/>
    </row>
    <row r="605">
      <c r="E605" s="76" t="inlineStr">
        <is>
          <t>Headbutt</t>
        </is>
      </c>
      <c r="F605" s="71" t="n"/>
    </row>
    <row r="607" ht="20" customHeight="1">
      <c r="B607" s="65" t="inlineStr">
        <is>
          <t>Picnicker</t>
        </is>
      </c>
      <c r="C607" s="66" t="n"/>
      <c r="D607" s="66" t="n"/>
      <c r="E607" s="67" t="inlineStr">
        <is>
          <t>Picnicker Diana</t>
        </is>
      </c>
      <c r="F607" s="66" t="n"/>
      <c r="G607" s="66" t="n"/>
      <c r="H607" s="66" t="n"/>
      <c r="I607" s="66" t="n"/>
      <c r="J607" s="66" t="n"/>
      <c r="K607" s="66" t="n"/>
      <c r="L607" s="66" t="n"/>
      <c r="M607" s="66" t="n"/>
      <c r="N607" s="66" t="n"/>
      <c r="O607" s="66" t="n"/>
      <c r="P607" s="66" t="n"/>
      <c r="Q607" s="66" t="n"/>
    </row>
    <row r="608" ht="69" customHeight="1">
      <c r="E608" s="68">
        <f>IFERROR(_xlfn.IMAGE("https://play.pokemonshowdown.com/sprites/gen5/shroomish.png"),"")</f>
        <v/>
      </c>
      <c r="G608" s="68">
        <f>IFERROR(_xlfn.IMAGE("https://play.pokemonshowdown.com/sprites/gen5/oddish.png"),"")</f>
        <v/>
      </c>
      <c r="I608" s="68">
        <f>IFERROR(_xlfn.IMAGE("https://play.pokemonshowdown.com/sprites/gen5/swablu.png"),"")</f>
        <v/>
      </c>
    </row>
    <row r="609">
      <c r="E609" s="70" t="inlineStr">
        <is>
          <t>Lv 19 Shroomish</t>
        </is>
      </c>
      <c r="F609" s="71" t="n"/>
      <c r="G609" s="70" t="inlineStr">
        <is>
          <t>Lv 19 Oddish</t>
        </is>
      </c>
      <c r="H609" s="71" t="n"/>
      <c r="I609" s="70" t="inlineStr">
        <is>
          <t>Lv 19 Swablu</t>
        </is>
      </c>
      <c r="J609" s="71" t="n"/>
      <c r="Q609" s="72" t="inlineStr">
        <is>
          <t>Pokémon</t>
        </is>
      </c>
    </row>
    <row r="610">
      <c r="E610" s="73" t="inlineStr">
        <is>
          <t>Adamant</t>
        </is>
      </c>
      <c r="F610" s="73" t="inlineStr">
        <is>
          <t>Poison Heal</t>
        </is>
      </c>
      <c r="G610" s="73" t="inlineStr">
        <is>
          <t>Modest</t>
        </is>
      </c>
      <c r="H610" s="73" t="inlineStr">
        <is>
          <t>Chlorophyll</t>
        </is>
      </c>
      <c r="I610" s="73" t="inlineStr">
        <is>
          <t>Adamant</t>
        </is>
      </c>
      <c r="J610" s="73" t="inlineStr">
        <is>
          <t>Natural Cure</t>
        </is>
      </c>
      <c r="Q610" s="72" t="inlineStr">
        <is>
          <t>Nature / Ability</t>
        </is>
      </c>
    </row>
    <row r="611">
      <c r="B611" s="72" t="inlineStr">
        <is>
          <t>AI Flags:</t>
        </is>
      </c>
      <c r="E611" s="74" t="inlineStr">
        <is>
          <t>(None)</t>
        </is>
      </c>
      <c r="F611" s="71" t="n"/>
      <c r="G611" s="74" t="inlineStr">
        <is>
          <t>(None)</t>
        </is>
      </c>
      <c r="H611" s="71" t="n"/>
      <c r="I611" s="74" t="inlineStr">
        <is>
          <t>(None)</t>
        </is>
      </c>
      <c r="J611" s="71" t="n"/>
      <c r="Q611" s="72" t="inlineStr">
        <is>
          <t>Item</t>
        </is>
      </c>
    </row>
    <row r="612">
      <c r="B612" s="69" t="inlineStr">
        <is>
          <t>Basic Trainer</t>
        </is>
      </c>
      <c r="E612" s="84" t="inlineStr">
        <is>
          <t>Mega Drain</t>
        </is>
      </c>
      <c r="F612" s="71" t="n"/>
      <c r="G612" s="84" t="inlineStr">
        <is>
          <t>Razor Leaf</t>
        </is>
      </c>
      <c r="H612" s="71" t="n"/>
      <c r="I612" s="92" t="inlineStr">
        <is>
          <t>Astonish</t>
        </is>
      </c>
      <c r="J612" s="71" t="n"/>
      <c r="Q612" s="72" t="inlineStr">
        <is>
          <t>Moves</t>
        </is>
      </c>
    </row>
    <row r="613">
      <c r="E613" s="76" t="inlineStr">
        <is>
          <t>Take Down</t>
        </is>
      </c>
      <c r="F613" s="71" t="n"/>
      <c r="G613" s="80" t="inlineStr">
        <is>
          <t>Acid</t>
        </is>
      </c>
      <c r="H613" s="71" t="n"/>
      <c r="I613" s="76" t="inlineStr">
        <is>
          <t>Whirlwind</t>
        </is>
      </c>
      <c r="J613" s="71" t="n"/>
    </row>
    <row r="614">
      <c r="E614" s="84" t="inlineStr">
        <is>
          <t>Stun Spore</t>
        </is>
      </c>
      <c r="F614" s="71" t="n"/>
      <c r="G614" s="84" t="inlineStr">
        <is>
          <t>Magical Leaf</t>
        </is>
      </c>
      <c r="H614" s="71" t="n"/>
      <c r="I614" s="76" t="inlineStr">
        <is>
          <t>Swift</t>
        </is>
      </c>
      <c r="J614" s="71" t="n"/>
    </row>
    <row r="615">
      <c r="E615" s="76" t="inlineStr">
        <is>
          <t>Headbutt</t>
        </is>
      </c>
      <c r="F615" s="71" t="n"/>
      <c r="G615" s="84" t="inlineStr">
        <is>
          <t>Stun Spore</t>
        </is>
      </c>
      <c r="H615" s="71" t="n"/>
      <c r="I615" s="82" t="inlineStr">
        <is>
          <t>Air Cutter</t>
        </is>
      </c>
      <c r="J615" s="71" t="n"/>
    </row>
    <row r="617" ht="20" customHeight="1">
      <c r="B617" s="65" t="inlineStr">
        <is>
          <t>Hiker</t>
        </is>
      </c>
      <c r="C617" s="66" t="n"/>
      <c r="D617" s="66" t="n"/>
      <c r="E617" s="67" t="inlineStr">
        <is>
          <t>Hiker Eric</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IFERROR(_xlfn.IMAGE("https://play.pokemonshowdown.com/sprites/gen5/geodude.png"),"")</f>
        <v/>
      </c>
      <c r="G618" s="68">
        <f>IFERROR(_xlfn.IMAGE("https://play.pokemonshowdown.com/sprites/gen5/baltoy.png"),"")</f>
        <v/>
      </c>
      <c r="Q618" s="69" t="inlineStr">
        <is>
          <t>Forced on sight (range 3)</t>
        </is>
      </c>
    </row>
    <row r="619">
      <c r="E619" s="70" t="inlineStr">
        <is>
          <t>Lv 20 Geodude</t>
        </is>
      </c>
      <c r="F619" s="71" t="n"/>
      <c r="G619" s="70" t="inlineStr">
        <is>
          <t>Lv 20 Baltoy</t>
        </is>
      </c>
      <c r="H619" s="71" t="n"/>
      <c r="Q619" s="72" t="inlineStr">
        <is>
          <t>Pokémon</t>
        </is>
      </c>
    </row>
    <row r="620">
      <c r="E620" s="73" t="inlineStr">
        <is>
          <t>Adamant</t>
        </is>
      </c>
      <c r="F620" s="73" t="inlineStr">
        <is>
          <t>Rock Head</t>
        </is>
      </c>
      <c r="G620" s="73" t="inlineStr">
        <is>
          <t>Adamant</t>
        </is>
      </c>
      <c r="H620" s="73" t="inlineStr">
        <is>
          <t>Levitate</t>
        </is>
      </c>
      <c r="Q620" s="72" t="inlineStr">
        <is>
          <t>Nature / Ability</t>
        </is>
      </c>
    </row>
    <row r="621">
      <c r="B621" s="72" t="inlineStr">
        <is>
          <t>AI Flags:</t>
        </is>
      </c>
      <c r="E621" s="74" t="inlineStr">
        <is>
          <t>(None)</t>
        </is>
      </c>
      <c r="F621" s="71" t="n"/>
      <c r="G621" s="74" t="inlineStr">
        <is>
          <t>(None)</t>
        </is>
      </c>
      <c r="H621" s="71" t="n"/>
      <c r="Q621" s="72" t="inlineStr">
        <is>
          <t>Item</t>
        </is>
      </c>
    </row>
    <row r="622">
      <c r="B622" s="69" t="inlineStr">
        <is>
          <t>Basic Trainer</t>
        </is>
      </c>
      <c r="E622" s="76" t="inlineStr">
        <is>
          <t>Headbutt</t>
        </is>
      </c>
      <c r="F622" s="71" t="n"/>
      <c r="G622" s="85" t="inlineStr">
        <is>
          <t>Psybeam</t>
        </is>
      </c>
      <c r="H622" s="71" t="n"/>
      <c r="Q622" s="72" t="inlineStr">
        <is>
          <t>Moves</t>
        </is>
      </c>
    </row>
    <row r="623">
      <c r="E623" s="86" t="inlineStr">
        <is>
          <t>Karate Chop</t>
        </is>
      </c>
      <c r="F623" s="71" t="n"/>
      <c r="G623" s="78" t="inlineStr">
        <is>
          <t>Mud Bomb</t>
        </is>
      </c>
      <c r="H623" s="71" t="n"/>
    </row>
    <row r="624">
      <c r="E624" s="76" t="inlineStr">
        <is>
          <t>Self Destruct</t>
        </is>
      </c>
      <c r="F624" s="71" t="n"/>
      <c r="G624" s="85" t="inlineStr">
        <is>
          <t>Teleport</t>
        </is>
      </c>
      <c r="H624" s="71" t="n"/>
    </row>
    <row r="625">
      <c r="E625" s="78" t="inlineStr">
        <is>
          <t>Dig</t>
        </is>
      </c>
      <c r="F625" s="71" t="n"/>
      <c r="G625" s="89" t="inlineStr">
        <is>
          <t>Ancient Power</t>
        </is>
      </c>
      <c r="H625" s="71" t="n"/>
    </row>
    <row r="627" ht="20" customHeight="1">
      <c r="B627" s="65" t="inlineStr">
        <is>
          <t>Camper</t>
        </is>
      </c>
      <c r="C627" s="66" t="n"/>
      <c r="D627" s="66" t="n"/>
      <c r="E627" s="67" t="inlineStr">
        <is>
          <t>Camper Ethan</t>
        </is>
      </c>
      <c r="F627" s="66" t="n"/>
      <c r="G627" s="66" t="n"/>
      <c r="H627" s="66" t="n"/>
      <c r="I627" s="66" t="n"/>
      <c r="J627" s="66" t="n"/>
      <c r="K627" s="66" t="n"/>
      <c r="L627" s="66" t="n"/>
      <c r="M627" s="66" t="n"/>
      <c r="N627" s="66" t="n"/>
      <c r="O627" s="66" t="n"/>
      <c r="P627" s="66" t="n"/>
      <c r="Q627" s="66" t="n"/>
    </row>
    <row r="628" ht="69" customHeight="1">
      <c r="E628" s="68">
        <f>IFERROR(_xlfn.IMAGE("https://play.pokemonshowdown.com/sprites/gen5/zigzagoon.png"),"")</f>
        <v/>
      </c>
      <c r="G628" s="68">
        <f>IFERROR(_xlfn.IMAGE("https://play.pokemonshowdown.com/sprites/gen5/taillow.png"),"")</f>
        <v/>
      </c>
    </row>
    <row r="629">
      <c r="E629" s="70" t="inlineStr">
        <is>
          <t>Lv 20 Zigzagoon</t>
        </is>
      </c>
      <c r="F629" s="71" t="n"/>
      <c r="G629" s="70" t="inlineStr">
        <is>
          <t>Lv 20 Taillow</t>
        </is>
      </c>
      <c r="H629" s="71" t="n"/>
      <c r="Q629" s="72" t="inlineStr">
        <is>
          <t>Pokémon</t>
        </is>
      </c>
    </row>
    <row r="630">
      <c r="E630" s="73" t="inlineStr">
        <is>
          <t>Adamant</t>
        </is>
      </c>
      <c r="F630" s="73" t="inlineStr">
        <is>
          <t>Gluttony</t>
        </is>
      </c>
      <c r="G630" s="73" t="inlineStr">
        <is>
          <t>Adamant</t>
        </is>
      </c>
      <c r="H630" s="73" t="inlineStr">
        <is>
          <t>Guts</t>
        </is>
      </c>
      <c r="Q630" s="72" t="inlineStr">
        <is>
          <t>Nature / Ability</t>
        </is>
      </c>
    </row>
    <row r="631">
      <c r="B631" s="72" t="inlineStr">
        <is>
          <t>AI Flags:</t>
        </is>
      </c>
      <c r="E631" s="74" t="inlineStr">
        <is>
          <t>(None)</t>
        </is>
      </c>
      <c r="F631" s="71" t="n"/>
      <c r="G631" s="74" t="inlineStr">
        <is>
          <t>(None)</t>
        </is>
      </c>
      <c r="H631" s="71" t="n"/>
      <c r="Q631" s="72" t="inlineStr">
        <is>
          <t>Item</t>
        </is>
      </c>
    </row>
    <row r="632">
      <c r="B632" s="69" t="inlineStr">
        <is>
          <t>Basic Trainer</t>
        </is>
      </c>
      <c r="E632" s="75" t="inlineStr">
        <is>
          <t>Bite</t>
        </is>
      </c>
      <c r="F632" s="71" t="n"/>
      <c r="G632" s="76" t="inlineStr">
        <is>
          <t>Whirlwind</t>
        </is>
      </c>
      <c r="H632" s="71" t="n"/>
      <c r="Q632" s="72" t="inlineStr">
        <is>
          <t>Moves</t>
        </is>
      </c>
    </row>
    <row r="633">
      <c r="E633" s="76" t="inlineStr">
        <is>
          <t>Headbutt</t>
        </is>
      </c>
      <c r="F633" s="71" t="n"/>
      <c r="G633" s="82" t="inlineStr">
        <is>
          <t>Wing Attack</t>
        </is>
      </c>
      <c r="H633" s="71" t="n"/>
    </row>
    <row r="634">
      <c r="E634" s="78" t="inlineStr">
        <is>
          <t>Mud Slap</t>
        </is>
      </c>
      <c r="F634" s="71" t="n"/>
      <c r="G634" s="76" t="inlineStr">
        <is>
          <t>Tackle</t>
        </is>
      </c>
      <c r="H634" s="71" t="n"/>
    </row>
    <row r="635">
      <c r="E635" s="76" t="inlineStr">
        <is>
          <t>Odor Sleuth</t>
        </is>
      </c>
      <c r="F635" s="71" t="n"/>
      <c r="G635" s="76" t="inlineStr">
        <is>
          <t>Hyper Voice</t>
        </is>
      </c>
      <c r="H635" s="71" t="n"/>
    </row>
    <row r="637" ht="20" customHeight="1">
      <c r="B637" s="65" t="inlineStr">
        <is>
          <t>Team Magma</t>
        </is>
      </c>
      <c r="C637" s="66" t="n"/>
      <c r="D637" s="66" t="n"/>
      <c r="E637" s="67" t="inlineStr">
        <is>
          <t>Team Magma Grunt</t>
        </is>
      </c>
      <c r="F637" s="66" t="n"/>
      <c r="G637" s="66" t="n"/>
      <c r="H637" s="66" t="n"/>
      <c r="I637" s="66" t="n"/>
      <c r="J637" s="66" t="n"/>
      <c r="K637" s="66" t="n"/>
      <c r="L637" s="66" t="n"/>
      <c r="M637" s="66" t="n"/>
      <c r="N637" s="66" t="n"/>
      <c r="O637" s="66" t="n"/>
      <c r="P637" s="66" t="n"/>
      <c r="Q637" s="66" t="n"/>
    </row>
    <row r="638" ht="69" customHeight="1">
      <c r="E638" s="68">
        <f>IFERROR(_xlfn.IMAGE("https://play.pokemonshowdown.com/sprites/gen5/poochyena.png"),"")</f>
        <v/>
      </c>
      <c r="G638" s="68">
        <f>IFERROR(_xlfn.IMAGE("https://play.pokemonshowdown.com/sprites/gen5/numel.png"),"")</f>
        <v/>
      </c>
      <c r="Q638" s="69" t="inlineStr">
        <is>
          <t>Optional</t>
        </is>
      </c>
    </row>
    <row r="639">
      <c r="E639" s="70" t="inlineStr">
        <is>
          <t>Lv 22 Poochyena</t>
        </is>
      </c>
      <c r="F639" s="71" t="n"/>
      <c r="G639" s="70" t="inlineStr">
        <is>
          <t>Lv 22 Numel</t>
        </is>
      </c>
      <c r="H639" s="71" t="n"/>
      <c r="Q639" s="72" t="inlineStr">
        <is>
          <t>Pokémon</t>
        </is>
      </c>
    </row>
    <row r="640">
      <c r="E640" s="73" t="inlineStr">
        <is>
          <t>Adamant</t>
        </is>
      </c>
      <c r="F640" s="73" t="inlineStr">
        <is>
          <t>Quick Feet</t>
        </is>
      </c>
      <c r="G640" s="73" t="inlineStr">
        <is>
          <t>Modest</t>
        </is>
      </c>
      <c r="H640" s="73" t="inlineStr">
        <is>
          <t>Oblivious</t>
        </is>
      </c>
      <c r="Q640" s="72" t="inlineStr">
        <is>
          <t>Nature / Ability</t>
        </is>
      </c>
    </row>
    <row r="641">
      <c r="B641" s="72" t="inlineStr">
        <is>
          <t>AI Flags:</t>
        </is>
      </c>
      <c r="E641" s="74" t="inlineStr">
        <is>
          <t>(None)</t>
        </is>
      </c>
      <c r="F641" s="71" t="n"/>
      <c r="G641" s="74" t="inlineStr">
        <is>
          <t>(None)</t>
        </is>
      </c>
      <c r="H641" s="71" t="n"/>
      <c r="Q641" s="72" t="inlineStr">
        <is>
          <t>Item</t>
        </is>
      </c>
    </row>
    <row r="642">
      <c r="B642" s="69" t="inlineStr">
        <is>
          <t>Basic Trainer</t>
        </is>
      </c>
      <c r="E642" s="78" t="inlineStr">
        <is>
          <t>Sand Attack</t>
        </is>
      </c>
      <c r="F642" s="71" t="n"/>
      <c r="G642" s="89" t="inlineStr">
        <is>
          <t>Rock Throw</t>
        </is>
      </c>
      <c r="H642" s="71" t="n"/>
      <c r="Q642" s="72" t="inlineStr">
        <is>
          <t>Moves</t>
        </is>
      </c>
    </row>
    <row r="643">
      <c r="E643" s="75" t="inlineStr">
        <is>
          <t>Bite</t>
        </is>
      </c>
      <c r="F643" s="71" t="n"/>
      <c r="G643" s="76" t="inlineStr">
        <is>
          <t>Self Destruct</t>
        </is>
      </c>
      <c r="H643" s="71" t="n"/>
    </row>
    <row r="644">
      <c r="E644" s="76" t="inlineStr">
        <is>
          <t>Yawn</t>
        </is>
      </c>
      <c r="F644" s="71" t="n"/>
      <c r="G644" s="78" t="inlineStr">
        <is>
          <t>Sand Tomb</t>
        </is>
      </c>
      <c r="H644" s="71" t="n"/>
    </row>
    <row r="645">
      <c r="E645" s="76" t="inlineStr">
        <is>
          <t>Odor Sleuth</t>
        </is>
      </c>
      <c r="F645" s="71" t="n"/>
      <c r="G645" s="78" t="inlineStr">
        <is>
          <t>Earth Power</t>
        </is>
      </c>
      <c r="H645" s="71" t="n"/>
    </row>
    <row r="647" ht="20" customHeight="1">
      <c r="B647" s="65" t="inlineStr">
        <is>
          <t>Triathlete</t>
        </is>
      </c>
      <c r="C647" s="66" t="n"/>
      <c r="D647" s="66" t="n"/>
      <c r="E647" s="67" t="inlineStr">
        <is>
          <t>Triathlete Julio</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IFERROR(_xlfn.IMAGE("https://play.pokemonshowdown.com/sprites/gen5/magnemite.png"),"")</f>
        <v/>
      </c>
      <c r="Q648" s="69" t="inlineStr">
        <is>
          <t>Forced on sight (range 3)</t>
        </is>
      </c>
    </row>
    <row r="649">
      <c r="E649" s="70" t="inlineStr">
        <is>
          <t>Lv 21 Magnemite</t>
        </is>
      </c>
      <c r="F649" s="71" t="n"/>
      <c r="Q649" s="72" t="inlineStr">
        <is>
          <t>Pokémon</t>
        </is>
      </c>
    </row>
    <row r="650">
      <c r="E650" s="73" t="inlineStr">
        <is>
          <t>Modest</t>
        </is>
      </c>
      <c r="F650" s="73" t="inlineStr">
        <is>
          <t>Magnet Pull</t>
        </is>
      </c>
      <c r="Q650" s="72" t="inlineStr">
        <is>
          <t>Nature / Ability</t>
        </is>
      </c>
    </row>
    <row r="651">
      <c r="B651" s="72" t="inlineStr">
        <is>
          <t>AI Flags:</t>
        </is>
      </c>
      <c r="E651" s="74" t="inlineStr">
        <is>
          <t>(None)</t>
        </is>
      </c>
      <c r="F651" s="71" t="n"/>
      <c r="Q651" s="72" t="inlineStr">
        <is>
          <t>Item</t>
        </is>
      </c>
    </row>
    <row r="652">
      <c r="B652" s="69" t="inlineStr">
        <is>
          <t>Basic Trainer</t>
        </is>
      </c>
      <c r="E652" s="76" t="inlineStr">
        <is>
          <t>Tackle</t>
        </is>
      </c>
      <c r="F652" s="71" t="n"/>
      <c r="Q652" s="72" t="inlineStr">
        <is>
          <t>Moves</t>
        </is>
      </c>
    </row>
    <row r="653">
      <c r="E653" s="76" t="inlineStr">
        <is>
          <t>Supersonic</t>
        </is>
      </c>
      <c r="F653" s="71" t="n"/>
    </row>
    <row r="654">
      <c r="E654" s="77" t="inlineStr">
        <is>
          <t>Thunder Shock</t>
        </is>
      </c>
      <c r="F654" s="71" t="n"/>
    </row>
    <row r="655">
      <c r="E655" s="76" t="inlineStr">
        <is>
          <t>Sonic Boom</t>
        </is>
      </c>
      <c r="F655" s="71" t="n"/>
    </row>
    <row r="657" ht="24" customHeight="1">
      <c r="B657" s="63" t="inlineStr">
        <is>
          <t>Magma Hideout - 1F</t>
        </is>
      </c>
      <c r="C657" s="64" t="n"/>
      <c r="D657" s="64" t="n"/>
      <c r="E657" s="64" t="n"/>
      <c r="F657" s="64" t="n"/>
      <c r="G657" s="64" t="n"/>
      <c r="H657" s="64" t="n"/>
      <c r="I657" s="64" t="n"/>
      <c r="J657" s="64" t="n"/>
      <c r="K657" s="64" t="n"/>
      <c r="L657" s="64" t="n"/>
      <c r="M657" s="64" t="n"/>
      <c r="N657" s="64" t="n"/>
      <c r="O657" s="64" t="n"/>
      <c r="P657" s="64" t="n"/>
      <c r="Q657" s="64" t="n"/>
    </row>
    <row r="659" ht="20" customHeight="1">
      <c r="B659" s="65" t="inlineStr">
        <is>
          <t>Team Magma</t>
        </is>
      </c>
      <c r="C659" s="66" t="n"/>
      <c r="D659" s="66" t="n"/>
      <c r="E659" s="67" t="inlineStr">
        <is>
          <t>Team Magma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IFERROR(_xlfn.IMAGE("https://play.pokemonshowdown.com/sprites/gen5/zubat.png"),"")</f>
        <v/>
      </c>
      <c r="Q660" s="69" t="inlineStr">
        <is>
          <t>Forced on sight (range 2)</t>
        </is>
      </c>
    </row>
    <row r="661">
      <c r="E661" s="70" t="inlineStr">
        <is>
          <t>Lv 29 Zubat</t>
        </is>
      </c>
      <c r="F661" s="71" t="n"/>
      <c r="Q661" s="72" t="inlineStr">
        <is>
          <t>Pokémon</t>
        </is>
      </c>
    </row>
    <row r="662">
      <c r="E662" s="73" t="inlineStr">
        <is>
          <t>Adamant</t>
        </is>
      </c>
      <c r="F662" s="73" t="inlineStr">
        <is>
          <t>Inner Focus</t>
        </is>
      </c>
      <c r="Q662" s="72" t="inlineStr">
        <is>
          <t>Nature / Ability</t>
        </is>
      </c>
    </row>
    <row r="663">
      <c r="B663" s="72" t="inlineStr">
        <is>
          <t>AI Flags:</t>
        </is>
      </c>
      <c r="E663" s="74" t="inlineStr">
        <is>
          <t>(None)</t>
        </is>
      </c>
      <c r="F663" s="71" t="n"/>
      <c r="Q663" s="72" t="inlineStr">
        <is>
          <t>Item</t>
        </is>
      </c>
    </row>
    <row r="664">
      <c r="B664" s="69" t="inlineStr">
        <is>
          <t>Basic Trainer</t>
        </is>
      </c>
      <c r="E664" s="87" t="inlineStr">
        <is>
          <t>Steel Wing</t>
        </is>
      </c>
      <c r="F664" s="71" t="n"/>
      <c r="Q664" s="72" t="inlineStr">
        <is>
          <t>Moves</t>
        </is>
      </c>
    </row>
    <row r="665">
      <c r="E665" s="75" t="inlineStr">
        <is>
          <t>Bite</t>
        </is>
      </c>
      <c r="F665" s="71" t="n"/>
    </row>
    <row r="666">
      <c r="E666" s="82" t="inlineStr">
        <is>
          <t>Aerial Ace</t>
        </is>
      </c>
      <c r="F666" s="71" t="n"/>
    </row>
    <row r="667">
      <c r="E667" s="80" t="inlineStr">
        <is>
          <t>Poison Jab</t>
        </is>
      </c>
      <c r="F667" s="71" t="n"/>
    </row>
    <row r="669" ht="20" customHeight="1">
      <c r="B669" s="65" t="inlineStr">
        <is>
          <t>Team Magma</t>
        </is>
      </c>
      <c r="C669" s="66" t="n"/>
      <c r="D669" s="66" t="n"/>
      <c r="E669" s="67" t="inlineStr">
        <is>
          <t>Team Magma Grunt</t>
        </is>
      </c>
      <c r="F669" s="66" t="n"/>
      <c r="G669" s="66" t="n"/>
      <c r="H669" s="66" t="n"/>
      <c r="I669" s="66" t="n"/>
      <c r="J669" s="66" t="n"/>
      <c r="K669" s="66" t="n"/>
      <c r="L669" s="66" t="n"/>
      <c r="M669" s="66" t="n"/>
      <c r="N669" s="66" t="n"/>
      <c r="O669" s="66" t="n"/>
      <c r="P669" s="66" t="n"/>
      <c r="Q669" s="66" t="n"/>
    </row>
    <row r="670" ht="69" customHeight="1">
      <c r="E670" s="68">
        <f>IFERROR(_xlfn.IMAGE("https://play.pokemonshowdown.com/sprites/gen5/poochyena.png"),"")</f>
        <v/>
      </c>
      <c r="Q670" s="69" t="inlineStr">
        <is>
          <t>Forced on sight (range 4)</t>
        </is>
      </c>
    </row>
    <row r="671">
      <c r="E671" s="70" t="inlineStr">
        <is>
          <t>Lv 29 Poochyena</t>
        </is>
      </c>
      <c r="F671" s="71" t="n"/>
      <c r="Q671" s="72" t="inlineStr">
        <is>
          <t>Pokémon</t>
        </is>
      </c>
    </row>
    <row r="672">
      <c r="E672" s="73" t="inlineStr">
        <is>
          <t>Adamant</t>
        </is>
      </c>
      <c r="F672" s="73" t="inlineStr">
        <is>
          <t>Quick Feet</t>
        </is>
      </c>
      <c r="Q672" s="72" t="inlineStr">
        <is>
          <t>Nature / Ability</t>
        </is>
      </c>
    </row>
    <row r="673">
      <c r="B673" s="72" t="inlineStr">
        <is>
          <t>AI Flags:</t>
        </is>
      </c>
      <c r="E673" s="74" t="inlineStr">
        <is>
          <t>(None)</t>
        </is>
      </c>
      <c r="F673" s="71" t="n"/>
      <c r="Q673" s="72" t="inlineStr">
        <is>
          <t>Item</t>
        </is>
      </c>
    </row>
    <row r="674">
      <c r="B674" s="69" t="inlineStr">
        <is>
          <t>Basic Trainer</t>
        </is>
      </c>
      <c r="E674" s="76" t="inlineStr">
        <is>
          <t>Yawn</t>
        </is>
      </c>
      <c r="F674" s="71" t="n"/>
      <c r="Q674" s="72" t="inlineStr">
        <is>
          <t>Moves</t>
        </is>
      </c>
    </row>
    <row r="675">
      <c r="E675" s="76" t="inlineStr">
        <is>
          <t>Odor Sleuth</t>
        </is>
      </c>
      <c r="F675" s="71" t="n"/>
    </row>
    <row r="676">
      <c r="E676" s="76" t="inlineStr">
        <is>
          <t>Body Slam</t>
        </is>
      </c>
      <c r="F676" s="71" t="n"/>
    </row>
    <row r="677">
      <c r="E677" s="75" t="inlineStr">
        <is>
          <t>Assurance</t>
        </is>
      </c>
      <c r="F677" s="71" t="n"/>
    </row>
    <row r="679" ht="24" customHeight="1">
      <c r="B679" s="63" t="inlineStr">
        <is>
          <t>Magma Hideout - 2F - 1R</t>
        </is>
      </c>
      <c r="C679" s="64" t="n"/>
      <c r="D679" s="64" t="n"/>
      <c r="E679" s="64" t="n"/>
      <c r="F679" s="64" t="n"/>
      <c r="G679" s="64" t="n"/>
      <c r="H679" s="64" t="n"/>
      <c r="I679" s="64" t="n"/>
      <c r="J679" s="64" t="n"/>
      <c r="K679" s="64" t="n"/>
      <c r="L679" s="64" t="n"/>
      <c r="M679" s="64" t="n"/>
      <c r="N679" s="64" t="n"/>
      <c r="O679" s="64" t="n"/>
      <c r="P679" s="64" t="n"/>
      <c r="Q679" s="64" t="n"/>
    </row>
    <row r="681" ht="20" customHeight="1">
      <c r="B681" s="65" t="inlineStr">
        <is>
          <t>Team Magma</t>
        </is>
      </c>
      <c r="C681" s="66" t="n"/>
      <c r="D681" s="66" t="n"/>
      <c r="E681" s="67" t="inlineStr">
        <is>
          <t>Team Magma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IFERROR(_xlfn.IMAGE("https://play.pokemonshowdown.com/sprites/gen5/mightyena.png"),"")</f>
        <v/>
      </c>
      <c r="Q682" s="69" t="inlineStr">
        <is>
          <t>Forced on sight (range 7)</t>
        </is>
      </c>
    </row>
    <row r="683">
      <c r="E683" s="70" t="inlineStr">
        <is>
          <t>Lv 29 Mightyena</t>
        </is>
      </c>
      <c r="F683" s="71" t="n"/>
      <c r="Q683" s="72" t="inlineStr">
        <is>
          <t>Pokémon</t>
        </is>
      </c>
    </row>
    <row r="684">
      <c r="E684" s="73" t="inlineStr">
        <is>
          <t>Adamant</t>
        </is>
      </c>
      <c r="F684" s="73" t="inlineStr">
        <is>
          <t>Intimidate</t>
        </is>
      </c>
      <c r="Q684" s="72" t="inlineStr">
        <is>
          <t>Nature / Ability</t>
        </is>
      </c>
    </row>
    <row r="685">
      <c r="B685" s="72" t="inlineStr">
        <is>
          <t>AI Flags:</t>
        </is>
      </c>
      <c r="E685" s="74" t="inlineStr">
        <is>
          <t>(None)</t>
        </is>
      </c>
      <c r="F685" s="71" t="n"/>
      <c r="Q685" s="72" t="inlineStr">
        <is>
          <t>Item</t>
        </is>
      </c>
    </row>
    <row r="686">
      <c r="B686" s="69" t="inlineStr">
        <is>
          <t>Basic Trainer</t>
        </is>
      </c>
      <c r="E686" s="75" t="inlineStr">
        <is>
          <t>Bite</t>
        </is>
      </c>
      <c r="F686" s="71" t="n"/>
      <c r="Q686" s="72" t="inlineStr">
        <is>
          <t>Moves</t>
        </is>
      </c>
    </row>
    <row r="687">
      <c r="E687" s="76" t="inlineStr">
        <is>
          <t>Odor Sleuth</t>
        </is>
      </c>
      <c r="F687" s="71" t="n"/>
    </row>
    <row r="688">
      <c r="E688" s="75" t="inlineStr">
        <is>
          <t>Assurance</t>
        </is>
      </c>
      <c r="F688" s="71" t="n"/>
    </row>
    <row r="689">
      <c r="E689" s="77" t="inlineStr">
        <is>
          <t>Thunder Fang</t>
        </is>
      </c>
      <c r="F689" s="71" t="n"/>
    </row>
    <row r="691" ht="20" customHeight="1">
      <c r="B691" s="65" t="inlineStr">
        <is>
          <t>Team Magma</t>
        </is>
      </c>
      <c r="C691" s="66" t="n"/>
      <c r="D691" s="66" t="n"/>
      <c r="E691" s="67" t="inlineStr">
        <is>
          <t>Team Magma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IFERROR(_xlfn.IMAGE("https://play.pokemonshowdown.com/sprites/gen5/numel.png"),"")</f>
        <v/>
      </c>
      <c r="Q692" s="69" t="inlineStr">
        <is>
          <t>Forced on sight (range 3)</t>
        </is>
      </c>
    </row>
    <row r="693">
      <c r="E693" s="70" t="inlineStr">
        <is>
          <t>Lv 29 Numel</t>
        </is>
      </c>
      <c r="F693" s="71" t="n"/>
      <c r="Q693" s="72" t="inlineStr">
        <is>
          <t>Pokémon</t>
        </is>
      </c>
    </row>
    <row r="694">
      <c r="E694" s="73" t="inlineStr">
        <is>
          <t>Modest</t>
        </is>
      </c>
      <c r="F694" s="73" t="inlineStr">
        <is>
          <t>Oblivious</t>
        </is>
      </c>
      <c r="Q694" s="72" t="inlineStr">
        <is>
          <t>Nature / Ability</t>
        </is>
      </c>
    </row>
    <row r="695">
      <c r="B695" s="72" t="inlineStr">
        <is>
          <t>AI Flags:</t>
        </is>
      </c>
      <c r="E695" s="74" t="inlineStr">
        <is>
          <t>(None)</t>
        </is>
      </c>
      <c r="F695" s="71" t="n"/>
      <c r="Q695" s="72" t="inlineStr">
        <is>
          <t>Item</t>
        </is>
      </c>
    </row>
    <row r="696">
      <c r="B696" s="69" t="inlineStr">
        <is>
          <t>Basic Trainer</t>
        </is>
      </c>
      <c r="E696" s="78" t="inlineStr">
        <is>
          <t>Sand Tomb</t>
        </is>
      </c>
      <c r="F696" s="71" t="n"/>
      <c r="Q696" s="72" t="inlineStr">
        <is>
          <t>Moves</t>
        </is>
      </c>
    </row>
    <row r="697">
      <c r="E697" s="78" t="inlineStr">
        <is>
          <t>Earth Power</t>
        </is>
      </c>
      <c r="F697" s="71" t="n"/>
    </row>
    <row r="698">
      <c r="E698" s="83" t="inlineStr">
        <is>
          <t>Fire Spin</t>
        </is>
      </c>
      <c r="F698" s="71" t="n"/>
    </row>
    <row r="699">
      <c r="E699" s="89" t="inlineStr">
        <is>
          <t>Rock Slide</t>
        </is>
      </c>
      <c r="F699" s="71" t="n"/>
    </row>
    <row r="701" ht="20" customHeight="1">
      <c r="B701" s="65" t="inlineStr">
        <is>
          <t>Team Magma</t>
        </is>
      </c>
      <c r="C701" s="66" t="n"/>
      <c r="D701" s="66" t="n"/>
      <c r="E701" s="67" t="inlineStr">
        <is>
          <t>Team Magma Grunt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IFERROR(_xlfn.IMAGE("https://play.pokemonshowdown.com/sprites/gen5/baltoy.png"),"")</f>
        <v/>
      </c>
      <c r="G702" s="68">
        <f>IFERROR(_xlfn.IMAGE("https://play.pokemonshowdown.com/sprites/gen5/zubat.png"),"")</f>
        <v/>
      </c>
    </row>
    <row r="703">
      <c r="E703" s="70" t="inlineStr">
        <is>
          <t>Lv 28 Baltoy</t>
        </is>
      </c>
      <c r="F703" s="71" t="n"/>
      <c r="G703" s="70" t="inlineStr">
        <is>
          <t>Lv 28 Zubat</t>
        </is>
      </c>
      <c r="H703" s="71" t="n"/>
      <c r="Q703" s="72" t="inlineStr">
        <is>
          <t>Pokémon</t>
        </is>
      </c>
    </row>
    <row r="704">
      <c r="E704" s="73" t="inlineStr">
        <is>
          <t>Adamant</t>
        </is>
      </c>
      <c r="F704" s="73" t="inlineStr">
        <is>
          <t>Levitate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8" t="inlineStr">
        <is>
          <t>Mud Bomb</t>
        </is>
      </c>
      <c r="F706" s="71" t="n"/>
      <c r="G706" s="80" t="inlineStr">
        <is>
          <t>Poison Sting</t>
        </is>
      </c>
      <c r="H706" s="71" t="n"/>
      <c r="Q706" s="72" t="inlineStr">
        <is>
          <t>Moves</t>
        </is>
      </c>
    </row>
    <row r="707">
      <c r="E707" s="85" t="inlineStr">
        <is>
          <t>Teleport</t>
        </is>
      </c>
      <c r="F707" s="71" t="n"/>
      <c r="G707" s="87" t="inlineStr">
        <is>
          <t>Steel Wing</t>
        </is>
      </c>
      <c r="H707" s="71" t="n"/>
    </row>
    <row r="708">
      <c r="E708" s="89" t="inlineStr">
        <is>
          <t>Ancient Power</t>
        </is>
      </c>
      <c r="F708" s="71" t="n"/>
      <c r="G708" s="75" t="inlineStr">
        <is>
          <t>Bite</t>
        </is>
      </c>
      <c r="H708" s="71" t="n"/>
    </row>
    <row r="709">
      <c r="E709" s="85" t="inlineStr">
        <is>
          <t>Zen Headbutt</t>
        </is>
      </c>
      <c r="F709" s="71" t="n"/>
      <c r="G709" s="82" t="inlineStr">
        <is>
          <t>Aerial Ace</t>
        </is>
      </c>
      <c r="H709" s="71" t="n"/>
    </row>
    <row r="711" ht="20" customHeight="1">
      <c r="B711" s="65" t="inlineStr">
        <is>
          <t>Team Magma</t>
        </is>
      </c>
      <c r="C711" s="66" t="n"/>
      <c r="D711" s="66" t="n"/>
      <c r="E711" s="67" t="inlineStr">
        <is>
          <t>Team Magma Grunt</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IFERROR(_xlfn.IMAGE("https://play.pokemonshowdown.com/sprites/gen5/baltoy.png"),"")</f>
        <v/>
      </c>
      <c r="G712" s="68">
        <f>IFERROR(_xlfn.IMAGE("https://play.pokemonshowdown.com/sprites/gen5/numel.png"),"")</f>
        <v/>
      </c>
    </row>
    <row r="713">
      <c r="E713" s="70" t="inlineStr">
        <is>
          <t>Lv 28 Baltoy</t>
        </is>
      </c>
      <c r="F713" s="71" t="n"/>
      <c r="G713" s="70" t="inlineStr">
        <is>
          <t>Lv 28 Numel</t>
        </is>
      </c>
      <c r="H713" s="71" t="n"/>
      <c r="Q713" s="72" t="inlineStr">
        <is>
          <t>Pokémon</t>
        </is>
      </c>
    </row>
    <row r="714">
      <c r="E714" s="73" t="inlineStr">
        <is>
          <t>Adamant</t>
        </is>
      </c>
      <c r="F714" s="73" t="inlineStr">
        <is>
          <t>Levitate</t>
        </is>
      </c>
      <c r="G714" s="73" t="inlineStr">
        <is>
          <t>Modest</t>
        </is>
      </c>
      <c r="H714" s="73" t="inlineStr">
        <is>
          <t>Oblivious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8" t="inlineStr">
        <is>
          <t>Mud Bomb</t>
        </is>
      </c>
      <c r="F716" s="71" t="n"/>
      <c r="G716" s="78" t="inlineStr">
        <is>
          <t>Sand Tomb</t>
        </is>
      </c>
      <c r="H716" s="71" t="n"/>
      <c r="Q716" s="72" t="inlineStr">
        <is>
          <t>Moves</t>
        </is>
      </c>
    </row>
    <row r="717">
      <c r="E717" s="85" t="inlineStr">
        <is>
          <t>Teleport</t>
        </is>
      </c>
      <c r="F717" s="71" t="n"/>
      <c r="G717" s="78" t="inlineStr">
        <is>
          <t>Earth Power</t>
        </is>
      </c>
      <c r="H717" s="71" t="n"/>
    </row>
    <row r="718">
      <c r="E718" s="89" t="inlineStr">
        <is>
          <t>Ancient Power</t>
        </is>
      </c>
      <c r="F718" s="71" t="n"/>
      <c r="G718" s="83" t="inlineStr">
        <is>
          <t>Fire Spin</t>
        </is>
      </c>
      <c r="H718" s="71" t="n"/>
    </row>
    <row r="719">
      <c r="E719" s="85" t="inlineStr">
        <is>
          <t>Zen Headbutt</t>
        </is>
      </c>
      <c r="F719" s="71" t="n"/>
      <c r="G719" s="89" t="inlineStr">
        <is>
          <t>Rock Slide</t>
        </is>
      </c>
      <c r="H719" s="71" t="n"/>
    </row>
    <row r="721" ht="24" customHeight="1">
      <c r="B721" s="63" t="inlineStr">
        <is>
          <t>Magma Hideout - 2F - 2R</t>
        </is>
      </c>
      <c r="C721" s="64" t="n"/>
      <c r="D721" s="64" t="n"/>
      <c r="E721" s="64" t="n"/>
      <c r="F721" s="64" t="n"/>
      <c r="G721" s="64" t="n"/>
      <c r="H721" s="64" t="n"/>
      <c r="I721" s="64" t="n"/>
      <c r="J721" s="64" t="n"/>
      <c r="K721" s="64" t="n"/>
      <c r="L721" s="64" t="n"/>
      <c r="M721" s="64" t="n"/>
      <c r="N721" s="64" t="n"/>
      <c r="O721" s="64" t="n"/>
      <c r="P721" s="64" t="n"/>
      <c r="Q721" s="64" t="n"/>
    </row>
    <row r="723" ht="20" customHeight="1">
      <c r="B723" s="65" t="inlineStr">
        <is>
          <t>Team Magma</t>
        </is>
      </c>
      <c r="C723" s="66" t="n"/>
      <c r="D723" s="66" t="n"/>
      <c r="E723" s="67" t="inlineStr">
        <is>
          <t>Team Magma Grunt</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IFERROR(_xlfn.IMAGE("https://play.pokemonshowdown.com/sprites/gen5/numel.png"),"")</f>
        <v/>
      </c>
      <c r="Q724" s="69" t="inlineStr">
        <is>
          <t>Forced on sight (range 1)</t>
        </is>
      </c>
    </row>
    <row r="725">
      <c r="E725" s="70" t="inlineStr">
        <is>
          <t>Lv 29 Numel</t>
        </is>
      </c>
      <c r="F725" s="71" t="n"/>
      <c r="Q725" s="72" t="inlineStr">
        <is>
          <t>Pokémon</t>
        </is>
      </c>
    </row>
    <row r="726">
      <c r="E726" s="73" t="inlineStr">
        <is>
          <t>Modest</t>
        </is>
      </c>
      <c r="F726" s="73" t="inlineStr">
        <is>
          <t>Oblivious</t>
        </is>
      </c>
      <c r="Q726" s="72" t="inlineStr">
        <is>
          <t>Nature / Ability</t>
        </is>
      </c>
    </row>
    <row r="727">
      <c r="B727" s="72" t="inlineStr">
        <is>
          <t>AI Flags:</t>
        </is>
      </c>
      <c r="E727" s="74" t="inlineStr">
        <is>
          <t>(None)</t>
        </is>
      </c>
      <c r="F727" s="71" t="n"/>
      <c r="Q727" s="72" t="inlineStr">
        <is>
          <t>Item</t>
        </is>
      </c>
    </row>
    <row r="728">
      <c r="B728" s="69" t="inlineStr">
        <is>
          <t>Basic Trainer</t>
        </is>
      </c>
      <c r="E728" s="78" t="inlineStr">
        <is>
          <t>Sand Tomb</t>
        </is>
      </c>
      <c r="F728" s="71" t="n"/>
      <c r="Q728" s="72" t="inlineStr">
        <is>
          <t>Moves</t>
        </is>
      </c>
    </row>
    <row r="729">
      <c r="E729" s="78" t="inlineStr">
        <is>
          <t>Earth Power</t>
        </is>
      </c>
      <c r="F729" s="71" t="n"/>
    </row>
    <row r="730">
      <c r="E730" s="83" t="inlineStr">
        <is>
          <t>Fire Spin</t>
        </is>
      </c>
      <c r="F730" s="71" t="n"/>
    </row>
    <row r="731">
      <c r="E731" s="89" t="inlineStr">
        <is>
          <t>Rock Slide</t>
        </is>
      </c>
      <c r="F731" s="71" t="n"/>
    </row>
    <row r="733" ht="20" customHeight="1">
      <c r="B733" s="65" t="inlineStr">
        <is>
          <t>Team Magma</t>
        </is>
      </c>
      <c r="C733" s="66" t="n"/>
      <c r="D733" s="66" t="n"/>
      <c r="E733" s="67" t="inlineStr">
        <is>
          <t>Team Magma Grunt</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IFERROR(_xlfn.IMAGE("https://play.pokemonshowdown.com/sprites/gen5/mightyena.png"),"")</f>
        <v/>
      </c>
      <c r="Q734" s="69" t="inlineStr">
        <is>
          <t>Forced on sight (range 4)</t>
        </is>
      </c>
    </row>
    <row r="735">
      <c r="E735" s="70" t="inlineStr">
        <is>
          <t>Lv 29 Mightyena</t>
        </is>
      </c>
      <c r="F735" s="71" t="n"/>
      <c r="Q735" s="72" t="inlineStr">
        <is>
          <t>Pokémon</t>
        </is>
      </c>
    </row>
    <row r="736">
      <c r="E736" s="73" t="inlineStr">
        <is>
          <t>Adamant</t>
        </is>
      </c>
      <c r="F736" s="73" t="inlineStr">
        <is>
          <t>Intimidate</t>
        </is>
      </c>
      <c r="Q736" s="72" t="inlineStr">
        <is>
          <t>Nature / Ability</t>
        </is>
      </c>
    </row>
    <row r="737">
      <c r="B737" s="72" t="inlineStr">
        <is>
          <t>AI Flags:</t>
        </is>
      </c>
      <c r="E737" s="74" t="inlineStr">
        <is>
          <t>(None)</t>
        </is>
      </c>
      <c r="F737" s="71" t="n"/>
      <c r="Q737" s="72" t="inlineStr">
        <is>
          <t>Item</t>
        </is>
      </c>
    </row>
    <row r="738">
      <c r="B738" s="69" t="inlineStr">
        <is>
          <t>Basic Trainer</t>
        </is>
      </c>
      <c r="E738" s="75" t="inlineStr">
        <is>
          <t>Bite</t>
        </is>
      </c>
      <c r="F738" s="71" t="n"/>
      <c r="Q738" s="72" t="inlineStr">
        <is>
          <t>Moves</t>
        </is>
      </c>
    </row>
    <row r="739">
      <c r="E739" s="76" t="inlineStr">
        <is>
          <t>Odor Sleuth</t>
        </is>
      </c>
      <c r="F739" s="71" t="n"/>
    </row>
    <row r="740">
      <c r="E740" s="75" t="inlineStr">
        <is>
          <t>Assurance</t>
        </is>
      </c>
      <c r="F740" s="71" t="n"/>
    </row>
    <row r="741">
      <c r="E741" s="77" t="inlineStr">
        <is>
          <t>Thunder Fang</t>
        </is>
      </c>
      <c r="F741" s="71" t="n"/>
    </row>
    <row r="743" ht="20" customHeight="1">
      <c r="B743" s="65" t="inlineStr">
        <is>
          <t>Team Magma</t>
        </is>
      </c>
      <c r="C743" s="66" t="n"/>
      <c r="D743" s="66" t="n"/>
      <c r="E743" s="67" t="inlineStr">
        <is>
          <t>Team Magma Grunt</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IFERROR(_xlfn.IMAGE("https://play.pokemonshowdown.com/sprites/gen5/zubat.png"),"")</f>
        <v/>
      </c>
      <c r="Q744" s="69" t="inlineStr">
        <is>
          <t>Forced on sight (range 2)</t>
        </is>
      </c>
    </row>
    <row r="745">
      <c r="E745" s="70" t="inlineStr">
        <is>
          <t>Lv 29 Zubat</t>
        </is>
      </c>
      <c r="F745" s="71" t="n"/>
      <c r="Q745" s="72" t="inlineStr">
        <is>
          <t>Pokémon</t>
        </is>
      </c>
    </row>
    <row r="746">
      <c r="E746" s="73" t="inlineStr">
        <is>
          <t>Adamant</t>
        </is>
      </c>
      <c r="F746" s="73" t="inlineStr">
        <is>
          <t>Inner Focus</t>
        </is>
      </c>
      <c r="Q746" s="72" t="inlineStr">
        <is>
          <t>Nature / Ability</t>
        </is>
      </c>
    </row>
    <row r="747">
      <c r="B747" s="72" t="inlineStr">
        <is>
          <t>AI Flags:</t>
        </is>
      </c>
      <c r="E747" s="74" t="inlineStr">
        <is>
          <t>(None)</t>
        </is>
      </c>
      <c r="F747" s="71" t="n"/>
      <c r="Q747" s="72" t="inlineStr">
        <is>
          <t>Item</t>
        </is>
      </c>
    </row>
    <row r="748">
      <c r="B748" s="69" t="inlineStr">
        <is>
          <t>Basic Trainer</t>
        </is>
      </c>
      <c r="E748" s="87" t="inlineStr">
        <is>
          <t>Steel Wing</t>
        </is>
      </c>
      <c r="F748" s="71" t="n"/>
      <c r="Q748" s="72" t="inlineStr">
        <is>
          <t>Moves</t>
        </is>
      </c>
    </row>
    <row r="749">
      <c r="E749" s="75" t="inlineStr">
        <is>
          <t>Bite</t>
        </is>
      </c>
      <c r="F749" s="71" t="n"/>
    </row>
    <row r="750">
      <c r="E750" s="82" t="inlineStr">
        <is>
          <t>Aerial Ace</t>
        </is>
      </c>
      <c r="F750" s="71" t="n"/>
    </row>
    <row r="751">
      <c r="E751" s="80" t="inlineStr">
        <is>
          <t>Poison Jab</t>
        </is>
      </c>
      <c r="F751" s="71" t="n"/>
    </row>
    <row r="753" ht="20" customHeight="1">
      <c r="B753" s="65" t="inlineStr">
        <is>
          <t>Team Magma</t>
        </is>
      </c>
      <c r="C753" s="66" t="n"/>
      <c r="D753" s="66" t="n"/>
      <c r="E753" s="67" t="inlineStr">
        <is>
          <t>Team Magma Grunt</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IFERROR(_xlfn.IMAGE("https://play.pokemonshowdown.com/sprites/gen5/poochyena.png"),"")</f>
        <v/>
      </c>
      <c r="Q754" s="69" t="inlineStr">
        <is>
          <t>Forced on sight (range 7)</t>
        </is>
      </c>
    </row>
    <row r="755">
      <c r="E755" s="70" t="inlineStr">
        <is>
          <t>Lv 29 Poochyena</t>
        </is>
      </c>
      <c r="F755" s="71" t="n"/>
      <c r="Q755" s="72" t="inlineStr">
        <is>
          <t>Pokémon</t>
        </is>
      </c>
    </row>
    <row r="756">
      <c r="E756" s="73" t="inlineStr">
        <is>
          <t>Adamant</t>
        </is>
      </c>
      <c r="F756" s="73" t="inlineStr">
        <is>
          <t>Quick Feet</t>
        </is>
      </c>
      <c r="Q756" s="72" t="inlineStr">
        <is>
          <t>Nature / Ability</t>
        </is>
      </c>
    </row>
    <row r="757">
      <c r="B757" s="72" t="inlineStr">
        <is>
          <t>AI Flags:</t>
        </is>
      </c>
      <c r="E757" s="74" t="inlineStr">
        <is>
          <t>(None)</t>
        </is>
      </c>
      <c r="F757" s="71" t="n"/>
      <c r="Q757" s="72" t="inlineStr">
        <is>
          <t>Item</t>
        </is>
      </c>
    </row>
    <row r="758">
      <c r="B758" s="69" t="inlineStr">
        <is>
          <t>Basic Trainer</t>
        </is>
      </c>
      <c r="E758" s="76" t="inlineStr">
        <is>
          <t>Yawn</t>
        </is>
      </c>
      <c r="F758" s="71" t="n"/>
      <c r="Q758" s="72" t="inlineStr">
        <is>
          <t>Moves</t>
        </is>
      </c>
    </row>
    <row r="759">
      <c r="E759" s="76" t="inlineStr">
        <is>
          <t>Odor Sleuth</t>
        </is>
      </c>
      <c r="F759" s="71" t="n"/>
    </row>
    <row r="760">
      <c r="E760" s="76" t="inlineStr">
        <is>
          <t>Body Slam</t>
        </is>
      </c>
      <c r="F760" s="71" t="n"/>
    </row>
    <row r="761">
      <c r="E761" s="75" t="inlineStr">
        <is>
          <t>Assurance</t>
        </is>
      </c>
      <c r="F761" s="71" t="n"/>
    </row>
    <row r="763" ht="24" customHeight="1">
      <c r="B763" s="63" t="inlineStr">
        <is>
          <t>Magma Hideout - 3F - 1R</t>
        </is>
      </c>
      <c r="C763" s="64" t="n"/>
      <c r="D763" s="64" t="n"/>
      <c r="E763" s="64" t="n"/>
      <c r="F763" s="64" t="n"/>
      <c r="G763" s="64" t="n"/>
      <c r="H763" s="64" t="n"/>
      <c r="I763" s="64" t="n"/>
      <c r="J763" s="64" t="n"/>
      <c r="K763" s="64" t="n"/>
      <c r="L763" s="64" t="n"/>
      <c r="M763" s="64" t="n"/>
      <c r="N763" s="64" t="n"/>
      <c r="O763" s="64" t="n"/>
      <c r="P763" s="64" t="n"/>
      <c r="Q763" s="64" t="n"/>
    </row>
    <row r="765" ht="20" customHeight="1">
      <c r="B765" s="65" t="inlineStr">
        <is>
          <t>Team Magma</t>
        </is>
      </c>
      <c r="C765" s="66" t="n"/>
      <c r="D765" s="66" t="n"/>
      <c r="E765" s="67" t="inlineStr">
        <is>
          <t>Team Magma Grunt</t>
        </is>
      </c>
      <c r="F765" s="66" t="n"/>
      <c r="G765" s="66" t="n"/>
      <c r="H765" s="66" t="n"/>
      <c r="I765" s="66" t="n"/>
      <c r="J765" s="66" t="n"/>
      <c r="K765" s="66" t="n"/>
      <c r="L765" s="66" t="n"/>
      <c r="M765" s="66" t="n"/>
      <c r="N765" s="66" t="n"/>
      <c r="O765" s="66" t="n"/>
      <c r="P765" s="66" t="n"/>
      <c r="Q765" s="66" t="n"/>
    </row>
    <row r="766" ht="69" customHeight="1">
      <c r="E766" s="68">
        <f>IFERROR(_xlfn.IMAGE("https://play.pokemonshowdown.com/sprites/gen5/baltoy.png"),"")</f>
        <v/>
      </c>
      <c r="Q766" s="69" t="inlineStr">
        <is>
          <t>Forced on sight (range 4)</t>
        </is>
      </c>
    </row>
    <row r="767">
      <c r="E767" s="70" t="inlineStr">
        <is>
          <t>Lv 29 Baltoy</t>
        </is>
      </c>
      <c r="F767" s="71" t="n"/>
      <c r="Q767" s="72" t="inlineStr">
        <is>
          <t>Pokémon</t>
        </is>
      </c>
    </row>
    <row r="768">
      <c r="E768" s="73" t="inlineStr">
        <is>
          <t>Adamant</t>
        </is>
      </c>
      <c r="F768" s="73" t="inlineStr">
        <is>
          <t>Levitate</t>
        </is>
      </c>
      <c r="Q768" s="72" t="inlineStr">
        <is>
          <t>Nature / Ability</t>
        </is>
      </c>
    </row>
    <row r="769">
      <c r="B769" s="72" t="inlineStr">
        <is>
          <t>AI Flags:</t>
        </is>
      </c>
      <c r="E769" s="74" t="inlineStr">
        <is>
          <t>(None)</t>
        </is>
      </c>
      <c r="F769" s="71" t="n"/>
      <c r="Q769" s="72" t="inlineStr">
        <is>
          <t>Item</t>
        </is>
      </c>
    </row>
    <row r="770">
      <c r="B770" s="69" t="inlineStr">
        <is>
          <t>Basic Trainer</t>
        </is>
      </c>
      <c r="E770" s="78" t="inlineStr">
        <is>
          <t>Mud Bomb</t>
        </is>
      </c>
      <c r="F770" s="71" t="n"/>
      <c r="Q770" s="72" t="inlineStr">
        <is>
          <t>Moves</t>
        </is>
      </c>
    </row>
    <row r="771">
      <c r="E771" s="85" t="inlineStr">
        <is>
          <t>Teleport</t>
        </is>
      </c>
      <c r="F771" s="71" t="n"/>
    </row>
    <row r="772">
      <c r="E772" s="89" t="inlineStr">
        <is>
          <t>Ancient Power</t>
        </is>
      </c>
      <c r="F772" s="71" t="n"/>
    </row>
    <row r="773">
      <c r="E773" s="85" t="inlineStr">
        <is>
          <t>Zen Headbutt</t>
        </is>
      </c>
      <c r="F773" s="71" t="n"/>
    </row>
    <row r="775" ht="20" customHeight="1">
      <c r="B775" s="65" t="inlineStr">
        <is>
          <t>Team Magma</t>
        </is>
      </c>
      <c r="C775" s="66" t="n"/>
      <c r="D775" s="66" t="n"/>
      <c r="E775" s="67" t="inlineStr">
        <is>
          <t>Team Magma Grunt</t>
        </is>
      </c>
      <c r="F775" s="66" t="n"/>
      <c r="G775" s="66" t="n"/>
      <c r="H775" s="66" t="n"/>
      <c r="I775" s="66" t="n"/>
      <c r="J775" s="66" t="n"/>
      <c r="K775" s="66" t="n"/>
      <c r="L775" s="66" t="n"/>
      <c r="M775" s="66" t="n"/>
      <c r="N775" s="66" t="n"/>
      <c r="O775" s="66" t="n"/>
      <c r="P775" s="66" t="n"/>
      <c r="Q775" s="66" t="n"/>
    </row>
    <row r="776" ht="69" customHeight="1">
      <c r="E776" s="68">
        <f>IFERROR(_xlfn.IMAGE("https://play.pokemonshowdown.com/sprites/gen5/zubat.png"),"")</f>
        <v/>
      </c>
      <c r="Q776" s="69" t="inlineStr">
        <is>
          <t>Forced on sight (range 5)</t>
        </is>
      </c>
    </row>
    <row r="777">
      <c r="E777" s="70" t="inlineStr">
        <is>
          <t>Lv 29 Zubat</t>
        </is>
      </c>
      <c r="F777" s="71" t="n"/>
      <c r="Q777" s="72" t="inlineStr">
        <is>
          <t>Pokémon</t>
        </is>
      </c>
    </row>
    <row r="778">
      <c r="E778" s="73" t="inlineStr">
        <is>
          <t>Adamant</t>
        </is>
      </c>
      <c r="F778" s="73" t="inlineStr">
        <is>
          <t>Inner Focus</t>
        </is>
      </c>
      <c r="Q778" s="72" t="inlineStr">
        <is>
          <t>Nature / Ability</t>
        </is>
      </c>
    </row>
    <row r="779">
      <c r="B779" s="72" t="inlineStr">
        <is>
          <t>AI Flags:</t>
        </is>
      </c>
      <c r="E779" s="74" t="inlineStr">
        <is>
          <t>(None)</t>
        </is>
      </c>
      <c r="F779" s="71" t="n"/>
      <c r="Q779" s="72" t="inlineStr">
        <is>
          <t>Item</t>
        </is>
      </c>
    </row>
    <row r="780">
      <c r="B780" s="69" t="inlineStr">
        <is>
          <t>Basic Trainer</t>
        </is>
      </c>
      <c r="E780" s="87" t="inlineStr">
        <is>
          <t>Steel Wing</t>
        </is>
      </c>
      <c r="F780" s="71" t="n"/>
      <c r="Q780" s="72" t="inlineStr">
        <is>
          <t>Moves</t>
        </is>
      </c>
    </row>
    <row r="781">
      <c r="E781" s="75" t="inlineStr">
        <is>
          <t>Bite</t>
        </is>
      </c>
      <c r="F781" s="71" t="n"/>
    </row>
    <row r="782">
      <c r="E782" s="82" t="inlineStr">
        <is>
          <t>Aerial Ace</t>
        </is>
      </c>
      <c r="F782" s="71" t="n"/>
    </row>
    <row r="783">
      <c r="E783" s="80" t="inlineStr">
        <is>
          <t>Poison Jab</t>
        </is>
      </c>
      <c r="F783" s="71" t="n"/>
    </row>
    <row r="785" ht="24" customHeight="1">
      <c r="B785" s="63" t="inlineStr">
        <is>
          <t>Magma Hideout - 3F - 2R</t>
        </is>
      </c>
      <c r="C785" s="64" t="n"/>
      <c r="D785" s="64" t="n"/>
      <c r="E785" s="64" t="n"/>
      <c r="F785" s="64" t="n"/>
      <c r="G785" s="64" t="n"/>
      <c r="H785" s="64" t="n"/>
      <c r="I785" s="64" t="n"/>
      <c r="J785" s="64" t="n"/>
      <c r="K785" s="64" t="n"/>
      <c r="L785" s="64" t="n"/>
      <c r="M785" s="64" t="n"/>
      <c r="N785" s="64" t="n"/>
      <c r="O785" s="64" t="n"/>
      <c r="P785" s="64" t="n"/>
      <c r="Q785" s="64" t="n"/>
    </row>
    <row r="787" ht="20" customHeight="1">
      <c r="B787" s="65" t="inlineStr">
        <is>
          <t>Team Magma</t>
        </is>
      </c>
      <c r="C787" s="66" t="n"/>
      <c r="D787" s="66" t="n"/>
      <c r="E787" s="67" t="inlineStr">
        <is>
          <t>Team Magma Grunt</t>
        </is>
      </c>
      <c r="F787" s="66" t="n"/>
      <c r="G787" s="66" t="n"/>
      <c r="H787" s="66" t="n"/>
      <c r="I787" s="66" t="n"/>
      <c r="J787" s="66" t="n"/>
      <c r="K787" s="66" t="n"/>
      <c r="L787" s="66" t="n"/>
      <c r="M787" s="66" t="n"/>
      <c r="N787" s="66" t="n"/>
      <c r="O787" s="66" t="n"/>
      <c r="P787" s="66" t="n"/>
      <c r="Q787" s="66" t="n"/>
    </row>
    <row r="788" ht="69" customHeight="1">
      <c r="E788" s="68">
        <f>IFERROR(_xlfn.IMAGE("https://play.pokemonshowdown.com/sprites/gen5/mightyena.png"),"")</f>
        <v/>
      </c>
    </row>
    <row r="789">
      <c r="E789" s="70" t="inlineStr">
        <is>
          <t>Lv 29 Mightyena</t>
        </is>
      </c>
      <c r="F789" s="71" t="n"/>
      <c r="Q789" s="72" t="inlineStr">
        <is>
          <t>Pokémon</t>
        </is>
      </c>
    </row>
    <row r="790">
      <c r="E790" s="73" t="inlineStr">
        <is>
          <t>Adamant</t>
        </is>
      </c>
      <c r="F790" s="73" t="inlineStr">
        <is>
          <t>Intimidate</t>
        </is>
      </c>
      <c r="Q790" s="72" t="inlineStr">
        <is>
          <t>Nature / Ability</t>
        </is>
      </c>
    </row>
    <row r="791">
      <c r="B791" s="72" t="inlineStr">
        <is>
          <t>AI Flags:</t>
        </is>
      </c>
      <c r="E791" s="74" t="inlineStr">
        <is>
          <t>(None)</t>
        </is>
      </c>
      <c r="F791" s="71" t="n"/>
      <c r="Q791" s="72" t="inlineStr">
        <is>
          <t>Item</t>
        </is>
      </c>
    </row>
    <row r="792">
      <c r="B792" s="69" t="inlineStr">
        <is>
          <t>Basic Trainer</t>
        </is>
      </c>
      <c r="E792" s="75" t="inlineStr">
        <is>
          <t>Bite</t>
        </is>
      </c>
      <c r="F792" s="71" t="n"/>
      <c r="Q792" s="72" t="inlineStr">
        <is>
          <t>Moves</t>
        </is>
      </c>
    </row>
    <row r="793">
      <c r="E793" s="76" t="inlineStr">
        <is>
          <t>Odor Sleuth</t>
        </is>
      </c>
      <c r="F793" s="71" t="n"/>
    </row>
    <row r="794">
      <c r="E794" s="75" t="inlineStr">
        <is>
          <t>Assurance</t>
        </is>
      </c>
      <c r="F794" s="71" t="n"/>
    </row>
    <row r="795">
      <c r="E795" s="77" t="inlineStr">
        <is>
          <t>Thunder Fang</t>
        </is>
      </c>
      <c r="F795" s="71" t="n"/>
    </row>
    <row r="797" ht="24" customHeight="1">
      <c r="B797" s="63" t="inlineStr">
        <is>
          <t>Magma Hideout - 4F</t>
        </is>
      </c>
      <c r="C797" s="64" t="n"/>
      <c r="D797" s="64" t="n"/>
      <c r="E797" s="64" t="n"/>
      <c r="F797" s="64" t="n"/>
      <c r="G797" s="64" t="n"/>
      <c r="H797" s="64" t="n"/>
      <c r="I797" s="64" t="n"/>
      <c r="J797" s="64" t="n"/>
      <c r="K797" s="64" t="n"/>
      <c r="L797" s="64" t="n"/>
      <c r="M797" s="64" t="n"/>
      <c r="N797" s="64" t="n"/>
      <c r="O797" s="64" t="n"/>
      <c r="P797" s="64" t="n"/>
      <c r="Q797" s="64" t="n"/>
    </row>
    <row r="799" ht="20" customHeight="1">
      <c r="B799" s="65" t="inlineStr">
        <is>
          <t>Team Magma</t>
        </is>
      </c>
      <c r="C799" s="66" t="n"/>
      <c r="D799" s="66" t="n"/>
      <c r="E799" s="67" t="inlineStr">
        <is>
          <t>Team Magma Grunt</t>
        </is>
      </c>
      <c r="F799" s="66" t="n"/>
      <c r="G799" s="66" t="n"/>
      <c r="H799" s="66" t="n"/>
      <c r="I799" s="66" t="n"/>
      <c r="J799" s="66" t="n"/>
      <c r="K799" s="66" t="n"/>
      <c r="L799" s="66" t="n"/>
      <c r="M799" s="66" t="n"/>
      <c r="N799" s="66" t="n"/>
      <c r="O799" s="66" t="n"/>
      <c r="P799" s="66" t="n"/>
      <c r="Q799" s="66" t="n"/>
    </row>
    <row r="800" ht="69" customHeight="1">
      <c r="E800" s="68">
        <f>IFERROR(_xlfn.IMAGE("https://play.pokemonshowdown.com/sprites/gen5/baltoy.png"),"")</f>
        <v/>
      </c>
      <c r="Q800" s="69" t="inlineStr">
        <is>
          <t>Forced on sight (range 3)</t>
        </is>
      </c>
    </row>
    <row r="801">
      <c r="E801" s="70" t="inlineStr">
        <is>
          <t>Lv 29 Baltoy</t>
        </is>
      </c>
      <c r="F801" s="71" t="n"/>
      <c r="Q801" s="72" t="inlineStr">
        <is>
          <t>Pokémon</t>
        </is>
      </c>
    </row>
    <row r="802">
      <c r="E802" s="73" t="inlineStr">
        <is>
          <t>Adamant</t>
        </is>
      </c>
      <c r="F802" s="73" t="inlineStr">
        <is>
          <t>Levitate</t>
        </is>
      </c>
      <c r="Q802" s="72" t="inlineStr">
        <is>
          <t>Nature / Ability</t>
        </is>
      </c>
    </row>
    <row r="803">
      <c r="B803" s="72" t="inlineStr">
        <is>
          <t>AI Flags:</t>
        </is>
      </c>
      <c r="E803" s="74" t="inlineStr">
        <is>
          <t>(None)</t>
        </is>
      </c>
      <c r="F803" s="71" t="n"/>
      <c r="Q803" s="72" t="inlineStr">
        <is>
          <t>Item</t>
        </is>
      </c>
    </row>
    <row r="804">
      <c r="B804" s="69" t="inlineStr">
        <is>
          <t>Basic Trainer</t>
        </is>
      </c>
      <c r="E804" s="78" t="inlineStr">
        <is>
          <t>Mud Bomb</t>
        </is>
      </c>
      <c r="F804" s="71" t="n"/>
      <c r="Q804" s="72" t="inlineStr">
        <is>
          <t>Moves</t>
        </is>
      </c>
    </row>
    <row r="805">
      <c r="E805" s="85" t="inlineStr">
        <is>
          <t>Teleport</t>
        </is>
      </c>
      <c r="F805" s="71" t="n"/>
    </row>
    <row r="806">
      <c r="E806" s="89" t="inlineStr">
        <is>
          <t>Ancient Power</t>
        </is>
      </c>
      <c r="F806" s="71" t="n"/>
    </row>
    <row r="807">
      <c r="E807" s="85" t="inlineStr">
        <is>
          <t>Zen Headbutt</t>
        </is>
      </c>
      <c r="F807" s="71" t="n"/>
    </row>
    <row r="809" ht="20" customHeight="1">
      <c r="B809" s="65" t="inlineStr">
        <is>
          <t>Team Magma</t>
        </is>
      </c>
      <c r="C809" s="66" t="n"/>
      <c r="D809" s="66" t="n"/>
      <c r="E809" s="67" t="inlineStr">
        <is>
          <t>Team Magma Grunt</t>
        </is>
      </c>
      <c r="F809" s="66" t="n"/>
      <c r="G809" s="66" t="n"/>
      <c r="H809" s="66" t="n"/>
      <c r="I809" s="66" t="n"/>
      <c r="J809" s="66" t="n"/>
      <c r="K809" s="66" t="n"/>
      <c r="L809" s="66" t="n"/>
      <c r="M809" s="66" t="n"/>
      <c r="N809" s="66" t="n"/>
      <c r="O809" s="66" t="n"/>
      <c r="P809" s="66" t="n"/>
      <c r="Q809" s="66" t="n"/>
    </row>
    <row r="810" ht="69" customHeight="1">
      <c r="E810" s="68">
        <f>IFERROR(_xlfn.IMAGE("https://play.pokemonshowdown.com/sprites/gen5/numel.png"),"")</f>
        <v/>
      </c>
      <c r="Q810" s="69" t="inlineStr">
        <is>
          <t>Forced on sight (range 3)</t>
        </is>
      </c>
    </row>
    <row r="811">
      <c r="E811" s="70" t="inlineStr">
        <is>
          <t>Lv 29 Numel</t>
        </is>
      </c>
      <c r="F811" s="71" t="n"/>
      <c r="Q811" s="72" t="inlineStr">
        <is>
          <t>Pokémon</t>
        </is>
      </c>
    </row>
    <row r="812">
      <c r="E812" s="73" t="inlineStr">
        <is>
          <t>Modest</t>
        </is>
      </c>
      <c r="F812" s="73" t="inlineStr">
        <is>
          <t>Oblivious</t>
        </is>
      </c>
      <c r="Q812" s="72" t="inlineStr">
        <is>
          <t>Nature / Ability</t>
        </is>
      </c>
    </row>
    <row r="813">
      <c r="B813" s="72" t="inlineStr">
        <is>
          <t>AI Flags:</t>
        </is>
      </c>
      <c r="E813" s="74" t="inlineStr">
        <is>
          <t>(None)</t>
        </is>
      </c>
      <c r="F813" s="71" t="n"/>
      <c r="Q813" s="72" t="inlineStr">
        <is>
          <t>Item</t>
        </is>
      </c>
    </row>
    <row r="814">
      <c r="B814" s="69" t="inlineStr">
        <is>
          <t>Basic Trainer</t>
        </is>
      </c>
      <c r="E814" s="78" t="inlineStr">
        <is>
          <t>Sand Tomb</t>
        </is>
      </c>
      <c r="F814" s="71" t="n"/>
      <c r="Q814" s="72" t="inlineStr">
        <is>
          <t>Moves</t>
        </is>
      </c>
    </row>
    <row r="815">
      <c r="E815" s="78" t="inlineStr">
        <is>
          <t>Earth Power</t>
        </is>
      </c>
      <c r="F815" s="71" t="n"/>
    </row>
    <row r="816">
      <c r="E816" s="83" t="inlineStr">
        <is>
          <t>Fire Spin</t>
        </is>
      </c>
      <c r="F816" s="71" t="n"/>
    </row>
    <row r="817">
      <c r="E817" s="89" t="inlineStr">
        <is>
          <t>Rock Slide</t>
        </is>
      </c>
      <c r="F817" s="71" t="n"/>
    </row>
    <row r="819" ht="20" customHeight="1">
      <c r="B819" s="65" t="inlineStr">
        <is>
          <t>Team Magma</t>
        </is>
      </c>
      <c r="C819" s="66" t="n"/>
      <c r="D819" s="66" t="n"/>
      <c r="E819" s="67" t="inlineStr">
        <is>
          <t>Team Magma Grunt</t>
        </is>
      </c>
      <c r="F819" s="66" t="n"/>
      <c r="G819" s="66" t="n"/>
      <c r="H819" s="66" t="n"/>
      <c r="I819" s="66" t="n"/>
      <c r="J819" s="66" t="n"/>
      <c r="K819" s="66" t="n"/>
      <c r="L819" s="66" t="n"/>
      <c r="M819" s="66" t="n"/>
      <c r="N819" s="66" t="n"/>
      <c r="O819" s="66" t="n"/>
      <c r="P819" s="66" t="n"/>
      <c r="Q819" s="66" t="n"/>
    </row>
    <row r="820" ht="69" customHeight="1">
      <c r="E820" s="68">
        <f>IFERROR(_xlfn.IMAGE("https://play.pokemonshowdown.com/sprites/gen5/zubat.png"),"")</f>
        <v/>
      </c>
      <c r="Q820" s="69" t="inlineStr">
        <is>
          <t>Forced on sight (range 3)</t>
        </is>
      </c>
    </row>
    <row r="821">
      <c r="E821" s="70" t="inlineStr">
        <is>
          <t>Lv 29 Zubat</t>
        </is>
      </c>
      <c r="F821" s="71" t="n"/>
      <c r="Q821" s="72" t="inlineStr">
        <is>
          <t>Pokémon</t>
        </is>
      </c>
    </row>
    <row r="822">
      <c r="E822" s="73" t="inlineStr">
        <is>
          <t>Adamant</t>
        </is>
      </c>
      <c r="F822" s="73" t="inlineStr">
        <is>
          <t>Inner Focus</t>
        </is>
      </c>
      <c r="Q822" s="72" t="inlineStr">
        <is>
          <t>Nature / Ability</t>
        </is>
      </c>
    </row>
    <row r="823">
      <c r="B823" s="72" t="inlineStr">
        <is>
          <t>AI Flags:</t>
        </is>
      </c>
      <c r="E823" s="74" t="inlineStr">
        <is>
          <t>(None)</t>
        </is>
      </c>
      <c r="F823" s="71" t="n"/>
      <c r="Q823" s="72" t="inlineStr">
        <is>
          <t>Item</t>
        </is>
      </c>
    </row>
    <row r="824">
      <c r="B824" s="69" t="inlineStr">
        <is>
          <t>Basic Trainer</t>
        </is>
      </c>
      <c r="E824" s="87" t="inlineStr">
        <is>
          <t>Steel Wing</t>
        </is>
      </c>
      <c r="F824" s="71" t="n"/>
      <c r="Q824" s="72" t="inlineStr">
        <is>
          <t>Moves</t>
        </is>
      </c>
    </row>
    <row r="825">
      <c r="E825" s="75" t="inlineStr">
        <is>
          <t>Bite</t>
        </is>
      </c>
      <c r="F825" s="71" t="n"/>
    </row>
    <row r="826">
      <c r="E826" s="82" t="inlineStr">
        <is>
          <t>Aerial Ace</t>
        </is>
      </c>
      <c r="F826" s="71" t="n"/>
    </row>
    <row r="827">
      <c r="E827" s="80" t="inlineStr">
        <is>
          <t>Poison Jab</t>
        </is>
      </c>
      <c r="F827" s="71" t="n"/>
    </row>
    <row r="829" ht="20" customHeight="1">
      <c r="B829" s="65" t="inlineStr">
        <is>
          <t>Magma Admin</t>
        </is>
      </c>
      <c r="C829" s="66" t="n"/>
      <c r="D829" s="66" t="n"/>
      <c r="E829" s="67" t="inlineStr">
        <is>
          <t>Magma Admin Tabitha</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IFERROR(_xlfn.IMAGE("https://play.pokemonshowdown.com/sprites/gen5/numel.png"),"")</f>
        <v/>
      </c>
      <c r="G830" s="68">
        <f>IFERROR(_xlfn.IMAGE("https://play.pokemonshowdown.com/sprites/gen5/mightyena.png"),"")</f>
        <v/>
      </c>
      <c r="I830" s="68">
        <f>IFERROR(_xlfn.IMAGE("https://play.pokemonshowdown.com/sprites/gen5/zubat.png"),"")</f>
        <v/>
      </c>
      <c r="K830" s="68">
        <f>IFERROR(_xlfn.IMAGE("https://play.pokemonshowdown.com/sprites/gen5/camerupt.png"),"")</f>
        <v/>
      </c>
      <c r="Q830" s="69" t="inlineStr">
        <is>
          <t>Forced on sight (range 4)</t>
        </is>
      </c>
    </row>
    <row r="831">
      <c r="E831" s="70" t="inlineStr">
        <is>
          <t>Lv 26 Numel</t>
        </is>
      </c>
      <c r="F831" s="71" t="n"/>
      <c r="G831" s="70" t="inlineStr">
        <is>
          <t>Lv 28 Mightyena</t>
        </is>
      </c>
      <c r="H831" s="71" t="n"/>
      <c r="I831" s="70" t="inlineStr">
        <is>
          <t>Lv 30 Zubat</t>
        </is>
      </c>
      <c r="J831" s="71" t="n"/>
      <c r="K831" s="70" t="inlineStr">
        <is>
          <t>Lv 33 Camerupt</t>
        </is>
      </c>
      <c r="L831" s="71" t="n"/>
      <c r="Q831" s="72" t="inlineStr">
        <is>
          <t>Pokémon</t>
        </is>
      </c>
    </row>
    <row r="832">
      <c r="E832" s="73" t="inlineStr">
        <is>
          <t>Modest</t>
        </is>
      </c>
      <c r="F832" s="73" t="inlineStr">
        <is>
          <t>Oblivious</t>
        </is>
      </c>
      <c r="G832" s="73" t="inlineStr">
        <is>
          <t>Adamant</t>
        </is>
      </c>
      <c r="H832" s="73" t="inlineStr">
        <is>
          <t>Intimidate</t>
        </is>
      </c>
      <c r="I832" s="73" t="inlineStr">
        <is>
          <t>Adamant</t>
        </is>
      </c>
      <c r="J832" s="73" t="inlineStr">
        <is>
          <t>Inner Focus</t>
        </is>
      </c>
      <c r="K832" s="73" t="inlineStr">
        <is>
          <t>Modest</t>
        </is>
      </c>
      <c r="L832" s="73" t="inlineStr">
        <is>
          <t>Magma Armor</t>
        </is>
      </c>
      <c r="Q832" s="72" t="inlineStr">
        <is>
          <t>Nature / Ability</t>
        </is>
      </c>
    </row>
    <row r="833">
      <c r="B833" s="72" t="inlineStr">
        <is>
          <t>AI Flags:</t>
        </is>
      </c>
      <c r="E833" s="74" t="inlineStr">
        <is>
          <t>(None)</t>
        </is>
      </c>
      <c r="F833" s="71" t="n"/>
      <c r="G833" s="74" t="inlineStr">
        <is>
          <t>(None)</t>
        </is>
      </c>
      <c r="H833" s="71" t="n"/>
      <c r="I833" s="74" t="inlineStr">
        <is>
          <t>(None)</t>
        </is>
      </c>
      <c r="J833" s="71" t="n"/>
      <c r="K833" s="74" t="inlineStr">
        <is>
          <t>(None)</t>
        </is>
      </c>
      <c r="L833" s="71" t="n"/>
      <c r="Q833" s="72" t="inlineStr">
        <is>
          <t>Item</t>
        </is>
      </c>
    </row>
    <row r="834">
      <c r="B834" s="69" t="inlineStr">
        <is>
          <t>Basic Trainer</t>
        </is>
      </c>
      <c r="E834" s="78" t="inlineStr">
        <is>
          <t>Sand Tomb</t>
        </is>
      </c>
      <c r="F834" s="71" t="n"/>
      <c r="G834" s="75" t="inlineStr">
        <is>
          <t>Bite</t>
        </is>
      </c>
      <c r="H834" s="71" t="n"/>
      <c r="I834" s="87" t="inlineStr">
        <is>
          <t>Steel Wing</t>
        </is>
      </c>
      <c r="J834" s="71" t="n"/>
      <c r="K834" s="78" t="inlineStr">
        <is>
          <t>Earth Power</t>
        </is>
      </c>
      <c r="L834" s="71" t="n"/>
      <c r="Q834" s="72" t="inlineStr">
        <is>
          <t>Moves</t>
        </is>
      </c>
    </row>
    <row r="835">
      <c r="E835" s="78" t="inlineStr">
        <is>
          <t>Earth Power</t>
        </is>
      </c>
      <c r="F835" s="71" t="n"/>
      <c r="G835" s="76" t="inlineStr">
        <is>
          <t>Odor Sleuth</t>
        </is>
      </c>
      <c r="H835" s="71" t="n"/>
      <c r="I835" s="75" t="inlineStr">
        <is>
          <t>Bite</t>
        </is>
      </c>
      <c r="J835" s="71" t="n"/>
      <c r="K835" s="83" t="inlineStr">
        <is>
          <t>Flare Blitz</t>
        </is>
      </c>
      <c r="L835" s="71" t="n"/>
    </row>
    <row r="836">
      <c r="E836" s="83" t="inlineStr">
        <is>
          <t>Fire Spin</t>
        </is>
      </c>
      <c r="F836" s="71" t="n"/>
      <c r="G836" s="75" t="inlineStr">
        <is>
          <t>Assurance</t>
        </is>
      </c>
      <c r="H836" s="71" t="n"/>
      <c r="I836" s="82" t="inlineStr">
        <is>
          <t>Aerial Ace</t>
        </is>
      </c>
      <c r="J836" s="71" t="n"/>
      <c r="K836" s="89" t="inlineStr">
        <is>
          <t>Rock Slide</t>
        </is>
      </c>
      <c r="L836" s="71" t="n"/>
    </row>
    <row r="837">
      <c r="E837" s="89" t="inlineStr">
        <is>
          <t>Rock Slide</t>
        </is>
      </c>
      <c r="F837" s="71" t="n"/>
      <c r="G837" s="77" t="inlineStr">
        <is>
          <t>Thunder Fang</t>
        </is>
      </c>
      <c r="H837" s="71" t="n"/>
      <c r="I837" s="80" t="inlineStr">
        <is>
          <t>Poison Jab</t>
        </is>
      </c>
      <c r="J837" s="71" t="n"/>
      <c r="K837" s="83" t="inlineStr">
        <is>
          <t>Lava Plume</t>
        </is>
      </c>
      <c r="L837" s="71" t="n"/>
    </row>
    <row r="839" ht="20" customHeight="1">
      <c r="B839" s="65" t="inlineStr">
        <is>
          <t>Magma Leader</t>
        </is>
      </c>
      <c r="C839" s="66" t="n"/>
      <c r="D839" s="66" t="n"/>
      <c r="E839" s="67" t="inlineStr">
        <is>
          <t>Magma Leader Maxie</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IFERROR(_xlfn.IMAGE("https://play.pokemonshowdown.com/sprites/gen5/mightyena.png"),"")</f>
        <v/>
      </c>
      <c r="G840" s="68">
        <f>IFERROR(_xlfn.IMAGE("https://play.pokemonshowdown.com/sprites/gen5/crobat.png"),"")</f>
        <v/>
      </c>
      <c r="I840" s="68">
        <f>IFERROR(_xlfn.IMAGE("https://play.pokemonshowdown.com/sprites/gen5/camerupt.png"),"")</f>
        <v/>
      </c>
      <c r="Q840" s="69" t="inlineStr">
        <is>
          <t>Optional</t>
        </is>
      </c>
    </row>
    <row r="841">
      <c r="E841" s="70" t="inlineStr">
        <is>
          <t>Lv 37 Mightyena</t>
        </is>
      </c>
      <c r="F841" s="71" t="n"/>
      <c r="G841" s="70" t="inlineStr">
        <is>
          <t>Lv 38 Crobat</t>
        </is>
      </c>
      <c r="H841" s="71" t="n"/>
      <c r="I841" s="70" t="inlineStr">
        <is>
          <t>Lv 39 Camerupt</t>
        </is>
      </c>
      <c r="J841" s="71" t="n"/>
      <c r="Q841" s="72" t="inlineStr">
        <is>
          <t>Pokémon</t>
        </is>
      </c>
    </row>
    <row r="842">
      <c r="E842" s="73" t="inlineStr">
        <is>
          <t>Adamant</t>
        </is>
      </c>
      <c r="F842" s="73" t="inlineStr">
        <is>
          <t>Intimidate</t>
        </is>
      </c>
      <c r="G842" s="73" t="inlineStr">
        <is>
          <t>Adamant</t>
        </is>
      </c>
      <c r="H842" s="73" t="inlineStr">
        <is>
          <t>Inner Focus</t>
        </is>
      </c>
      <c r="I842" s="73" t="inlineStr">
        <is>
          <t>Modest</t>
        </is>
      </c>
      <c r="J842" s="73" t="inlineStr">
        <is>
          <t>Magma Armor</t>
        </is>
      </c>
      <c r="Q842" s="72" t="inlineStr">
        <is>
          <t>Nature / Ability</t>
        </is>
      </c>
    </row>
    <row r="843">
      <c r="B843" s="72" t="inlineStr">
        <is>
          <t>AI Flags:</t>
        </is>
      </c>
      <c r="E843" s="74" t="inlineStr">
        <is>
          <t>(None)</t>
        </is>
      </c>
      <c r="F843" s="71" t="n"/>
      <c r="G843" s="74" t="inlineStr">
        <is>
          <t>(None)</t>
        </is>
      </c>
      <c r="H843" s="71" t="n"/>
      <c r="I843" s="74" t="inlineStr">
        <is>
          <t>(None)</t>
        </is>
      </c>
      <c r="J843" s="71" t="n"/>
      <c r="Q843" s="72" t="inlineStr">
        <is>
          <t>Item</t>
        </is>
      </c>
    </row>
    <row r="844">
      <c r="B844" s="69" t="inlineStr">
        <is>
          <t>Basic Trainer</t>
        </is>
      </c>
      <c r="E844" s="76" t="inlineStr">
        <is>
          <t>Odor Sleuth</t>
        </is>
      </c>
      <c r="F844" s="71" t="n"/>
      <c r="G844" s="75" t="inlineStr">
        <is>
          <t>Bite</t>
        </is>
      </c>
      <c r="H844" s="71" t="n"/>
      <c r="I844" s="83" t="inlineStr">
        <is>
          <t>Flare Blitz</t>
        </is>
      </c>
      <c r="J844" s="71" t="n"/>
      <c r="Q844" s="72" t="inlineStr">
        <is>
          <t>Moves</t>
        </is>
      </c>
    </row>
    <row r="845">
      <c r="E845" s="75" t="inlineStr">
        <is>
          <t>Assurance</t>
        </is>
      </c>
      <c r="F845" s="71" t="n"/>
      <c r="G845" s="87" t="inlineStr">
        <is>
          <t>Steel Wing</t>
        </is>
      </c>
      <c r="H845" s="71" t="n"/>
      <c r="I845" s="89" t="inlineStr">
        <is>
          <t>Rock Slide</t>
        </is>
      </c>
      <c r="J845" s="71" t="n"/>
    </row>
    <row r="846">
      <c r="E846" s="77" t="inlineStr">
        <is>
          <t>Thunder Fang</t>
        </is>
      </c>
      <c r="F846" s="71" t="n"/>
      <c r="G846" s="82" t="inlineStr">
        <is>
          <t>Aerial Ace</t>
        </is>
      </c>
      <c r="H846" s="71" t="n"/>
      <c r="I846" s="83" t="inlineStr">
        <is>
          <t>Lava Plume</t>
        </is>
      </c>
      <c r="J846" s="71" t="n"/>
    </row>
    <row r="847">
      <c r="E847" s="80" t="inlineStr">
        <is>
          <t>Poison Fang</t>
        </is>
      </c>
      <c r="F847" s="71" t="n"/>
      <c r="G847" s="76" t="inlineStr">
        <is>
          <t>Whirlwind</t>
        </is>
      </c>
      <c r="H847" s="71" t="n"/>
      <c r="I847" s="76" t="inlineStr">
        <is>
          <t>Explosion</t>
        </is>
      </c>
      <c r="J847" s="71" t="n"/>
    </row>
    <row r="849" ht="24" customHeight="1">
      <c r="B849" s="63" t="inlineStr">
        <is>
          <t>Lavaridge Town - Gym - 1F</t>
        </is>
      </c>
      <c r="C849" s="64" t="n"/>
      <c r="D849" s="64" t="n"/>
      <c r="E849" s="64" t="n"/>
      <c r="F849" s="64" t="n"/>
      <c r="G849" s="64" t="n"/>
      <c r="H849" s="64" t="n"/>
      <c r="I849" s="64" t="n"/>
      <c r="J849" s="64" t="n"/>
      <c r="K849" s="64" t="n"/>
      <c r="L849" s="64" t="n"/>
      <c r="M849" s="64" t="n"/>
      <c r="N849" s="64" t="n"/>
      <c r="O849" s="64" t="n"/>
      <c r="P849" s="64" t="n"/>
      <c r="Q849" s="64" t="n"/>
    </row>
    <row r="851" ht="20" customHeight="1">
      <c r="B851" s="65" t="inlineStr">
        <is>
          <t>Kindler</t>
        </is>
      </c>
      <c r="C851" s="66" t="n"/>
      <c r="D851" s="66" t="n"/>
      <c r="E851" s="67" t="inlineStr">
        <is>
          <t>Kindler Axle</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IFERROR(_xlfn.IMAGE("https://play.pokemonshowdown.com/sprites/gen5/numel.png"),"")</f>
        <v/>
      </c>
    </row>
    <row r="853">
      <c r="E853" s="70" t="inlineStr">
        <is>
          <t>Lv 23 Numel</t>
        </is>
      </c>
      <c r="F853" s="71" t="n"/>
      <c r="Q853" s="72" t="inlineStr">
        <is>
          <t>Pokémon</t>
        </is>
      </c>
    </row>
    <row r="854">
      <c r="E854" s="73" t="inlineStr">
        <is>
          <t>Modest</t>
        </is>
      </c>
      <c r="F854" s="73" t="inlineStr">
        <is>
          <t>Oblivious</t>
        </is>
      </c>
      <c r="Q854" s="72" t="inlineStr">
        <is>
          <t>Nature / Ability</t>
        </is>
      </c>
    </row>
    <row r="855">
      <c r="B855" s="72" t="inlineStr">
        <is>
          <t>AI Flags:</t>
        </is>
      </c>
      <c r="E855" s="74" t="inlineStr">
        <is>
          <t>(None)</t>
        </is>
      </c>
      <c r="F855" s="71" t="n"/>
      <c r="Q855" s="72" t="inlineStr">
        <is>
          <t>Item</t>
        </is>
      </c>
    </row>
    <row r="856">
      <c r="B856" s="69" t="inlineStr">
        <is>
          <t>Basic Trainer</t>
        </is>
      </c>
      <c r="E856" s="89" t="inlineStr">
        <is>
          <t>Rock Throw</t>
        </is>
      </c>
      <c r="F856" s="71" t="n"/>
      <c r="Q856" s="72" t="inlineStr">
        <is>
          <t>Moves</t>
        </is>
      </c>
    </row>
    <row r="857">
      <c r="E857" s="76" t="inlineStr">
        <is>
          <t>Self Destruct</t>
        </is>
      </c>
      <c r="F857" s="71" t="n"/>
    </row>
    <row r="858">
      <c r="E858" s="78" t="inlineStr">
        <is>
          <t>Sand Tomb</t>
        </is>
      </c>
      <c r="F858" s="71" t="n"/>
    </row>
    <row r="859">
      <c r="E859" s="78" t="inlineStr">
        <is>
          <t>Earth Power</t>
        </is>
      </c>
      <c r="F859" s="71" t="n"/>
    </row>
    <row r="861" ht="20" customHeight="1">
      <c r="B861" s="65" t="inlineStr">
        <is>
          <t>Kindler</t>
        </is>
      </c>
      <c r="C861" s="66" t="n"/>
      <c r="D861" s="66" t="n"/>
      <c r="E861" s="67" t="inlineStr">
        <is>
          <t>Kindler Cole</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IFERROR(_xlfn.IMAGE("https://play.pokemonshowdown.com/sprites/gen5/numel.png"),"")</f>
        <v/>
      </c>
    </row>
    <row r="863">
      <c r="E863" s="70" t="inlineStr">
        <is>
          <t>Lv 23 Numel</t>
        </is>
      </c>
      <c r="F863" s="71" t="n"/>
      <c r="Q863" s="72" t="inlineStr">
        <is>
          <t>Pokémon</t>
        </is>
      </c>
    </row>
    <row r="864">
      <c r="E864" s="73" t="inlineStr">
        <is>
          <t>Modest</t>
        </is>
      </c>
      <c r="F864" s="73" t="inlineStr">
        <is>
          <t>Oblivious</t>
        </is>
      </c>
      <c r="Q864" s="72" t="inlineStr">
        <is>
          <t>Nature / Ability</t>
        </is>
      </c>
    </row>
    <row r="865">
      <c r="B865" s="72" t="inlineStr">
        <is>
          <t>AI Flags:</t>
        </is>
      </c>
      <c r="E865" s="74" t="inlineStr">
        <is>
          <t>(None)</t>
        </is>
      </c>
      <c r="F865" s="71" t="n"/>
      <c r="Q865" s="72" t="inlineStr">
        <is>
          <t>Item</t>
        </is>
      </c>
    </row>
    <row r="866">
      <c r="B866" s="69" t="inlineStr">
        <is>
          <t>Basic Trainer</t>
        </is>
      </c>
      <c r="E866" s="89" t="inlineStr">
        <is>
          <t>Rock Throw</t>
        </is>
      </c>
      <c r="F866" s="71" t="n"/>
      <c r="Q866" s="72" t="inlineStr">
        <is>
          <t>Moves</t>
        </is>
      </c>
    </row>
    <row r="867">
      <c r="E867" s="76" t="inlineStr">
        <is>
          <t>Self Destruct</t>
        </is>
      </c>
      <c r="F867" s="71" t="n"/>
    </row>
    <row r="868">
      <c r="E868" s="78" t="inlineStr">
        <is>
          <t>Sand Tomb</t>
        </is>
      </c>
      <c r="F868" s="71" t="n"/>
    </row>
    <row r="869">
      <c r="E869" s="78" t="inlineStr">
        <is>
          <t>Earth Power</t>
        </is>
      </c>
      <c r="F869" s="71" t="n"/>
    </row>
    <row r="871" ht="20" customHeight="1">
      <c r="B871" s="65" t="inlineStr">
        <is>
          <t>Battle Girl</t>
        </is>
      </c>
      <c r="C871" s="66" t="n"/>
      <c r="D871" s="66" t="n"/>
      <c r="E871" s="67" t="inlineStr">
        <is>
          <t>Battle Girl Danielle</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IFERROR(_xlfn.IMAGE("https://play.pokemonshowdown.com/sprites/gen5/meditite.png"),"")</f>
        <v/>
      </c>
    </row>
    <row r="873">
      <c r="E873" s="70" t="inlineStr">
        <is>
          <t>Lv 23 Meditite</t>
        </is>
      </c>
      <c r="F873" s="71" t="n"/>
      <c r="Q873" s="72" t="inlineStr">
        <is>
          <t>Pokémon</t>
        </is>
      </c>
    </row>
    <row r="874">
      <c r="E874" s="73" t="inlineStr">
        <is>
          <t>Naughty</t>
        </is>
      </c>
      <c r="F874" s="73" t="inlineStr">
        <is>
          <t>Pure Power</t>
        </is>
      </c>
      <c r="Q874" s="72" t="inlineStr">
        <is>
          <t>Nature / Ability</t>
        </is>
      </c>
    </row>
    <row r="875">
      <c r="B875" s="72" t="inlineStr">
        <is>
          <t>AI Flags:</t>
        </is>
      </c>
      <c r="E875" s="74" t="inlineStr">
        <is>
          <t>(None)</t>
        </is>
      </c>
      <c r="F875" s="71" t="n"/>
      <c r="Q875" s="72" t="inlineStr">
        <is>
          <t>Item</t>
        </is>
      </c>
    </row>
    <row r="876">
      <c r="B876" s="69" t="inlineStr">
        <is>
          <t>Basic Trainer</t>
        </is>
      </c>
      <c r="E876" s="75" t="inlineStr">
        <is>
          <t>Bide</t>
        </is>
      </c>
      <c r="F876" s="71" t="n"/>
      <c r="Q876" s="72" t="inlineStr">
        <is>
          <t>Moves</t>
        </is>
      </c>
    </row>
    <row r="877">
      <c r="E877" s="86" t="inlineStr">
        <is>
          <t>Detect</t>
        </is>
      </c>
      <c r="F877" s="71" t="n"/>
    </row>
    <row r="878">
      <c r="E878" s="85" t="inlineStr">
        <is>
          <t>Confusion</t>
        </is>
      </c>
      <c r="F878" s="71" t="n"/>
    </row>
    <row r="879">
      <c r="E879" s="83" t="inlineStr">
        <is>
          <t>Fire Punch</t>
        </is>
      </c>
      <c r="F879" s="71" t="n"/>
    </row>
    <row r="881" ht="24" customHeight="1">
      <c r="B881" s="63" t="inlineStr">
        <is>
          <t>Lavaridge Town - Gym - 1F / Lavaridge Town - Gym - B1F</t>
        </is>
      </c>
      <c r="C881" s="64" t="n"/>
      <c r="D881" s="64" t="n"/>
      <c r="E881" s="64" t="n"/>
      <c r="F881" s="64" t="n"/>
      <c r="G881" s="64" t="n"/>
      <c r="H881" s="64" t="n"/>
      <c r="I881" s="64" t="n"/>
      <c r="J881" s="64" t="n"/>
      <c r="K881" s="64" t="n"/>
      <c r="L881" s="64" t="n"/>
      <c r="M881" s="64" t="n"/>
      <c r="N881" s="64" t="n"/>
      <c r="O881" s="64" t="n"/>
      <c r="P881" s="64" t="n"/>
      <c r="Q881" s="64" t="n"/>
    </row>
    <row r="883" ht="20" customHeight="1">
      <c r="B883" s="65" t="inlineStr">
        <is>
          <t>Hiker</t>
        </is>
      </c>
      <c r="C883" s="66" t="n"/>
      <c r="D883" s="66" t="n"/>
      <c r="E883" s="67" t="inlineStr">
        <is>
          <t>Hiker Eli</t>
        </is>
      </c>
      <c r="F883" s="66" t="n"/>
      <c r="G883" s="66" t="n"/>
      <c r="H883" s="66" t="n"/>
      <c r="I883" s="66" t="n"/>
      <c r="J883" s="66" t="n"/>
      <c r="K883" s="66" t="n"/>
      <c r="L883" s="66" t="n"/>
      <c r="M883" s="66" t="n"/>
      <c r="N883" s="66" t="n"/>
      <c r="O883" s="66" t="n"/>
      <c r="P883" s="66" t="n"/>
      <c r="Q883" s="66" t="n"/>
    </row>
    <row r="884" ht="69" customHeight="1">
      <c r="E884" s="68">
        <f>IFERROR(_xlfn.IMAGE("https://play.pokemonshowdown.com/sprites/gen5/numel.png"),"")</f>
        <v/>
      </c>
    </row>
    <row r="885">
      <c r="E885" s="70" t="inlineStr">
        <is>
          <t>Lv 23 Numel</t>
        </is>
      </c>
      <c r="F885" s="71" t="n"/>
      <c r="Q885" s="72" t="inlineStr">
        <is>
          <t>Pokémon</t>
        </is>
      </c>
    </row>
    <row r="886">
      <c r="E886" s="73" t="inlineStr">
        <is>
          <t>Modest</t>
        </is>
      </c>
      <c r="F886" s="73" t="inlineStr">
        <is>
          <t>Oblivious</t>
        </is>
      </c>
      <c r="Q886" s="72" t="inlineStr">
        <is>
          <t>Nature / Ability</t>
        </is>
      </c>
    </row>
    <row r="887">
      <c r="B887" s="72" t="inlineStr">
        <is>
          <t>AI Flags:</t>
        </is>
      </c>
      <c r="E887" s="74" t="inlineStr">
        <is>
          <t>(None)</t>
        </is>
      </c>
      <c r="F887" s="71" t="n"/>
      <c r="Q887" s="72" t="inlineStr">
        <is>
          <t>Item</t>
        </is>
      </c>
    </row>
    <row r="888">
      <c r="B888" s="69" t="inlineStr">
        <is>
          <t>Basic Trainer</t>
        </is>
      </c>
      <c r="E888" s="89" t="inlineStr">
        <is>
          <t>Rock Throw</t>
        </is>
      </c>
      <c r="F888" s="71" t="n"/>
      <c r="Q888" s="72" t="inlineStr">
        <is>
          <t>Moves</t>
        </is>
      </c>
    </row>
    <row r="889">
      <c r="E889" s="76" t="inlineStr">
        <is>
          <t>Self Destruct</t>
        </is>
      </c>
      <c r="F889" s="71" t="n"/>
    </row>
    <row r="890">
      <c r="E890" s="78" t="inlineStr">
        <is>
          <t>Sand Tomb</t>
        </is>
      </c>
      <c r="F890" s="71" t="n"/>
    </row>
    <row r="891">
      <c r="E891" s="78" t="inlineStr">
        <is>
          <t>Earth Power</t>
        </is>
      </c>
      <c r="F891" s="71" t="n"/>
    </row>
    <row r="893" ht="24" customHeight="1">
      <c r="B893" s="63" t="inlineStr">
        <is>
          <t>Lavaridge Town - Gym - 1F</t>
        </is>
      </c>
      <c r="C893" s="64" t="n"/>
      <c r="D893" s="64" t="n"/>
      <c r="E893" s="64" t="n"/>
      <c r="F893" s="64" t="n"/>
      <c r="G893" s="64" t="n"/>
      <c r="H893" s="64" t="n"/>
      <c r="I893" s="64" t="n"/>
      <c r="J893" s="64" t="n"/>
      <c r="K893" s="64" t="n"/>
      <c r="L893" s="64" t="n"/>
      <c r="M893" s="64" t="n"/>
      <c r="N893" s="64" t="n"/>
      <c r="O893" s="64" t="n"/>
      <c r="P893" s="64" t="n"/>
      <c r="Q893" s="64" t="n"/>
    </row>
    <row r="895" ht="20" customHeight="1">
      <c r="B895" s="65" t="inlineStr">
        <is>
          <t>Cooltrainer</t>
        </is>
      </c>
      <c r="C895" s="66" t="n"/>
      <c r="D895" s="66" t="n"/>
      <c r="E895" s="67" t="inlineStr">
        <is>
          <t>Cooltrainer Gerald</t>
        </is>
      </c>
      <c r="F895" s="66" t="n"/>
      <c r="G895" s="66" t="n"/>
      <c r="H895" s="66" t="n"/>
      <c r="I895" s="66" t="n"/>
      <c r="J895" s="66" t="n"/>
      <c r="K895" s="66" t="n"/>
      <c r="L895" s="66" t="n"/>
      <c r="M895" s="66" t="n"/>
      <c r="N895" s="66" t="n"/>
      <c r="O895" s="66" t="n"/>
      <c r="P895" s="66" t="n"/>
      <c r="Q895" s="66" t="n"/>
    </row>
    <row r="896" ht="69" customHeight="1">
      <c r="E896" s="68">
        <f>IFERROR(_xlfn.IMAGE("https://play.pokemonshowdown.com/sprites/gen5/kecleon.png"),"")</f>
        <v/>
      </c>
    </row>
    <row r="897">
      <c r="E897" s="70" t="inlineStr">
        <is>
          <t>Lv 23 Kecleon</t>
        </is>
      </c>
      <c r="F897" s="71" t="n"/>
      <c r="Q897" s="72" t="inlineStr">
        <is>
          <t>Pokémon</t>
        </is>
      </c>
    </row>
    <row r="898">
      <c r="E898" s="73" t="inlineStr">
        <is>
          <t>Naughty</t>
        </is>
      </c>
      <c r="F898" s="73" t="inlineStr">
        <is>
          <t>Adaptability</t>
        </is>
      </c>
      <c r="Q898" s="72" t="inlineStr">
        <is>
          <t>Nature / Ability</t>
        </is>
      </c>
    </row>
    <row r="899">
      <c r="B899" s="72" t="inlineStr">
        <is>
          <t>AI Flags:</t>
        </is>
      </c>
      <c r="E899" s="74" t="inlineStr">
        <is>
          <t>(None)</t>
        </is>
      </c>
      <c r="F899" s="71" t="n"/>
      <c r="Q899" s="72" t="inlineStr">
        <is>
          <t>Item</t>
        </is>
      </c>
    </row>
    <row r="900">
      <c r="B900" s="69" t="inlineStr">
        <is>
          <t>Basic Trainer</t>
        </is>
      </c>
      <c r="E900" s="83" t="inlineStr">
        <is>
          <t>Flamethrower</t>
        </is>
      </c>
      <c r="F900" s="71" t="n"/>
      <c r="Q900" s="72" t="inlineStr">
        <is>
          <t>Moves</t>
        </is>
      </c>
    </row>
    <row r="901">
      <c r="E901" s="76" t="inlineStr">
        <is>
          <t>Fury Swipes</t>
        </is>
      </c>
      <c r="F901" s="71" t="n"/>
    </row>
    <row r="902">
      <c r="E902" s="75" t="inlineStr">
        <is>
          <t>Feint Attack</t>
        </is>
      </c>
      <c r="F902" s="71" t="n"/>
    </row>
    <row r="903">
      <c r="E903" s="76" t="inlineStr">
        <is>
          <t>Bind</t>
        </is>
      </c>
      <c r="F903" s="71" t="n"/>
    </row>
    <row r="905" ht="24" customHeight="1">
      <c r="B905" s="63" t="inlineStr">
        <is>
          <t>Lavaridge Town - Gym - 1F / Lavaridge Town - Gym - B1F</t>
        </is>
      </c>
      <c r="C905" s="64" t="n"/>
      <c r="D905" s="64" t="n"/>
      <c r="E905" s="64" t="n"/>
      <c r="F905" s="64" t="n"/>
      <c r="G905" s="64" t="n"/>
      <c r="H905" s="64" t="n"/>
      <c r="I905" s="64" t="n"/>
      <c r="J905" s="64" t="n"/>
      <c r="K905" s="64" t="n"/>
      <c r="L905" s="64" t="n"/>
      <c r="M905" s="64" t="n"/>
      <c r="N905" s="64" t="n"/>
      <c r="O905" s="64" t="n"/>
      <c r="P905" s="64" t="n"/>
      <c r="Q905" s="64" t="n"/>
    </row>
    <row r="907" ht="20" customHeight="1">
      <c r="B907" s="65" t="inlineStr">
        <is>
          <t>Kindler</t>
        </is>
      </c>
      <c r="C907" s="66" t="n"/>
      <c r="D907" s="66" t="n"/>
      <c r="E907" s="67" t="inlineStr">
        <is>
          <t>Kindler Jace</t>
        </is>
      </c>
      <c r="F907" s="66" t="n"/>
      <c r="G907" s="66" t="n"/>
      <c r="H907" s="66" t="n"/>
      <c r="I907" s="66" t="n"/>
      <c r="J907" s="66" t="n"/>
      <c r="K907" s="66" t="n"/>
      <c r="L907" s="66" t="n"/>
      <c r="M907" s="66" t="n"/>
      <c r="N907" s="66" t="n"/>
      <c r="O907" s="66" t="n"/>
      <c r="P907" s="66" t="n"/>
      <c r="Q907" s="66" t="n"/>
    </row>
    <row r="908" ht="69" customHeight="1">
      <c r="E908" s="68">
        <f>IFERROR(_xlfn.IMAGE("https://play.pokemonshowdown.com/sprites/gen5/slugma.png"),"")</f>
        <v/>
      </c>
    </row>
    <row r="909">
      <c r="E909" s="70" t="inlineStr">
        <is>
          <t>Lv 23 Slugma</t>
        </is>
      </c>
      <c r="F909" s="71" t="n"/>
      <c r="Q909" s="72" t="inlineStr">
        <is>
          <t>Pokémon</t>
        </is>
      </c>
    </row>
    <row r="910">
      <c r="E910" s="73" t="inlineStr">
        <is>
          <t>Modest</t>
        </is>
      </c>
      <c r="F910" s="73" t="inlineStr">
        <is>
          <t>Magma Armor</t>
        </is>
      </c>
      <c r="Q910" s="72" t="inlineStr">
        <is>
          <t>Nature / Ability</t>
        </is>
      </c>
    </row>
    <row r="911">
      <c r="B911" s="72" t="inlineStr">
        <is>
          <t>AI Flags:</t>
        </is>
      </c>
      <c r="E911" s="74" t="inlineStr">
        <is>
          <t>(None)</t>
        </is>
      </c>
      <c r="F911" s="71" t="n"/>
      <c r="Q911" s="72" t="inlineStr">
        <is>
          <t>Item</t>
        </is>
      </c>
    </row>
    <row r="912">
      <c r="B912" s="69" t="inlineStr">
        <is>
          <t>Basic Trainer</t>
        </is>
      </c>
      <c r="E912" s="76" t="inlineStr">
        <is>
          <t>Recover</t>
        </is>
      </c>
      <c r="F912" s="71" t="n"/>
      <c r="Q912" s="72" t="inlineStr">
        <is>
          <t>Moves</t>
        </is>
      </c>
    </row>
    <row r="913">
      <c r="E913" s="83" t="inlineStr">
        <is>
          <t>Fire Spin</t>
        </is>
      </c>
      <c r="F913" s="71" t="n"/>
    </row>
    <row r="914">
      <c r="E914" s="89" t="inlineStr">
        <is>
          <t>Rock Slide</t>
        </is>
      </c>
      <c r="F914" s="71" t="n"/>
    </row>
    <row r="915">
      <c r="E915" s="83" t="inlineStr">
        <is>
          <t>Will O Wisp</t>
        </is>
      </c>
      <c r="F915" s="71" t="n"/>
    </row>
    <row r="917" ht="20" customHeight="1">
      <c r="B917" s="65" t="inlineStr">
        <is>
          <t>Kindler</t>
        </is>
      </c>
      <c r="C917" s="66" t="n"/>
      <c r="D917" s="66" t="n"/>
      <c r="E917" s="67" t="inlineStr">
        <is>
          <t>Kindler Jeff</t>
        </is>
      </c>
      <c r="F917" s="66" t="n"/>
      <c r="G917" s="66" t="n"/>
      <c r="H917" s="66" t="n"/>
      <c r="I917" s="66" t="n"/>
      <c r="J917" s="66" t="n"/>
      <c r="K917" s="66" t="n"/>
      <c r="L917" s="66" t="n"/>
      <c r="M917" s="66" t="n"/>
      <c r="N917" s="66" t="n"/>
      <c r="O917" s="66" t="n"/>
      <c r="P917" s="66" t="n"/>
      <c r="Q917" s="66" t="n"/>
    </row>
    <row r="918" ht="69" customHeight="1">
      <c r="E918" s="68">
        <f>IFERROR(_xlfn.IMAGE("https://play.pokemonshowdown.com/sprites/gen5/slugma.png"),"")</f>
        <v/>
      </c>
      <c r="G918" s="68">
        <f>IFERROR(_xlfn.IMAGE("https://play.pokemonshowdown.com/sprites/gen5/slugma.png"),"")</f>
        <v/>
      </c>
    </row>
    <row r="919">
      <c r="E919" s="70" t="inlineStr">
        <is>
          <t>Lv 22 Slugma</t>
        </is>
      </c>
      <c r="F919" s="71" t="n"/>
      <c r="G919" s="70" t="inlineStr">
        <is>
          <t>Lv 22 Slugma</t>
        </is>
      </c>
      <c r="H919" s="71" t="n"/>
      <c r="Q919" s="72" t="inlineStr">
        <is>
          <t>Pokémon</t>
        </is>
      </c>
    </row>
    <row r="920">
      <c r="E920" s="73" t="inlineStr">
        <is>
          <t>Modest</t>
        </is>
      </c>
      <c r="F920" s="73" t="inlineStr">
        <is>
          <t>Magma Armor</t>
        </is>
      </c>
      <c r="G920" s="73" t="inlineStr">
        <is>
          <t>Modest</t>
        </is>
      </c>
      <c r="H920" s="73" t="inlineStr">
        <is>
          <t>Magma Armor</t>
        </is>
      </c>
      <c r="Q920" s="72" t="inlineStr">
        <is>
          <t>Nature / Ability</t>
        </is>
      </c>
    </row>
    <row r="921">
      <c r="B921" s="72" t="inlineStr">
        <is>
          <t>AI Flags:</t>
        </is>
      </c>
      <c r="E921" s="74" t="inlineStr">
        <is>
          <t>(None)</t>
        </is>
      </c>
      <c r="F921" s="71" t="n"/>
      <c r="G921" s="74" t="inlineStr">
        <is>
          <t>(None)</t>
        </is>
      </c>
      <c r="H921" s="71" t="n"/>
      <c r="Q921" s="72" t="inlineStr">
        <is>
          <t>Item</t>
        </is>
      </c>
    </row>
    <row r="922">
      <c r="B922" s="69" t="inlineStr">
        <is>
          <t>Basic Trainer</t>
        </is>
      </c>
      <c r="E922" s="89" t="inlineStr">
        <is>
          <t>Rock Throw</t>
        </is>
      </c>
      <c r="F922" s="71" t="n"/>
      <c r="G922" s="89" t="inlineStr">
        <is>
          <t>Rock Throw</t>
        </is>
      </c>
      <c r="H922" s="71" t="n"/>
      <c r="Q922" s="72" t="inlineStr">
        <is>
          <t>Moves</t>
        </is>
      </c>
    </row>
    <row r="923">
      <c r="E923" s="76" t="inlineStr">
        <is>
          <t>Recover</t>
        </is>
      </c>
      <c r="F923" s="71" t="n"/>
      <c r="G923" s="76" t="inlineStr">
        <is>
          <t>Recover</t>
        </is>
      </c>
      <c r="H923" s="71" t="n"/>
    </row>
    <row r="924">
      <c r="E924" s="83" t="inlineStr">
        <is>
          <t>Fire Spin</t>
        </is>
      </c>
      <c r="F924" s="71" t="n"/>
      <c r="G924" s="83" t="inlineStr">
        <is>
          <t>Fire Spin</t>
        </is>
      </c>
      <c r="H924" s="71" t="n"/>
    </row>
    <row r="925">
      <c r="E925" s="89" t="inlineStr">
        <is>
          <t>Rock Slide</t>
        </is>
      </c>
      <c r="F925" s="71" t="n"/>
      <c r="G925" s="89" t="inlineStr">
        <is>
          <t>Rock Slide</t>
        </is>
      </c>
      <c r="H925" s="71" t="n"/>
    </row>
    <row r="927" ht="20" customHeight="1">
      <c r="B927" s="65" t="inlineStr">
        <is>
          <t>Kindler</t>
        </is>
      </c>
      <c r="C927" s="66" t="n"/>
      <c r="D927" s="66" t="n"/>
      <c r="E927" s="67" t="inlineStr">
        <is>
          <t>Kindler Keegan</t>
        </is>
      </c>
      <c r="F927" s="66" t="n"/>
      <c r="G927" s="66" t="n"/>
      <c r="H927" s="66" t="n"/>
      <c r="I927" s="66" t="n"/>
      <c r="J927" s="66" t="n"/>
      <c r="K927" s="66" t="n"/>
      <c r="L927" s="66" t="n"/>
      <c r="M927" s="66" t="n"/>
      <c r="N927" s="66" t="n"/>
      <c r="O927" s="66" t="n"/>
      <c r="P927" s="66" t="n"/>
      <c r="Q927" s="66" t="n"/>
    </row>
    <row r="928" ht="69" customHeight="1">
      <c r="E928" s="68">
        <f>IFERROR(_xlfn.IMAGE("https://play.pokemonshowdown.com/sprites/gen5/slugma.png"),"")</f>
        <v/>
      </c>
    </row>
    <row r="929">
      <c r="E929" s="70" t="inlineStr">
        <is>
          <t>Lv 23 Slugma</t>
        </is>
      </c>
      <c r="F929" s="71" t="n"/>
      <c r="Q929" s="72" t="inlineStr">
        <is>
          <t>Pokémon</t>
        </is>
      </c>
    </row>
    <row r="930">
      <c r="E930" s="73" t="inlineStr">
        <is>
          <t>Modest</t>
        </is>
      </c>
      <c r="F930" s="73" t="inlineStr">
        <is>
          <t>Magma Armor</t>
        </is>
      </c>
      <c r="Q930" s="72" t="inlineStr">
        <is>
          <t>Nature / Ability</t>
        </is>
      </c>
    </row>
    <row r="931">
      <c r="B931" s="72" t="inlineStr">
        <is>
          <t>AI Flags:</t>
        </is>
      </c>
      <c r="E931" s="74" t="inlineStr">
        <is>
          <t>(None)</t>
        </is>
      </c>
      <c r="F931" s="71" t="n"/>
      <c r="Q931" s="72" t="inlineStr">
        <is>
          <t>Item</t>
        </is>
      </c>
    </row>
    <row r="932">
      <c r="B932" s="69" t="inlineStr">
        <is>
          <t>Basic Trainer</t>
        </is>
      </c>
      <c r="E932" s="76" t="inlineStr">
        <is>
          <t>Recover</t>
        </is>
      </c>
      <c r="F932" s="71" t="n"/>
      <c r="Q932" s="72" t="inlineStr">
        <is>
          <t>Moves</t>
        </is>
      </c>
    </row>
    <row r="933">
      <c r="E933" s="83" t="inlineStr">
        <is>
          <t>Fire Spin</t>
        </is>
      </c>
      <c r="F933" s="71" t="n"/>
    </row>
    <row r="934">
      <c r="E934" s="89" t="inlineStr">
        <is>
          <t>Rock Slide</t>
        </is>
      </c>
      <c r="F934" s="71" t="n"/>
    </row>
    <row r="935">
      <c r="E935" s="83" t="inlineStr">
        <is>
          <t>Will O Wisp</t>
        </is>
      </c>
      <c r="F935" s="71" t="n"/>
    </row>
    <row r="937" ht="24" customHeight="1">
      <c r="B937" s="63" t="inlineStr">
        <is>
          <t>Lavaridge Town - Gym - 1F</t>
        </is>
      </c>
      <c r="C937" s="64" t="n"/>
      <c r="D937" s="64" t="n"/>
      <c r="E937" s="64" t="n"/>
      <c r="F937" s="64" t="n"/>
      <c r="G937" s="64" t="n"/>
      <c r="H937" s="64" t="n"/>
      <c r="I937" s="64" t="n"/>
      <c r="J937" s="64" t="n"/>
      <c r="K937" s="64" t="n"/>
      <c r="L937" s="64" t="n"/>
      <c r="M937" s="64" t="n"/>
      <c r="N937" s="64" t="n"/>
      <c r="O937" s="64" t="n"/>
      <c r="P937" s="64" t="n"/>
      <c r="Q937" s="64" t="n"/>
    </row>
    <row r="939" ht="20" customHeight="1">
      <c r="B939" s="65" t="inlineStr">
        <is>
          <t>Leader</t>
        </is>
      </c>
      <c r="C939" s="66" t="n"/>
      <c r="D939" s="66" t="n"/>
      <c r="E939" s="67" t="inlineStr">
        <is>
          <t>Leader Flannery</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IFERROR(_xlfn.IMAGE("https://play.pokemonshowdown.com/sprites/gen5/numel.png"),"")</f>
        <v/>
      </c>
      <c r="G940" s="68">
        <f>IFERROR(_xlfn.IMAGE("https://play.pokemonshowdown.com/sprites/gen5/slugma.png"),"")</f>
        <v/>
      </c>
      <c r="I940" s="68">
        <f>IFERROR(_xlfn.IMAGE("https://play.pokemonshowdown.com/sprites/gen5/camerupt.png"),"")</f>
        <v/>
      </c>
      <c r="K940" s="68">
        <f>IFERROR(_xlfn.IMAGE("https://play.pokemonshowdown.com/sprites/gen5/torkoal.png"),"")</f>
        <v/>
      </c>
      <c r="Q940" s="69" t="inlineStr">
        <is>
          <t>Mandatory</t>
        </is>
      </c>
    </row>
    <row r="941">
      <c r="E941" s="70" t="inlineStr">
        <is>
          <t>Lv 24 Numel</t>
        </is>
      </c>
      <c r="F941" s="71" t="n"/>
      <c r="G941" s="70" t="inlineStr">
        <is>
          <t>Lv 24 Slugma</t>
        </is>
      </c>
      <c r="H941" s="71" t="n"/>
      <c r="I941" s="70" t="inlineStr">
        <is>
          <t>Lv 26 Camerupt</t>
        </is>
      </c>
      <c r="J941" s="71" t="n"/>
      <c r="K941" s="70" t="inlineStr">
        <is>
          <t>Lv 29 Torkoal</t>
        </is>
      </c>
      <c r="L941" s="71" t="n"/>
      <c r="Q941" s="72" t="inlineStr">
        <is>
          <t>Pokémon</t>
        </is>
      </c>
    </row>
    <row r="942">
      <c r="E942" s="73" t="inlineStr">
        <is>
          <t>Mild</t>
        </is>
      </c>
      <c r="F942" s="73" t="inlineStr">
        <is>
          <t>Oblivious</t>
        </is>
      </c>
      <c r="G942" s="73" t="inlineStr">
        <is>
          <t>Modest</t>
        </is>
      </c>
      <c r="H942" s="73" t="inlineStr">
        <is>
          <t>Magma Armor</t>
        </is>
      </c>
      <c r="I942" s="73" t="inlineStr">
        <is>
          <t>Mild</t>
        </is>
      </c>
      <c r="J942" s="73" t="inlineStr">
        <is>
          <t>Magma Armor</t>
        </is>
      </c>
      <c r="K942" s="73" t="inlineStr">
        <is>
          <t>Naughty</t>
        </is>
      </c>
      <c r="L942" s="73" t="inlineStr">
        <is>
          <t>White Smoke</t>
        </is>
      </c>
      <c r="Q942" s="72" t="inlineStr">
        <is>
          <t>Nature / Ability</t>
        </is>
      </c>
    </row>
    <row r="943">
      <c r="B943" s="72" t="inlineStr">
        <is>
          <t>AI Flags:</t>
        </is>
      </c>
      <c r="E943" s="74" t="inlineStr">
        <is>
          <t>(None)</t>
        </is>
      </c>
      <c r="F943" s="71" t="n"/>
      <c r="G943" s="74" t="inlineStr">
        <is>
          <t>(None)</t>
        </is>
      </c>
      <c r="H943" s="71" t="n"/>
      <c r="I943" s="74" t="inlineStr">
        <is>
          <t>(None)</t>
        </is>
      </c>
      <c r="J943" s="71" t="n"/>
      <c r="K943" s="74" t="inlineStr">
        <is>
          <t>White Herb</t>
        </is>
      </c>
      <c r="L943" s="71" t="n"/>
      <c r="Q943" s="72" t="inlineStr">
        <is>
          <t>Item</t>
        </is>
      </c>
    </row>
    <row r="944">
      <c r="B944" s="69" t="inlineStr">
        <is>
          <t>Basic Trainer</t>
        </is>
      </c>
      <c r="E944" s="83" t="inlineStr">
        <is>
          <t>Overheat</t>
        </is>
      </c>
      <c r="F944" s="71" t="n"/>
      <c r="G944" s="83" t="inlineStr">
        <is>
          <t>Overheat</t>
        </is>
      </c>
      <c r="H944" s="71" t="n"/>
      <c r="I944" s="83" t="inlineStr">
        <is>
          <t>Overheat</t>
        </is>
      </c>
      <c r="J944" s="71" t="n"/>
      <c r="K944" s="83" t="inlineStr">
        <is>
          <t>Overheat</t>
        </is>
      </c>
      <c r="L944" s="71" t="n"/>
      <c r="Q944" s="72" t="inlineStr">
        <is>
          <t>Moves</t>
        </is>
      </c>
    </row>
    <row r="945">
      <c r="E945" s="76" t="inlineStr">
        <is>
          <t>Take Down</t>
        </is>
      </c>
      <c r="F945" s="71" t="n"/>
      <c r="G945" s="80" t="inlineStr">
        <is>
          <t>Smog</t>
        </is>
      </c>
      <c r="H945" s="71" t="n"/>
      <c r="I945" s="76" t="inlineStr">
        <is>
          <t>Tackle</t>
        </is>
      </c>
      <c r="J945" s="71" t="n"/>
      <c r="K945" s="83" t="inlineStr">
        <is>
          <t>Sunny Day</t>
        </is>
      </c>
      <c r="L945" s="71" t="n"/>
    </row>
    <row r="946">
      <c r="E946" s="78" t="inlineStr">
        <is>
          <t>Magnitude</t>
        </is>
      </c>
      <c r="F946" s="71" t="n"/>
      <c r="G946" s="85" t="inlineStr">
        <is>
          <t>Light Screen</t>
        </is>
      </c>
      <c r="H946" s="71" t="n"/>
      <c r="I946" s="83" t="inlineStr">
        <is>
          <t>Sunny Day</t>
        </is>
      </c>
      <c r="J946" s="71" t="n"/>
      <c r="K946" s="76" t="inlineStr">
        <is>
          <t>Body Slam</t>
        </is>
      </c>
      <c r="L946" s="71" t="n"/>
    </row>
    <row r="947">
      <c r="E947" s="83" t="inlineStr">
        <is>
          <t>Sunny Day</t>
        </is>
      </c>
      <c r="F947" s="71" t="n"/>
      <c r="G947" s="83" t="inlineStr">
        <is>
          <t>Sunny Day</t>
        </is>
      </c>
      <c r="H947" s="71" t="n"/>
      <c r="I947" s="76" t="inlineStr">
        <is>
          <t>Attract</t>
        </is>
      </c>
      <c r="J947" s="71" t="n"/>
      <c r="K947" s="76" t="inlineStr">
        <is>
          <t>Attract</t>
        </is>
      </c>
      <c r="L947" s="71"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6</t>
        </is>
      </c>
    </row>
    <row r="2">
      <c r="E2" s="62" t="inlineStr">
        <is>
          <t>43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118</t>
        </is>
      </c>
      <c r="C5" s="64" t="n"/>
      <c r="D5" s="64" t="n"/>
      <c r="E5" s="64" t="n"/>
      <c r="F5" s="64" t="n"/>
      <c r="G5" s="64" t="n"/>
      <c r="H5" s="64" t="n"/>
      <c r="I5" s="64" t="n"/>
      <c r="J5" s="64" t="n"/>
      <c r="K5" s="64" t="n"/>
      <c r="L5" s="64" t="n"/>
      <c r="M5" s="64" t="n"/>
      <c r="N5" s="64" t="n"/>
      <c r="O5" s="64" t="n"/>
      <c r="P5" s="64" t="n"/>
      <c r="Q5" s="64" t="n"/>
    </row>
    <row r="7" ht="20" customHeight="1">
      <c r="B7" s="65" t="inlineStr">
        <is>
          <t>Fisherman</t>
        </is>
      </c>
      <c r="C7" s="66" t="n"/>
      <c r="D7" s="66" t="n"/>
      <c r="E7" s="67" t="inlineStr">
        <is>
          <t>Fisherman Barny</t>
        </is>
      </c>
      <c r="F7" s="66" t="n"/>
      <c r="G7" s="66" t="n"/>
      <c r="H7" s="66" t="n"/>
      <c r="I7" s="66" t="n"/>
      <c r="J7" s="66" t="n"/>
      <c r="K7" s="66" t="n"/>
      <c r="L7" s="66" t="n"/>
      <c r="M7" s="66" t="n"/>
      <c r="N7" s="66" t="n"/>
      <c r="O7" s="66" t="n"/>
      <c r="P7" s="66" t="n"/>
      <c r="Q7" s="66" t="n"/>
    </row>
    <row r="8" ht="69" customHeight="1">
      <c r="E8" s="68">
        <f>IFERROR(_xlfn.IMAGE("https://play.pokemonshowdown.com/sprites/gen5/tentacool.png"),"")</f>
        <v/>
      </c>
      <c r="G8" s="68">
        <f>IFERROR(_xlfn.IMAGE("https://play.pokemonshowdown.com/sprites/gen5/carvanha.png"),"")</f>
        <v/>
      </c>
    </row>
    <row r="9">
      <c r="E9" s="70" t="inlineStr">
        <is>
          <t>Lv 25 Tentacool</t>
        </is>
      </c>
      <c r="F9" s="71" t="n"/>
      <c r="G9" s="70" t="inlineStr">
        <is>
          <t>Lv 25 Carvanha</t>
        </is>
      </c>
      <c r="H9" s="71" t="n"/>
      <c r="Q9" s="72" t="inlineStr">
        <is>
          <t>Pokémon</t>
        </is>
      </c>
    </row>
    <row r="10">
      <c r="E10" s="73" t="inlineStr">
        <is>
          <t>Modest</t>
        </is>
      </c>
      <c r="F10" s="73" t="inlineStr">
        <is>
          <t>Rain Dish</t>
        </is>
      </c>
      <c r="G10" s="73" t="inlineStr">
        <is>
          <t>Adamant</t>
        </is>
      </c>
      <c r="H10" s="73" t="inlineStr">
        <is>
          <t>Rough Skin</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90" t="inlineStr">
        <is>
          <t>Bubble Beam</t>
        </is>
      </c>
      <c r="F12" s="71" t="n"/>
      <c r="G12" s="76" t="inlineStr">
        <is>
          <t>Hyper Fang</t>
        </is>
      </c>
      <c r="H12" s="71" t="n"/>
      <c r="Q12" s="72" t="inlineStr">
        <is>
          <t>Moves</t>
        </is>
      </c>
    </row>
    <row r="13">
      <c r="E13" s="79" t="inlineStr">
        <is>
          <t>Signal Beam</t>
        </is>
      </c>
      <c r="F13" s="71" t="n"/>
      <c r="G13" s="75" t="inlineStr">
        <is>
          <t>Feint Attack</t>
        </is>
      </c>
      <c r="H13" s="71" t="n"/>
    </row>
    <row r="14">
      <c r="E14" s="80" t="inlineStr">
        <is>
          <t>Poison Jab</t>
        </is>
      </c>
      <c r="F14" s="71" t="n"/>
      <c r="G14" s="90" t="inlineStr">
        <is>
          <t>Aqua Cutter</t>
        </is>
      </c>
      <c r="H14" s="71" t="n"/>
    </row>
    <row r="15">
      <c r="E15" s="92" t="inlineStr">
        <is>
          <t>Confuse Ray</t>
        </is>
      </c>
      <c r="F15" s="71" t="n"/>
      <c r="G15" s="90" t="inlineStr">
        <is>
          <t>Water Pulse</t>
        </is>
      </c>
      <c r="H15" s="71" t="n"/>
    </row>
    <row r="17" ht="20" customHeight="1">
      <c r="B17" s="65" t="inlineStr">
        <is>
          <t>Bird Keeper</t>
        </is>
      </c>
      <c r="C17" s="66" t="n"/>
      <c r="D17" s="66" t="n"/>
      <c r="E17" s="67" t="inlineStr">
        <is>
          <t>Bird Keeper Chester</t>
        </is>
      </c>
      <c r="F17" s="66" t="n"/>
      <c r="G17" s="66" t="n"/>
      <c r="H17" s="66" t="n"/>
      <c r="I17" s="66" t="n"/>
      <c r="J17" s="66" t="n"/>
      <c r="K17" s="66" t="n"/>
      <c r="L17" s="66" t="n"/>
      <c r="M17" s="66" t="n"/>
      <c r="N17" s="66" t="n"/>
      <c r="O17" s="66" t="n"/>
      <c r="P17" s="66" t="n"/>
      <c r="Q17" s="66" t="n"/>
    </row>
    <row r="18" ht="69" customHeight="1">
      <c r="E18" s="68">
        <f>IFERROR(_xlfn.IMAGE("https://play.pokemonshowdown.com/sprites/gen5/taillow.png"),"")</f>
        <v/>
      </c>
      <c r="G18" s="68">
        <f>IFERROR(_xlfn.IMAGE("https://play.pokemonshowdown.com/sprites/gen5/swellow.png"),"")</f>
        <v/>
      </c>
    </row>
    <row r="19">
      <c r="E19" s="70" t="inlineStr">
        <is>
          <t>Lv 25 Taillow</t>
        </is>
      </c>
      <c r="F19" s="71" t="n"/>
      <c r="G19" s="70" t="inlineStr">
        <is>
          <t>Lv 25 Swellow</t>
        </is>
      </c>
      <c r="H19" s="71" t="n"/>
      <c r="Q19" s="72" t="inlineStr">
        <is>
          <t>Pokémon</t>
        </is>
      </c>
    </row>
    <row r="20">
      <c r="E20" s="73" t="inlineStr">
        <is>
          <t>Adamant</t>
        </is>
      </c>
      <c r="F20" s="73" t="inlineStr">
        <is>
          <t>Guts</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Whirlwind</t>
        </is>
      </c>
      <c r="F22" s="71" t="n"/>
      <c r="G22" s="76" t="inlineStr">
        <is>
          <t>Hyper Voice</t>
        </is>
      </c>
      <c r="H22" s="71" t="n"/>
      <c r="Q22" s="72" t="inlineStr">
        <is>
          <t>Moves</t>
        </is>
      </c>
    </row>
    <row r="23">
      <c r="E23" s="82" t="inlineStr">
        <is>
          <t>Wing Attack</t>
        </is>
      </c>
      <c r="F23" s="71" t="n"/>
      <c r="G23" s="76" t="inlineStr">
        <is>
          <t>Whirlwind</t>
        </is>
      </c>
      <c r="H23" s="71" t="n"/>
    </row>
    <row r="24">
      <c r="E24" s="76" t="inlineStr">
        <is>
          <t>Tackle</t>
        </is>
      </c>
      <c r="F24" s="71" t="n"/>
      <c r="G24" s="76" t="inlineStr">
        <is>
          <t>Quick Attack</t>
        </is>
      </c>
      <c r="H24" s="71" t="n"/>
    </row>
    <row r="25">
      <c r="E25" s="76" t="inlineStr">
        <is>
          <t>Hyper Voice</t>
        </is>
      </c>
      <c r="F25" s="71" t="n"/>
      <c r="G25" s="82" t="inlineStr">
        <is>
          <t>Aerial Ace</t>
        </is>
      </c>
      <c r="H25" s="71" t="n"/>
    </row>
    <row r="27" ht="20" customHeight="1">
      <c r="B27" s="65" t="inlineStr">
        <is>
          <t>Guitarist</t>
        </is>
      </c>
      <c r="C27" s="66" t="n"/>
      <c r="D27" s="66" t="n"/>
      <c r="E27" s="67" t="inlineStr">
        <is>
          <t>Guitarist Dalton</t>
        </is>
      </c>
      <c r="F27" s="66" t="n"/>
      <c r="G27" s="66" t="n"/>
      <c r="H27" s="66" t="n"/>
      <c r="I27" s="66" t="n"/>
      <c r="J27" s="66" t="n"/>
      <c r="K27" s="66" t="n"/>
      <c r="L27" s="66" t="n"/>
      <c r="M27" s="66" t="n"/>
      <c r="N27" s="66" t="n"/>
      <c r="O27" s="66" t="n"/>
      <c r="P27" s="66" t="n"/>
      <c r="Q27" s="66" t="n"/>
    </row>
    <row r="28" ht="69" customHeight="1">
      <c r="E28" s="68">
        <f>IFERROR(_xlfn.IMAGE("https://play.pokemonshowdown.com/sprites/gen5/magnemite.png"),"")</f>
        <v/>
      </c>
      <c r="G28" s="68">
        <f>IFERROR(_xlfn.IMAGE("https://play.pokemonshowdown.com/sprites/gen5/whismur.png"),"")</f>
        <v/>
      </c>
    </row>
    <row r="29">
      <c r="E29" s="70" t="inlineStr">
        <is>
          <t>Lv 15 Magnemite</t>
        </is>
      </c>
      <c r="F29" s="71" t="n"/>
      <c r="G29" s="70" t="inlineStr">
        <is>
          <t>Lv 15 Whismur</t>
        </is>
      </c>
      <c r="H29" s="71" t="n"/>
      <c r="Q29" s="72" t="inlineStr">
        <is>
          <t>Pokémon</t>
        </is>
      </c>
    </row>
    <row r="30">
      <c r="E30" s="73" t="inlineStr">
        <is>
          <t>Modest</t>
        </is>
      </c>
      <c r="F30" s="73" t="inlineStr">
        <is>
          <t>Magnet Pull</t>
        </is>
      </c>
      <c r="G30" s="73" t="inlineStr">
        <is>
          <t>Adamant</t>
        </is>
      </c>
      <c r="H30" s="73" t="inlineStr">
        <is>
          <t>Scrappy</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Tackle</t>
        </is>
      </c>
      <c r="F32" s="71" t="n"/>
      <c r="G32" s="76" t="inlineStr">
        <is>
          <t>Pound</t>
        </is>
      </c>
      <c r="H32" s="71" t="n"/>
      <c r="Q32" s="72" t="inlineStr">
        <is>
          <t>Moves</t>
        </is>
      </c>
    </row>
    <row r="33">
      <c r="E33" s="76" t="inlineStr">
        <is>
          <t>Supersonic</t>
        </is>
      </c>
      <c r="F33" s="71" t="n"/>
      <c r="G33" s="76" t="inlineStr">
        <is>
          <t>Uproar</t>
        </is>
      </c>
      <c r="H33" s="71" t="n"/>
    </row>
    <row r="34">
      <c r="E34" s="77" t="inlineStr">
        <is>
          <t>Thunder Shock</t>
        </is>
      </c>
      <c r="F34" s="71" t="n"/>
      <c r="G34" s="76" t="inlineStr">
        <is>
          <t>Growl</t>
        </is>
      </c>
      <c r="H34" s="71" t="n"/>
    </row>
    <row r="35">
      <c r="E35" s="76" t="inlineStr">
        <is>
          <t>Sonic Boom</t>
        </is>
      </c>
      <c r="F35" s="71" t="n"/>
      <c r="G35" s="92" t="inlineStr">
        <is>
          <t>Astonish</t>
        </is>
      </c>
      <c r="H35" s="71" t="n"/>
    </row>
    <row r="37" ht="20" customHeight="1">
      <c r="B37" s="65" t="inlineStr">
        <is>
          <t>Youngster</t>
        </is>
      </c>
      <c r="C37" s="66" t="n"/>
      <c r="D37" s="66" t="n"/>
      <c r="E37" s="67" t="inlineStr">
        <is>
          <t>Youngster Deandre</t>
        </is>
      </c>
      <c r="F37" s="66" t="n"/>
      <c r="G37" s="66" t="n"/>
      <c r="H37" s="66" t="n"/>
      <c r="I37" s="66" t="n"/>
      <c r="J37" s="66" t="n"/>
      <c r="K37" s="66" t="n"/>
      <c r="L37" s="66" t="n"/>
      <c r="M37" s="66" t="n"/>
      <c r="N37" s="66" t="n"/>
      <c r="O37" s="66" t="n"/>
      <c r="P37" s="66" t="n"/>
      <c r="Q37" s="66" t="n"/>
    </row>
    <row r="38" ht="69" customHeight="1">
      <c r="E38" s="68">
        <f>IFERROR(_xlfn.IMAGE("https://play.pokemonshowdown.com/sprites/gen5/zigzagoon.png"),"")</f>
        <v/>
      </c>
      <c r="G38" s="68">
        <f>IFERROR(_xlfn.IMAGE("https://play.pokemonshowdown.com/sprites/gen5/aron.png"),"")</f>
        <v/>
      </c>
      <c r="I38" s="68">
        <f>IFERROR(_xlfn.IMAGE("https://play.pokemonshowdown.com/sprites/gen5/electrike.png"),"")</f>
        <v/>
      </c>
      <c r="Q38" s="69" t="inlineStr">
        <is>
          <t>Forced on sight (range 4)</t>
        </is>
      </c>
    </row>
    <row r="39">
      <c r="E39" s="70" t="inlineStr">
        <is>
          <t>Lv 14 Zigzagoon</t>
        </is>
      </c>
      <c r="F39" s="71" t="n"/>
      <c r="G39" s="70" t="inlineStr">
        <is>
          <t>Lv 14 Aron</t>
        </is>
      </c>
      <c r="H39" s="71" t="n"/>
      <c r="I39" s="70" t="inlineStr">
        <is>
          <t>Lv 14 Electrike</t>
        </is>
      </c>
      <c r="J39" s="71" t="n"/>
      <c r="Q39" s="72" t="inlineStr">
        <is>
          <t>Pokémon</t>
        </is>
      </c>
    </row>
    <row r="40">
      <c r="E40" s="73" t="inlineStr">
        <is>
          <t>Adamant</t>
        </is>
      </c>
      <c r="F40" s="73" t="inlineStr">
        <is>
          <t>Gluttony</t>
        </is>
      </c>
      <c r="G40" s="73" t="inlineStr">
        <is>
          <t>Adamant</t>
        </is>
      </c>
      <c r="H40" s="73" t="inlineStr">
        <is>
          <t>Rock Head</t>
        </is>
      </c>
      <c r="I40" s="73" t="inlineStr">
        <is>
          <t>Modest</t>
        </is>
      </c>
      <c r="J40" s="73" t="inlineStr">
        <is>
          <t>Lightning Rod</t>
        </is>
      </c>
      <c r="Q40" s="72" t="inlineStr">
        <is>
          <t>Nature / Ability</t>
        </is>
      </c>
    </row>
    <row r="41">
      <c r="B41" s="72" t="inlineStr">
        <is>
          <t>AI Flags:</t>
        </is>
      </c>
      <c r="E41" s="74" t="inlineStr">
        <is>
          <t>(None)</t>
        </is>
      </c>
      <c r="F41" s="71" t="n"/>
      <c r="G41" s="74" t="inlineStr">
        <is>
          <t>(None)</t>
        </is>
      </c>
      <c r="H41" s="71" t="n"/>
      <c r="I41" s="74" t="inlineStr">
        <is>
          <t>(None)</t>
        </is>
      </c>
      <c r="J41" s="71" t="n"/>
      <c r="Q41" s="72" t="inlineStr">
        <is>
          <t>Item</t>
        </is>
      </c>
    </row>
    <row r="42">
      <c r="B42" s="69" t="inlineStr">
        <is>
          <t>Basic Trainer</t>
        </is>
      </c>
      <c r="E42" s="78" t="inlineStr">
        <is>
          <t>Sand Attack</t>
        </is>
      </c>
      <c r="F42" s="71" t="n"/>
      <c r="G42" s="89" t="inlineStr">
        <is>
          <t>Rock Throw</t>
        </is>
      </c>
      <c r="H42" s="71" t="n"/>
      <c r="I42" s="76" t="inlineStr">
        <is>
          <t>Tackle</t>
        </is>
      </c>
      <c r="J42" s="71" t="n"/>
      <c r="Q42" s="72" t="inlineStr">
        <is>
          <t>Moves</t>
        </is>
      </c>
    </row>
    <row r="43">
      <c r="E43" s="75" t="inlineStr">
        <is>
          <t>Bite</t>
        </is>
      </c>
      <c r="F43" s="71" t="n"/>
      <c r="G43" s="78" t="inlineStr">
        <is>
          <t>Dig</t>
        </is>
      </c>
      <c r="H43" s="71" t="n"/>
      <c r="I43" s="77" t="inlineStr">
        <is>
          <t>Thunder Shock</t>
        </is>
      </c>
      <c r="J43" s="71" t="n"/>
    </row>
    <row r="44">
      <c r="E44" s="76" t="inlineStr">
        <is>
          <t>Headbutt</t>
        </is>
      </c>
      <c r="F44" s="71" t="n"/>
      <c r="G44" s="87" t="inlineStr">
        <is>
          <t>Iron Head</t>
        </is>
      </c>
      <c r="H44" s="71" t="n"/>
      <c r="I44" s="76" t="inlineStr">
        <is>
          <t>Roar</t>
        </is>
      </c>
      <c r="J44" s="71" t="n"/>
    </row>
    <row r="45">
      <c r="E45" s="78" t="inlineStr">
        <is>
          <t>Mud Slap</t>
        </is>
      </c>
      <c r="F45" s="71" t="n"/>
      <c r="G45" s="76" t="inlineStr">
        <is>
          <t>Headbutt</t>
        </is>
      </c>
      <c r="H45" s="71" t="n"/>
      <c r="I45" s="77" t="inlineStr">
        <is>
          <t>Thunder Wave</t>
        </is>
      </c>
      <c r="J45" s="71" t="n"/>
    </row>
    <row r="47" ht="20" customHeight="1">
      <c r="B47" s="65" t="inlineStr">
        <is>
          <t>Bird Keeper</t>
        </is>
      </c>
      <c r="C47" s="66" t="n"/>
      <c r="D47" s="66" t="n"/>
      <c r="E47" s="67" t="inlineStr">
        <is>
          <t>Bird Keeper Perry</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Q48" s="69" t="inlineStr">
        <is>
          <t>Forced on sight (range 3)</t>
        </is>
      </c>
    </row>
    <row r="49">
      <c r="E49" s="70" t="inlineStr">
        <is>
          <t>Lv 26 Wingull</t>
        </is>
      </c>
      <c r="F49" s="71" t="n"/>
      <c r="Q49" s="72" t="inlineStr">
        <is>
          <t>Pokémon</t>
        </is>
      </c>
    </row>
    <row r="50">
      <c r="E50" s="73" t="inlineStr">
        <is>
          <t>Modest</t>
        </is>
      </c>
      <c r="F50" s="73" t="inlineStr">
        <is>
          <t>Gluttony</t>
        </is>
      </c>
      <c r="Q50" s="72" t="inlineStr">
        <is>
          <t>Nature / Ability</t>
        </is>
      </c>
    </row>
    <row r="51">
      <c r="B51" s="72" t="inlineStr">
        <is>
          <t>AI Flags:</t>
        </is>
      </c>
      <c r="E51" s="74" t="inlineStr">
        <is>
          <t>(None)</t>
        </is>
      </c>
      <c r="F51" s="71" t="n"/>
      <c r="Q51" s="72" t="inlineStr">
        <is>
          <t>Item</t>
        </is>
      </c>
    </row>
    <row r="52">
      <c r="B52" s="69" t="inlineStr">
        <is>
          <t>Basic Trainer</t>
        </is>
      </c>
      <c r="E52" s="75" t="inlineStr">
        <is>
          <t>Bite</t>
        </is>
      </c>
      <c r="F52" s="71" t="n"/>
      <c r="Q52" s="72" t="inlineStr">
        <is>
          <t>Moves</t>
        </is>
      </c>
    </row>
    <row r="53">
      <c r="E53" s="82" t="inlineStr">
        <is>
          <t>Wing Attack</t>
        </is>
      </c>
      <c r="F53" s="71" t="n"/>
    </row>
    <row r="54">
      <c r="E54" s="90" t="inlineStr">
        <is>
          <t>Water Pulse</t>
        </is>
      </c>
      <c r="F54" s="71" t="n"/>
    </row>
    <row r="55">
      <c r="E55" s="75" t="inlineStr">
        <is>
          <t>Pursuit</t>
        </is>
      </c>
      <c r="F55" s="71" t="n"/>
    </row>
    <row r="57" ht="20" customHeight="1">
      <c r="B57" s="65" t="inlineStr">
        <is>
          <t>Aroma Lady</t>
        </is>
      </c>
      <c r="C57" s="66" t="n"/>
      <c r="D57" s="66" t="n"/>
      <c r="E57" s="67" t="inlineStr">
        <is>
          <t>Aroma Lady Rose</t>
        </is>
      </c>
      <c r="F57" s="66" t="n"/>
      <c r="G57" s="66" t="n"/>
      <c r="H57" s="66" t="n"/>
      <c r="I57" s="66" t="n"/>
      <c r="J57" s="66" t="n"/>
      <c r="K57" s="66" t="n"/>
      <c r="L57" s="66" t="n"/>
      <c r="M57" s="66" t="n"/>
      <c r="N57" s="66" t="n"/>
      <c r="O57" s="66" t="n"/>
      <c r="P57" s="66" t="n"/>
      <c r="Q57" s="66" t="n"/>
    </row>
    <row r="58" ht="69" customHeight="1">
      <c r="E58" s="68">
        <f>IFERROR(_xlfn.IMAGE("https://play.pokemonshowdown.com/sprites/gen5/roselia.png"),"")</f>
        <v/>
      </c>
      <c r="G58" s="68">
        <f>IFERROR(_xlfn.IMAGE("https://play.pokemonshowdown.com/sprites/gen5/shroomish.png"),"")</f>
        <v/>
      </c>
      <c r="I58" s="68">
        <f>IFERROR(_xlfn.IMAGE("https://play.pokemonshowdown.com/sprites/gen5/roselia.png"),"")</f>
        <v/>
      </c>
      <c r="Q58" s="69" t="inlineStr">
        <is>
          <t>Forced on sight (range 4)</t>
        </is>
      </c>
    </row>
    <row r="59">
      <c r="E59" s="70" t="inlineStr">
        <is>
          <t>Lv 14 Roselia</t>
        </is>
      </c>
      <c r="F59" s="71" t="n"/>
      <c r="G59" s="70" t="inlineStr">
        <is>
          <t>Lv 14 Shroomish</t>
        </is>
      </c>
      <c r="H59" s="71" t="n"/>
      <c r="I59" s="70" t="inlineStr">
        <is>
          <t>Lv 14 Roselia</t>
        </is>
      </c>
      <c r="J59" s="71" t="n"/>
      <c r="Q59" s="72" t="inlineStr">
        <is>
          <t>Pokémon</t>
        </is>
      </c>
    </row>
    <row r="60">
      <c r="E60" s="73" t="inlineStr">
        <is>
          <t>Modest</t>
        </is>
      </c>
      <c r="F60" s="73" t="inlineStr">
        <is>
          <t>Natural Cure</t>
        </is>
      </c>
      <c r="G60" s="73" t="inlineStr">
        <is>
          <t>Adamant</t>
        </is>
      </c>
      <c r="H60" s="73" t="inlineStr">
        <is>
          <t>Poison Heal</t>
        </is>
      </c>
      <c r="I60" s="73" t="inlineStr">
        <is>
          <t>Modest</t>
        </is>
      </c>
      <c r="J60" s="73" t="inlineStr">
        <is>
          <t>Natural Cure</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84" t="inlineStr">
        <is>
          <t>Mega Drain</t>
        </is>
      </c>
      <c r="F62" s="71" t="n"/>
      <c r="G62" s="80" t="inlineStr">
        <is>
          <t>Poison Powder</t>
        </is>
      </c>
      <c r="H62" s="71" t="n"/>
      <c r="I62" s="84" t="inlineStr">
        <is>
          <t>Mega Drain</t>
        </is>
      </c>
      <c r="J62" s="71" t="n"/>
      <c r="Q62" s="72" t="inlineStr">
        <is>
          <t>Moves</t>
        </is>
      </c>
    </row>
    <row r="63">
      <c r="E63" s="80" t="inlineStr">
        <is>
          <t>Poison Sting</t>
        </is>
      </c>
      <c r="F63" s="71" t="n"/>
      <c r="G63" s="84" t="inlineStr">
        <is>
          <t>Mega Drain</t>
        </is>
      </c>
      <c r="H63" s="71" t="n"/>
      <c r="I63" s="80" t="inlineStr">
        <is>
          <t>Poison Sting</t>
        </is>
      </c>
      <c r="J63" s="71" t="n"/>
    </row>
    <row r="64">
      <c r="E64" s="79" t="inlineStr">
        <is>
          <t>Twineedle</t>
        </is>
      </c>
      <c r="F64" s="71" t="n"/>
      <c r="G64" s="76" t="inlineStr">
        <is>
          <t>Take Down</t>
        </is>
      </c>
      <c r="H64" s="71" t="n"/>
      <c r="I64" s="79" t="inlineStr">
        <is>
          <t>Twineedle</t>
        </is>
      </c>
      <c r="J64" s="71" t="n"/>
    </row>
    <row r="65">
      <c r="E65" s="84" t="inlineStr">
        <is>
          <t>Stun Spore</t>
        </is>
      </c>
      <c r="F65" s="71" t="n"/>
      <c r="G65" s="84" t="inlineStr">
        <is>
          <t>Stun Spore</t>
        </is>
      </c>
      <c r="H65" s="71" t="n"/>
      <c r="I65" s="84" t="inlineStr">
        <is>
          <t>Stun Spore</t>
        </is>
      </c>
      <c r="J65" s="71" t="n"/>
    </row>
    <row r="67" ht="20" customHeight="1">
      <c r="B67" s="65" t="inlineStr">
        <is>
          <t>Fisherman</t>
        </is>
      </c>
      <c r="C67" s="66" t="n"/>
      <c r="D67" s="66" t="n"/>
      <c r="E67" s="67" t="inlineStr">
        <is>
          <t>Fisherman Wade</t>
        </is>
      </c>
      <c r="F67" s="66" t="n"/>
      <c r="G67" s="66" t="n"/>
      <c r="H67" s="66" t="n"/>
      <c r="I67" s="66" t="n"/>
      <c r="J67" s="66" t="n"/>
      <c r="K67" s="66" t="n"/>
      <c r="L67" s="66" t="n"/>
      <c r="M67" s="66" t="n"/>
      <c r="N67" s="66" t="n"/>
      <c r="O67" s="66" t="n"/>
      <c r="P67" s="66" t="n"/>
      <c r="Q67" s="66" t="n"/>
    </row>
    <row r="68" ht="69" customHeight="1">
      <c r="E68" s="68">
        <f>IFERROR(_xlfn.IMAGE("https://play.pokemonshowdown.com/sprites/gen5/tentacool.png"),"")</f>
        <v/>
      </c>
      <c r="Q68" s="69" t="inlineStr">
        <is>
          <t>Optional</t>
        </is>
      </c>
    </row>
    <row r="69">
      <c r="E69" s="70" t="inlineStr">
        <is>
          <t>Lv 16 Tentacool</t>
        </is>
      </c>
      <c r="F69" s="71" t="n"/>
      <c r="Q69" s="72" t="inlineStr">
        <is>
          <t>Pokémon</t>
        </is>
      </c>
    </row>
    <row r="70">
      <c r="E70" s="73" t="inlineStr">
        <is>
          <t>Modest</t>
        </is>
      </c>
      <c r="F70" s="73" t="inlineStr">
        <is>
          <t>Rain Dish</t>
        </is>
      </c>
      <c r="Q70" s="72" t="inlineStr">
        <is>
          <t>Nature / Ability</t>
        </is>
      </c>
    </row>
    <row r="71">
      <c r="B71" s="72" t="inlineStr">
        <is>
          <t>AI Flags:</t>
        </is>
      </c>
      <c r="E71" s="74" t="inlineStr">
        <is>
          <t>(None)</t>
        </is>
      </c>
      <c r="F71" s="71" t="n"/>
      <c r="Q71" s="72" t="inlineStr">
        <is>
          <t>Item</t>
        </is>
      </c>
    </row>
    <row r="72">
      <c r="B72" s="69" t="inlineStr">
        <is>
          <t>Basic Trainer</t>
        </is>
      </c>
      <c r="E72" s="80" t="inlineStr">
        <is>
          <t>Acid</t>
        </is>
      </c>
      <c r="F72" s="71" t="n"/>
      <c r="Q72" s="72" t="inlineStr">
        <is>
          <t>Moves</t>
        </is>
      </c>
    </row>
    <row r="73">
      <c r="E73" s="85" t="inlineStr">
        <is>
          <t>Psybeam</t>
        </is>
      </c>
      <c r="F73" s="71" t="n"/>
    </row>
    <row r="74">
      <c r="E74" s="90" t="inlineStr">
        <is>
          <t>Bubble Beam</t>
        </is>
      </c>
      <c r="F74" s="71" t="n"/>
    </row>
    <row r="75">
      <c r="E75" s="79" t="inlineStr">
        <is>
          <t>Signal Beam</t>
        </is>
      </c>
      <c r="F75" s="71" t="n"/>
    </row>
    <row r="77" ht="24" customHeight="1">
      <c r="B77" s="63" t="inlineStr">
        <is>
          <t>Route 119</t>
        </is>
      </c>
      <c r="C77" s="64" t="n"/>
      <c r="D77" s="64" t="n"/>
      <c r="E77" s="64" t="n"/>
      <c r="F77" s="64" t="n"/>
      <c r="G77" s="64" t="n"/>
      <c r="H77" s="64" t="n"/>
      <c r="I77" s="64" t="n"/>
      <c r="J77" s="64" t="n"/>
      <c r="K77" s="64" t="n"/>
      <c r="L77" s="64" t="n"/>
      <c r="M77" s="64" t="n"/>
      <c r="N77" s="64" t="n"/>
      <c r="O77" s="64" t="n"/>
      <c r="P77" s="64" t="n"/>
      <c r="Q77" s="64" t="n"/>
    </row>
    <row r="79" ht="20" customHeight="1">
      <c r="B79" s="65" t="inlineStr">
        <is>
          <t>Rival</t>
        </is>
      </c>
      <c r="C79" s="66" t="n"/>
      <c r="D79" s="66" t="n"/>
      <c r="E79" s="67" t="inlineStr">
        <is>
          <t>Rival Brendan</t>
        </is>
      </c>
      <c r="F79" s="66" t="n"/>
      <c r="G79" s="66" t="n"/>
      <c r="H79" s="66" t="n"/>
      <c r="I79" s="66" t="n"/>
      <c r="J79" s="66" t="n"/>
      <c r="K79" s="66" t="n"/>
      <c r="L79" s="66" t="n"/>
      <c r="M79" s="66" t="n"/>
      <c r="N79" s="66" t="n"/>
      <c r="O79" s="66" t="n"/>
      <c r="P79" s="66" t="n"/>
      <c r="Q79" s="66" t="n"/>
    </row>
    <row r="80" ht="69" customHeight="1">
      <c r="E80" s="68">
        <f>IFERROR(_xlfn.IMAGE("https://play.pokemonshowdown.com/sprites/gen5/slugma.png"),"")</f>
        <v/>
      </c>
      <c r="G80" s="68">
        <f>IFERROR(_xlfn.IMAGE("https://play.pokemonshowdown.com/sprites/gen5/pelipper.png"),"")</f>
        <v/>
      </c>
      <c r="I80" s="68">
        <f>IFERROR(_xlfn.IMAGE("https://play.pokemonshowdown.com/sprites/gen5/grovyle.png"),"")</f>
        <v/>
      </c>
    </row>
    <row r="81">
      <c r="E81" s="70" t="inlineStr">
        <is>
          <t>Lv 29 Slugma</t>
        </is>
      </c>
      <c r="F81" s="71" t="n"/>
      <c r="G81" s="70" t="inlineStr">
        <is>
          <t>Lv 29 Pelipper</t>
        </is>
      </c>
      <c r="H81" s="71" t="n"/>
      <c r="I81" s="70" t="inlineStr">
        <is>
          <t>Lv 31 Grovyle</t>
        </is>
      </c>
      <c r="J81" s="71" t="n"/>
      <c r="Q81" s="72" t="inlineStr">
        <is>
          <t>Pokémon</t>
        </is>
      </c>
    </row>
    <row r="82">
      <c r="E82" s="73" t="inlineStr">
        <is>
          <t>Modest</t>
        </is>
      </c>
      <c r="F82" s="73" t="inlineStr">
        <is>
          <t>Magma Armor</t>
        </is>
      </c>
      <c r="G82" s="73" t="inlineStr">
        <is>
          <t>Modest</t>
        </is>
      </c>
      <c r="H82" s="73" t="inlineStr">
        <is>
          <t>Unburden</t>
        </is>
      </c>
      <c r="I82" s="73" t="inlineStr">
        <is>
          <t>Timid</t>
        </is>
      </c>
      <c r="J82" s="73" t="inlineStr">
        <is>
          <t>Overgrow</t>
        </is>
      </c>
      <c r="Q82" s="72" t="inlineStr">
        <is>
          <t>Nature / Ability</t>
        </is>
      </c>
    </row>
    <row r="83">
      <c r="B83" s="72" t="inlineStr">
        <is>
          <t>AI Flags:</t>
        </is>
      </c>
      <c r="E83" s="74" t="inlineStr">
        <is>
          <t>(None)</t>
        </is>
      </c>
      <c r="F83" s="71" t="n"/>
      <c r="G83" s="74" t="inlineStr">
        <is>
          <t>(None)</t>
        </is>
      </c>
      <c r="H83" s="71" t="n"/>
      <c r="I83" s="74" t="inlineStr">
        <is>
          <t>(None)</t>
        </is>
      </c>
      <c r="J83" s="71" t="n"/>
      <c r="Q83" s="72" t="inlineStr">
        <is>
          <t>Item</t>
        </is>
      </c>
    </row>
    <row r="84">
      <c r="B84" s="69" t="inlineStr">
        <is>
          <t>Basic Trainer</t>
        </is>
      </c>
      <c r="E84" s="89" t="inlineStr">
        <is>
          <t>Rock Slide</t>
        </is>
      </c>
      <c r="F84" s="71" t="n"/>
      <c r="G84" s="75" t="inlineStr">
        <is>
          <t>Bite</t>
        </is>
      </c>
      <c r="H84" s="71" t="n"/>
      <c r="I84" s="75" t="inlineStr">
        <is>
          <t>Bite</t>
        </is>
      </c>
      <c r="J84" s="71" t="n"/>
      <c r="Q84" s="72" t="inlineStr">
        <is>
          <t>Moves</t>
        </is>
      </c>
    </row>
    <row r="85">
      <c r="E85" s="83" t="inlineStr">
        <is>
          <t>Will O Wisp</t>
        </is>
      </c>
      <c r="F85" s="71" t="n"/>
      <c r="G85" s="75" t="inlineStr">
        <is>
          <t>Pursuit</t>
        </is>
      </c>
      <c r="H85" s="71" t="n"/>
      <c r="I85" s="78" t="inlineStr">
        <is>
          <t>Dig</t>
        </is>
      </c>
      <c r="J85" s="71" t="n"/>
    </row>
    <row r="86">
      <c r="E86" s="76" t="inlineStr">
        <is>
          <t>Body Slam</t>
        </is>
      </c>
      <c r="F86" s="71" t="n"/>
      <c r="G86" s="90" t="inlineStr">
        <is>
          <t>Bubble Beam</t>
        </is>
      </c>
      <c r="H86" s="71" t="n"/>
      <c r="I86" s="76" t="inlineStr">
        <is>
          <t>False Swipe</t>
        </is>
      </c>
      <c r="J86" s="71" t="n"/>
    </row>
    <row r="87">
      <c r="E87" s="83" t="inlineStr">
        <is>
          <t>Lava Plume</t>
        </is>
      </c>
      <c r="F87" s="71" t="n"/>
      <c r="G87" s="82" t="inlineStr">
        <is>
          <t>Pluck</t>
        </is>
      </c>
      <c r="H87" s="71" t="n"/>
      <c r="I87" s="75" t="inlineStr">
        <is>
          <t>Crunch</t>
        </is>
      </c>
      <c r="J87" s="71" t="n"/>
    </row>
    <row r="89" ht="20" customHeight="1">
      <c r="B89" s="65" t="inlineStr">
        <is>
          <t>Rival</t>
        </is>
      </c>
      <c r="C89" s="66" t="n"/>
      <c r="D89" s="66" t="n"/>
      <c r="E89" s="67" t="inlineStr">
        <is>
          <t>Rival Brendan</t>
        </is>
      </c>
      <c r="F89" s="66" t="n"/>
      <c r="G89" s="66" t="n"/>
      <c r="H89" s="66" t="n"/>
      <c r="I89" s="66" t="n"/>
      <c r="J89" s="66" t="n"/>
      <c r="K89" s="66" t="n"/>
      <c r="L89" s="66" t="n"/>
      <c r="M89" s="66" t="n"/>
      <c r="N89" s="66" t="n"/>
      <c r="O89" s="66" t="n"/>
      <c r="P89" s="66" t="n"/>
      <c r="Q89" s="66" t="n"/>
    </row>
    <row r="90" ht="69" customHeight="1">
      <c r="E90" s="68">
        <f>IFERROR(_xlfn.IMAGE("https://play.pokemonshowdown.com/sprites/gen5/lombre.png"),"")</f>
        <v/>
      </c>
      <c r="G90" s="68">
        <f>IFERROR(_xlfn.IMAGE("https://play.pokemonshowdown.com/sprites/gen5/slugma.png"),"")</f>
        <v/>
      </c>
      <c r="I90" s="68">
        <f>IFERROR(_xlfn.IMAGE("https://play.pokemonshowdown.com/sprites/gen5/marshtomp.png"),"")</f>
        <v/>
      </c>
    </row>
    <row r="91">
      <c r="E91" s="70" t="inlineStr">
        <is>
          <t>Lv 29 Lombre</t>
        </is>
      </c>
      <c r="F91" s="71" t="n"/>
      <c r="G91" s="70" t="inlineStr">
        <is>
          <t>Lv 29 Slugma</t>
        </is>
      </c>
      <c r="H91" s="71" t="n"/>
      <c r="I91" s="70" t="inlineStr">
        <is>
          <t>Lv 31 Marshtomp</t>
        </is>
      </c>
      <c r="J91" s="71" t="n"/>
      <c r="Q91" s="72" t="inlineStr">
        <is>
          <t>Pokémon</t>
        </is>
      </c>
    </row>
    <row r="92">
      <c r="E92" s="73" t="inlineStr">
        <is>
          <t>Modest</t>
        </is>
      </c>
      <c r="F92" s="73" t="inlineStr">
        <is>
          <t>Swift Swim</t>
        </is>
      </c>
      <c r="G92" s="73" t="inlineStr">
        <is>
          <t>Modest</t>
        </is>
      </c>
      <c r="H92" s="73" t="inlineStr">
        <is>
          <t>Magma Armor</t>
        </is>
      </c>
      <c r="I92" s="73" t="inlineStr">
        <is>
          <t>Adamant</t>
        </is>
      </c>
      <c r="J92" s="73" t="inlineStr">
        <is>
          <t>Torrent</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90" t="inlineStr">
        <is>
          <t>Water Gun</t>
        </is>
      </c>
      <c r="F94" s="71" t="n"/>
      <c r="G94" s="89" t="inlineStr">
        <is>
          <t>Rock Slide</t>
        </is>
      </c>
      <c r="H94" s="71" t="n"/>
      <c r="I94" s="76" t="inlineStr">
        <is>
          <t>Take Down</t>
        </is>
      </c>
      <c r="J94" s="71" t="n"/>
      <c r="Q94" s="72" t="inlineStr">
        <is>
          <t>Moves</t>
        </is>
      </c>
    </row>
    <row r="95">
      <c r="E95" s="75" t="inlineStr">
        <is>
          <t>Absorb</t>
        </is>
      </c>
      <c r="F95" s="71" t="n"/>
      <c r="G95" s="83" t="inlineStr">
        <is>
          <t>Will O Wisp</t>
        </is>
      </c>
      <c r="H95" s="71" t="n"/>
      <c r="I95" s="78" t="inlineStr">
        <is>
          <t>Mud Bomb</t>
        </is>
      </c>
      <c r="J95" s="71" t="n"/>
    </row>
    <row r="96">
      <c r="E96" s="76" t="inlineStr">
        <is>
          <t>Nature Power</t>
        </is>
      </c>
      <c r="F96" s="71" t="n"/>
      <c r="G96" s="76" t="inlineStr">
        <is>
          <t>Body Slam</t>
        </is>
      </c>
      <c r="H96" s="71" t="n"/>
      <c r="I96" s="90" t="inlineStr">
        <is>
          <t>Muddy Water</t>
        </is>
      </c>
      <c r="J96" s="71" t="n"/>
    </row>
    <row r="97">
      <c r="E97" s="84" t="inlineStr">
        <is>
          <t>Magical Leaf</t>
        </is>
      </c>
      <c r="F97" s="71" t="n"/>
      <c r="G97" s="83" t="inlineStr">
        <is>
          <t>Lava Plume</t>
        </is>
      </c>
      <c r="H97" s="71" t="n"/>
      <c r="I97" s="78" t="inlineStr">
        <is>
          <t>Earth Power</t>
        </is>
      </c>
      <c r="J97" s="71" t="n"/>
    </row>
    <row r="99" ht="20" customHeight="1">
      <c r="B99" s="65" t="inlineStr">
        <is>
          <t>Rival</t>
        </is>
      </c>
      <c r="C99" s="66" t="n"/>
      <c r="D99" s="66" t="n"/>
      <c r="E99" s="67" t="inlineStr">
        <is>
          <t>Rival Brendan</t>
        </is>
      </c>
      <c r="F99" s="66" t="n"/>
      <c r="G99" s="66" t="n"/>
      <c r="H99" s="66" t="n"/>
      <c r="I99" s="66" t="n"/>
      <c r="J99" s="66" t="n"/>
      <c r="K99" s="66" t="n"/>
      <c r="L99" s="66" t="n"/>
      <c r="M99" s="66" t="n"/>
      <c r="N99" s="66" t="n"/>
      <c r="O99" s="66" t="n"/>
      <c r="P99" s="66" t="n"/>
      <c r="Q99" s="66" t="n"/>
    </row>
    <row r="100" ht="69" customHeight="1">
      <c r="E100" s="68">
        <f>IFERROR(_xlfn.IMAGE("https://play.pokemonshowdown.com/sprites/gen5/pelipper.png"),"")</f>
        <v/>
      </c>
      <c r="G100" s="68">
        <f>IFERROR(_xlfn.IMAGE("https://play.pokemonshowdown.com/sprites/gen5/lombre.png"),"")</f>
        <v/>
      </c>
      <c r="I100" s="68">
        <f>IFERROR(_xlfn.IMAGE("https://play.pokemonshowdown.com/sprites/gen5/combusken.png"),"")</f>
        <v/>
      </c>
    </row>
    <row r="101">
      <c r="E101" s="70" t="inlineStr">
        <is>
          <t>Lv 29 Pelipper</t>
        </is>
      </c>
      <c r="F101" s="71" t="n"/>
      <c r="G101" s="70" t="inlineStr">
        <is>
          <t>Lv 29 Lombre</t>
        </is>
      </c>
      <c r="H101" s="71" t="n"/>
      <c r="I101" s="70" t="inlineStr">
        <is>
          <t>Lv 31 Combusken</t>
        </is>
      </c>
      <c r="J101" s="71" t="n"/>
      <c r="Q101" s="72" t="inlineStr">
        <is>
          <t>Pokémon</t>
        </is>
      </c>
    </row>
    <row r="102">
      <c r="E102" s="73" t="inlineStr">
        <is>
          <t>Modest</t>
        </is>
      </c>
      <c r="F102" s="73" t="inlineStr">
        <is>
          <t>Unburden</t>
        </is>
      </c>
      <c r="G102" s="73" t="inlineStr">
        <is>
          <t>Modest</t>
        </is>
      </c>
      <c r="H102" s="73" t="inlineStr">
        <is>
          <t>Swift Swim</t>
        </is>
      </c>
      <c r="I102" s="73" t="inlineStr">
        <is>
          <t>Adamant</t>
        </is>
      </c>
      <c r="J102" s="73" t="inlineStr">
        <is>
          <t>Blaze</t>
        </is>
      </c>
      <c r="Q102" s="72" t="inlineStr">
        <is>
          <t>Nature / Ability</t>
        </is>
      </c>
    </row>
    <row r="103">
      <c r="B103" s="72" t="inlineStr">
        <is>
          <t>AI Flags:</t>
        </is>
      </c>
      <c r="E103" s="74" t="inlineStr">
        <is>
          <t>(None)</t>
        </is>
      </c>
      <c r="F103" s="71" t="n"/>
      <c r="G103" s="74" t="inlineStr">
        <is>
          <t>(None)</t>
        </is>
      </c>
      <c r="H103" s="71" t="n"/>
      <c r="I103" s="74" t="inlineStr">
        <is>
          <t>(None)</t>
        </is>
      </c>
      <c r="J103" s="71" t="n"/>
      <c r="Q103" s="72" t="inlineStr">
        <is>
          <t>Item</t>
        </is>
      </c>
    </row>
    <row r="104">
      <c r="B104" s="69" t="inlineStr">
        <is>
          <t>Basic Trainer</t>
        </is>
      </c>
      <c r="E104" s="75" t="inlineStr">
        <is>
          <t>Bite</t>
        </is>
      </c>
      <c r="F104" s="71" t="n"/>
      <c r="G104" s="90" t="inlineStr">
        <is>
          <t>Water Gun</t>
        </is>
      </c>
      <c r="H104" s="71" t="n"/>
      <c r="I104" s="86" t="inlineStr">
        <is>
          <t>Double Kick</t>
        </is>
      </c>
      <c r="J104" s="71" t="n"/>
      <c r="Q104" s="72" t="inlineStr">
        <is>
          <t>Moves</t>
        </is>
      </c>
    </row>
    <row r="105">
      <c r="E105" s="75" t="inlineStr">
        <is>
          <t>Pursuit</t>
        </is>
      </c>
      <c r="F105" s="71" t="n"/>
      <c r="G105" s="75" t="inlineStr">
        <is>
          <t>Absorb</t>
        </is>
      </c>
      <c r="H105" s="71" t="n"/>
      <c r="I105" s="82" t="inlineStr">
        <is>
          <t>Aerial Ace</t>
        </is>
      </c>
      <c r="J105" s="71" t="n"/>
    </row>
    <row r="106">
      <c r="E106" s="90" t="inlineStr">
        <is>
          <t>Bubble Beam</t>
        </is>
      </c>
      <c r="F106" s="71" t="n"/>
      <c r="G106" s="76" t="inlineStr">
        <is>
          <t>Nature Power</t>
        </is>
      </c>
      <c r="H106" s="71" t="n"/>
      <c r="I106" s="83" t="inlineStr">
        <is>
          <t>Flame Wheel</t>
        </is>
      </c>
      <c r="J106" s="71" t="n"/>
    </row>
    <row r="107">
      <c r="E107" s="82" t="inlineStr">
        <is>
          <t>Pluck</t>
        </is>
      </c>
      <c r="F107" s="71" t="n"/>
      <c r="G107" s="84" t="inlineStr">
        <is>
          <t>Magical Leaf</t>
        </is>
      </c>
      <c r="H107" s="71" t="n"/>
      <c r="I107" s="86" t="inlineStr">
        <is>
          <t>Rolling Kick</t>
        </is>
      </c>
      <c r="J107" s="71" t="n"/>
    </row>
    <row r="109" ht="20" customHeight="1">
      <c r="B109" s="65" t="inlineStr">
        <is>
          <t>Bug Maniac</t>
        </is>
      </c>
      <c r="C109" s="66" t="n"/>
      <c r="D109" s="66" t="n"/>
      <c r="E109" s="67" t="inlineStr">
        <is>
          <t>Bug Maniac Brent</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IFERROR(_xlfn.IMAGE("https://play.pokemonshowdown.com/sprites/gen5/surskit.png"),"")</f>
        <v/>
      </c>
    </row>
    <row r="111">
      <c r="E111" s="70" t="inlineStr">
        <is>
          <t>Lv 26 Surskit</t>
        </is>
      </c>
      <c r="F111" s="71" t="n"/>
      <c r="Q111" s="72" t="inlineStr">
        <is>
          <t>Pokémon</t>
        </is>
      </c>
    </row>
    <row r="112">
      <c r="E112" s="73" t="inlineStr">
        <is>
          <t>Modest</t>
        </is>
      </c>
      <c r="F112" s="73" t="inlineStr">
        <is>
          <t>Swift Swim</t>
        </is>
      </c>
      <c r="Q112" s="72" t="inlineStr">
        <is>
          <t>Nature / Ability</t>
        </is>
      </c>
    </row>
    <row r="113">
      <c r="B113" s="72" t="inlineStr">
        <is>
          <t>AI Flags:</t>
        </is>
      </c>
      <c r="E113" s="74" t="inlineStr">
        <is>
          <t>(None)</t>
        </is>
      </c>
      <c r="F113" s="71" t="n"/>
      <c r="Q113" s="72" t="inlineStr">
        <is>
          <t>Item</t>
        </is>
      </c>
    </row>
    <row r="114">
      <c r="B114" s="69" t="inlineStr">
        <is>
          <t>Basic Trainer</t>
        </is>
      </c>
      <c r="E114" s="76" t="inlineStr">
        <is>
          <t>Quick Attack</t>
        </is>
      </c>
      <c r="F114" s="71" t="n"/>
      <c r="Q114" s="72" t="inlineStr">
        <is>
          <t>Moves</t>
        </is>
      </c>
    </row>
    <row r="115">
      <c r="E115" s="76" t="inlineStr">
        <is>
          <t>Sweet Scent</t>
        </is>
      </c>
      <c r="F115" s="71" t="n"/>
    </row>
    <row r="116">
      <c r="E116" s="79" t="inlineStr">
        <is>
          <t>Signal Beam</t>
        </is>
      </c>
      <c r="F116" s="71" t="n"/>
    </row>
    <row r="117">
      <c r="E117" s="90" t="inlineStr">
        <is>
          <t>Bubble Beam</t>
        </is>
      </c>
      <c r="F117" s="71" t="n"/>
    </row>
    <row r="119" ht="20" customHeight="1">
      <c r="B119" s="65" t="inlineStr">
        <is>
          <t>Pkmn Ranger</t>
        </is>
      </c>
      <c r="C119" s="66" t="n"/>
      <c r="D119" s="66" t="n"/>
      <c r="E119" s="67" t="inlineStr">
        <is>
          <t>Pkmn Ranger Catherine</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IFERROR(_xlfn.IMAGE("https://play.pokemonshowdown.com/sprites/gen5/gloom.png"),"")</f>
        <v/>
      </c>
      <c r="G120" s="68">
        <f>IFERROR(_xlfn.IMAGE("https://play.pokemonshowdown.com/sprites/gen5/roselia.png"),"")</f>
        <v/>
      </c>
      <c r="Q120" s="69" t="inlineStr">
        <is>
          <t>Forced on sight (range 2)</t>
        </is>
      </c>
    </row>
    <row r="121">
      <c r="E121" s="70" t="inlineStr">
        <is>
          <t>Lv 26 Gloom</t>
        </is>
      </c>
      <c r="F121" s="71" t="n"/>
      <c r="G121" s="70" t="inlineStr">
        <is>
          <t>Lv 26 Roselia</t>
        </is>
      </c>
      <c r="H121" s="71" t="n"/>
      <c r="Q121" s="72" t="inlineStr">
        <is>
          <t>Pokémon</t>
        </is>
      </c>
    </row>
    <row r="122">
      <c r="E122" s="73" t="inlineStr">
        <is>
          <t>Modest</t>
        </is>
      </c>
      <c r="F122" s="73" t="inlineStr">
        <is>
          <t>Chlorophyll</t>
        </is>
      </c>
      <c r="G122" s="73" t="inlineStr">
        <is>
          <t>Modest</t>
        </is>
      </c>
      <c r="H122" s="73" t="inlineStr">
        <is>
          <t>Natural Cure</t>
        </is>
      </c>
      <c r="Q122" s="72" t="inlineStr">
        <is>
          <t>Nature / Ability</t>
        </is>
      </c>
    </row>
    <row r="123">
      <c r="B123" s="72" t="inlineStr">
        <is>
          <t>AI Flags:</t>
        </is>
      </c>
      <c r="E123" s="74" t="inlineStr">
        <is>
          <t>(None)</t>
        </is>
      </c>
      <c r="F123" s="71" t="n"/>
      <c r="G123" s="74" t="inlineStr">
        <is>
          <t>(None)</t>
        </is>
      </c>
      <c r="H123" s="71" t="n"/>
      <c r="Q123" s="72" t="inlineStr">
        <is>
          <t>Item</t>
        </is>
      </c>
    </row>
    <row r="124">
      <c r="B124" s="69" t="inlineStr">
        <is>
          <t>Basic Trainer</t>
        </is>
      </c>
      <c r="E124" s="80" t="inlineStr">
        <is>
          <t>Acid</t>
        </is>
      </c>
      <c r="F124" s="71" t="n"/>
      <c r="G124" s="84" t="inlineStr">
        <is>
          <t>Stun Spore</t>
        </is>
      </c>
      <c r="H124" s="71" t="n"/>
      <c r="Q124" s="72" t="inlineStr">
        <is>
          <t>Moves</t>
        </is>
      </c>
    </row>
    <row r="125">
      <c r="E125" s="84" t="inlineStr">
        <is>
          <t>Magical Leaf</t>
        </is>
      </c>
      <c r="F125" s="71" t="n"/>
      <c r="G125" s="76" t="inlineStr">
        <is>
          <t>Double Slap</t>
        </is>
      </c>
      <c r="H125" s="71" t="n"/>
    </row>
    <row r="126">
      <c r="E126" s="84" t="inlineStr">
        <is>
          <t>Stun Spore</t>
        </is>
      </c>
      <c r="F126" s="71" t="n"/>
      <c r="G126" s="79" t="inlineStr">
        <is>
          <t>Pin Missile</t>
        </is>
      </c>
      <c r="H126" s="71" t="n"/>
    </row>
    <row r="127">
      <c r="E127" s="80" t="inlineStr">
        <is>
          <t>Sludge</t>
        </is>
      </c>
      <c r="F127" s="71" t="n"/>
      <c r="G127" s="80" t="inlineStr">
        <is>
          <t>Toxic</t>
        </is>
      </c>
      <c r="H127" s="71" t="n"/>
    </row>
    <row r="129" ht="20" customHeight="1">
      <c r="B129" s="65" t="inlineStr">
        <is>
          <t>Fisherman</t>
        </is>
      </c>
      <c r="C129" s="66" t="n"/>
      <c r="D129" s="66" t="n"/>
      <c r="E129" s="67" t="inlineStr">
        <is>
          <t>Fisherman Chris</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IFERROR(_xlfn.IMAGE("https://play.pokemonshowdown.com/sprites/gen5/magikarp.png"),"")</f>
        <v/>
      </c>
      <c r="G130" s="68">
        <f>IFERROR(_xlfn.IMAGE("https://play.pokemonshowdown.com/sprites/gen5/tentacool.png"),"")</f>
        <v/>
      </c>
      <c r="I130" s="68">
        <f>IFERROR(_xlfn.IMAGE("https://play.pokemonshowdown.com/sprites/gen5/feebas.png"),"")</f>
        <v/>
      </c>
      <c r="K130" s="68">
        <f>IFERROR(_xlfn.IMAGE("https://play.pokemonshowdown.com/sprites/gen5/carvanha.png"),"")</f>
        <v/>
      </c>
      <c r="Q130" s="69" t="inlineStr">
        <is>
          <t>Optional</t>
        </is>
      </c>
    </row>
    <row r="131">
      <c r="E131" s="70" t="inlineStr">
        <is>
          <t>Lv 29 Magikarp</t>
        </is>
      </c>
      <c r="F131" s="71" t="n"/>
      <c r="G131" s="70" t="inlineStr">
        <is>
          <t>Lv 20 Tentacool</t>
        </is>
      </c>
      <c r="H131" s="71" t="n"/>
      <c r="I131" s="70" t="inlineStr">
        <is>
          <t>Lv 26 Feebas</t>
        </is>
      </c>
      <c r="J131" s="71" t="n"/>
      <c r="K131" s="70" t="inlineStr">
        <is>
          <t>Lv 23 Carvanha</t>
        </is>
      </c>
      <c r="L131" s="71" t="n"/>
      <c r="Q131" s="72" t="inlineStr">
        <is>
          <t>Pokémon</t>
        </is>
      </c>
    </row>
    <row r="132">
      <c r="E132" s="73" t="inlineStr">
        <is>
          <t>Modest</t>
        </is>
      </c>
      <c r="F132" s="73" t="inlineStr">
        <is>
          <t>Swift Swim</t>
        </is>
      </c>
      <c r="G132" s="73" t="inlineStr">
        <is>
          <t>Modest</t>
        </is>
      </c>
      <c r="H132" s="73" t="inlineStr">
        <is>
          <t>Rain Dish</t>
        </is>
      </c>
      <c r="I132" s="73" t="inlineStr">
        <is>
          <t>Adamant</t>
        </is>
      </c>
      <c r="J132" s="73" t="inlineStr">
        <is>
          <t>Swift Swim</t>
        </is>
      </c>
      <c r="K132" s="73" t="inlineStr">
        <is>
          <t>Adamant</t>
        </is>
      </c>
      <c r="L132" s="73" t="inlineStr">
        <is>
          <t>Rough Skin</t>
        </is>
      </c>
      <c r="Q132" s="72" t="inlineStr">
        <is>
          <t>Nature / Ability</t>
        </is>
      </c>
    </row>
    <row r="133">
      <c r="B133" s="72" t="inlineStr">
        <is>
          <t>AI Flags:</t>
        </is>
      </c>
      <c r="E133" s="74" t="inlineStr">
        <is>
          <t>(None)</t>
        </is>
      </c>
      <c r="F133" s="71" t="n"/>
      <c r="G133" s="74" t="inlineStr">
        <is>
          <t>(None)</t>
        </is>
      </c>
      <c r="H133" s="71" t="n"/>
      <c r="I133" s="74" t="inlineStr">
        <is>
          <t>(None)</t>
        </is>
      </c>
      <c r="J133" s="71" t="n"/>
      <c r="K133" s="74" t="inlineStr">
        <is>
          <t>(None)</t>
        </is>
      </c>
      <c r="L133" s="71" t="n"/>
      <c r="Q133" s="72" t="inlineStr">
        <is>
          <t>Item</t>
        </is>
      </c>
    </row>
    <row r="134">
      <c r="B134" s="69" t="inlineStr">
        <is>
          <t>Basic Trainer</t>
        </is>
      </c>
      <c r="E134" s="76" t="inlineStr">
        <is>
          <t>Tackle</t>
        </is>
      </c>
      <c r="F134" s="71" t="n"/>
      <c r="G134" s="85" t="inlineStr">
        <is>
          <t>Psybeam</t>
        </is>
      </c>
      <c r="H134" s="71" t="n"/>
      <c r="I134" s="90" t="inlineStr">
        <is>
          <t>Water Pulse</t>
        </is>
      </c>
      <c r="J134" s="71" t="n"/>
      <c r="K134" s="76" t="inlineStr">
        <is>
          <t>Hyper Fang</t>
        </is>
      </c>
      <c r="L134" s="71" t="n"/>
      <c r="Q134" s="72" t="inlineStr">
        <is>
          <t>Moves</t>
        </is>
      </c>
    </row>
    <row r="135">
      <c r="E135" s="76" t="inlineStr">
        <is>
          <t>Flail</t>
        </is>
      </c>
      <c r="F135" s="71" t="n"/>
      <c r="G135" s="90" t="inlineStr">
        <is>
          <t>Bubble Beam</t>
        </is>
      </c>
      <c r="H135" s="71" t="n"/>
      <c r="I135" s="76" t="inlineStr">
        <is>
          <t>Tackle</t>
        </is>
      </c>
      <c r="J135" s="71" t="n"/>
      <c r="K135" s="75" t="inlineStr">
        <is>
          <t>Feint Attack</t>
        </is>
      </c>
      <c r="L135" s="71" t="n"/>
    </row>
    <row r="136">
      <c r="E136" s="81" t="inlineStr">
        <is>
          <t>-</t>
        </is>
      </c>
      <c r="F136" s="71" t="n"/>
      <c r="G136" s="79" t="inlineStr">
        <is>
          <t>Signal Beam</t>
        </is>
      </c>
      <c r="H136" s="71" t="n"/>
      <c r="I136" s="81" t="inlineStr">
        <is>
          <t>-</t>
        </is>
      </c>
      <c r="J136" s="71" t="n"/>
      <c r="K136" s="90" t="inlineStr">
        <is>
          <t>Aqua Cutter</t>
        </is>
      </c>
      <c r="L136" s="71" t="n"/>
    </row>
    <row r="137">
      <c r="E137" s="81" t="inlineStr">
        <is>
          <t>-</t>
        </is>
      </c>
      <c r="F137" s="71" t="n"/>
      <c r="G137" s="80" t="inlineStr">
        <is>
          <t>Poison Jab</t>
        </is>
      </c>
      <c r="H137" s="71" t="n"/>
      <c r="I137" s="81" t="inlineStr">
        <is>
          <t>-</t>
        </is>
      </c>
      <c r="J137" s="71" t="n"/>
      <c r="K137" s="90" t="inlineStr">
        <is>
          <t>Water Pulse</t>
        </is>
      </c>
      <c r="L137" s="71" t="n"/>
    </row>
    <row r="139" ht="20" customHeight="1">
      <c r="B139" s="65" t="inlineStr">
        <is>
          <t>Kindler</t>
        </is>
      </c>
      <c r="C139" s="66" t="n"/>
      <c r="D139" s="66" t="n"/>
      <c r="E139" s="67" t="inlineStr">
        <is>
          <t>Kindler Dayton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IFERROR(_xlfn.IMAGE("https://play.pokemonshowdown.com/sprites/gen5/slugma.png"),"")</f>
        <v/>
      </c>
      <c r="G140" s="68">
        <f>IFERROR(_xlfn.IMAGE("https://play.pokemonshowdown.com/sprites/gen5/numel.png"),"")</f>
        <v/>
      </c>
      <c r="Q140" s="69" t="inlineStr">
        <is>
          <t>Forced on sight (range 3)</t>
        </is>
      </c>
    </row>
    <row r="141">
      <c r="E141" s="70" t="inlineStr">
        <is>
          <t>Lv 25 Slugma</t>
        </is>
      </c>
      <c r="F141" s="71" t="n"/>
      <c r="G141" s="70" t="inlineStr">
        <is>
          <t>Lv 25 Numel</t>
        </is>
      </c>
      <c r="H141" s="71" t="n"/>
      <c r="Q141" s="72" t="inlineStr">
        <is>
          <t>Pokémon</t>
        </is>
      </c>
    </row>
    <row r="142">
      <c r="E142" s="73" t="inlineStr">
        <is>
          <t>Modest</t>
        </is>
      </c>
      <c r="F142" s="73" t="inlineStr">
        <is>
          <t>Magma Armor</t>
        </is>
      </c>
      <c r="G142" s="73" t="inlineStr">
        <is>
          <t>Modest</t>
        </is>
      </c>
      <c r="H142" s="73" t="inlineStr">
        <is>
          <t>Oblivious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9" t="inlineStr">
        <is>
          <t>Rock Slide</t>
        </is>
      </c>
      <c r="F144" s="71" t="n"/>
      <c r="G144" s="78" t="inlineStr">
        <is>
          <t>Sand Tomb</t>
        </is>
      </c>
      <c r="H144" s="71" t="n"/>
      <c r="Q144" s="72" t="inlineStr">
        <is>
          <t>Moves</t>
        </is>
      </c>
    </row>
    <row r="145">
      <c r="E145" s="83" t="inlineStr">
        <is>
          <t>Will O Wisp</t>
        </is>
      </c>
      <c r="F145" s="71" t="n"/>
      <c r="G145" s="78" t="inlineStr">
        <is>
          <t>Earth Power</t>
        </is>
      </c>
      <c r="H145" s="71" t="n"/>
    </row>
    <row r="146">
      <c r="E146" s="76" t="inlineStr">
        <is>
          <t>Body Slam</t>
        </is>
      </c>
      <c r="F146" s="71" t="n"/>
      <c r="G146" s="83" t="inlineStr">
        <is>
          <t>Fire Spin</t>
        </is>
      </c>
      <c r="H146" s="71" t="n"/>
    </row>
    <row r="147">
      <c r="E147" s="83" t="inlineStr">
        <is>
          <t>Lava Plume</t>
        </is>
      </c>
      <c r="F147" s="71" t="n"/>
      <c r="G147" s="89" t="inlineStr">
        <is>
          <t>Rock Slide</t>
        </is>
      </c>
      <c r="H147" s="71" t="n"/>
    </row>
    <row r="149" ht="20" customHeight="1">
      <c r="B149" s="65" t="inlineStr">
        <is>
          <t>Bug Maniac</t>
        </is>
      </c>
      <c r="C149" s="66" t="n"/>
      <c r="D149" s="66" t="n"/>
      <c r="E149" s="67" t="inlineStr">
        <is>
          <t>Bug Maniac Donald</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IFERROR(_xlfn.IMAGE("https://play.pokemonshowdown.com/sprites/gen5/wurmple.png"),"")</f>
        <v/>
      </c>
      <c r="G150" s="68">
        <f>IFERROR(_xlfn.IMAGE("https://play.pokemonshowdown.com/sprites/gen5/silcoon.png"),"")</f>
        <v/>
      </c>
      <c r="I150" s="68">
        <f>IFERROR(_xlfn.IMAGE("https://play.pokemonshowdown.com/sprites/gen5/beautifly.png"),"")</f>
        <v/>
      </c>
    </row>
    <row r="151">
      <c r="E151" s="70" t="inlineStr">
        <is>
          <t>Lv 24 Wurmple</t>
        </is>
      </c>
      <c r="F151" s="71" t="n"/>
      <c r="G151" s="70" t="inlineStr">
        <is>
          <t>Lv 24 Silcoon</t>
        </is>
      </c>
      <c r="H151" s="71" t="n"/>
      <c r="I151" s="70" t="inlineStr">
        <is>
          <t>Lv 24 Beautifly</t>
        </is>
      </c>
      <c r="J151" s="71" t="n"/>
      <c r="Q151" s="72" t="inlineStr">
        <is>
          <t>Pokémon</t>
        </is>
      </c>
    </row>
    <row r="152">
      <c r="E152" s="73" t="inlineStr">
        <is>
          <t>Adamant</t>
        </is>
      </c>
      <c r="F152" s="73" t="inlineStr">
        <is>
          <t>Shield Dust</t>
        </is>
      </c>
      <c r="G152" s="73" t="inlineStr">
        <is>
          <t>Adamant</t>
        </is>
      </c>
      <c r="H152" s="73" t="inlineStr">
        <is>
          <t>Shed Skin</t>
        </is>
      </c>
      <c r="I152" s="73" t="inlineStr">
        <is>
          <t>Modest</t>
        </is>
      </c>
      <c r="J152" s="73" t="inlineStr">
        <is>
          <t>Tinted Lens</t>
        </is>
      </c>
      <c r="Q152" s="72" t="inlineStr">
        <is>
          <t>Nature / Ability</t>
        </is>
      </c>
    </row>
    <row r="153">
      <c r="B153" s="72" t="inlineStr">
        <is>
          <t>AI Flags:</t>
        </is>
      </c>
      <c r="E153" s="74" t="inlineStr">
        <is>
          <t>(None)</t>
        </is>
      </c>
      <c r="F153" s="71" t="n"/>
      <c r="G153" s="74" t="inlineStr">
        <is>
          <t>(None)</t>
        </is>
      </c>
      <c r="H153" s="71" t="n"/>
      <c r="I153" s="74" t="inlineStr">
        <is>
          <t>(None)</t>
        </is>
      </c>
      <c r="J153" s="71" t="n"/>
      <c r="Q153" s="72" t="inlineStr">
        <is>
          <t>Item</t>
        </is>
      </c>
    </row>
    <row r="154">
      <c r="B154" s="69" t="inlineStr">
        <is>
          <t>Basic Trainer</t>
        </is>
      </c>
      <c r="E154" s="80" t="inlineStr">
        <is>
          <t>Poison Sting</t>
        </is>
      </c>
      <c r="F154" s="71" t="n"/>
      <c r="G154" s="79" t="inlineStr">
        <is>
          <t>Bug Bite</t>
        </is>
      </c>
      <c r="H154" s="71" t="n"/>
      <c r="I154" s="79" t="inlineStr">
        <is>
          <t>Silver Wind</t>
        </is>
      </c>
      <c r="J154" s="71" t="n"/>
      <c r="Q154" s="72" t="inlineStr">
        <is>
          <t>Moves</t>
        </is>
      </c>
    </row>
    <row r="155">
      <c r="E155" s="79" t="inlineStr">
        <is>
          <t>String Shot</t>
        </is>
      </c>
      <c r="F155" s="71" t="n"/>
      <c r="G155" s="87" t="inlineStr">
        <is>
          <t>Iron Defense</t>
        </is>
      </c>
      <c r="H155" s="71" t="n"/>
      <c r="I155" s="82" t="inlineStr">
        <is>
          <t>Aerial Ace</t>
        </is>
      </c>
      <c r="J155" s="71" t="n"/>
    </row>
    <row r="156">
      <c r="E156" s="79" t="inlineStr">
        <is>
          <t>Bug Bite</t>
        </is>
      </c>
      <c r="F156" s="71" t="n"/>
      <c r="G156" s="81" t="inlineStr">
        <is>
          <t>-</t>
        </is>
      </c>
      <c r="H156" s="71" t="n"/>
      <c r="I156" s="76" t="inlineStr">
        <is>
          <t>Attract</t>
        </is>
      </c>
      <c r="J156" s="71" t="n"/>
    </row>
    <row r="157">
      <c r="E157" s="76" t="inlineStr">
        <is>
          <t>Tackle</t>
        </is>
      </c>
      <c r="F157" s="71" t="n"/>
      <c r="G157" s="81" t="inlineStr">
        <is>
          <t>-</t>
        </is>
      </c>
      <c r="H157" s="71" t="n"/>
      <c r="I157" s="84" t="inlineStr">
        <is>
          <t>Giga Drain</t>
        </is>
      </c>
      <c r="J157" s="71" t="n"/>
    </row>
    <row r="159" ht="20" customHeight="1">
      <c r="B159" s="65" t="inlineStr">
        <is>
          <t>Bug Catcher</t>
        </is>
      </c>
      <c r="C159" s="66" t="n"/>
      <c r="D159" s="66" t="n"/>
      <c r="E159" s="67" t="inlineStr">
        <is>
          <t>Bug Catcher Doug</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IFERROR(_xlfn.IMAGE("https://play.pokemonshowdown.com/sprites/gen5/nincada.png"),"")</f>
        <v/>
      </c>
      <c r="G160" s="68">
        <f>IFERROR(_xlfn.IMAGE("https://play.pokemonshowdown.com/sprites/gen5/ninjask.png"),"")</f>
        <v/>
      </c>
    </row>
    <row r="161">
      <c r="E161" s="70" t="inlineStr">
        <is>
          <t>Lv 28 Nincada</t>
        </is>
      </c>
      <c r="F161" s="71" t="n"/>
      <c r="G161" s="70" t="inlineStr">
        <is>
          <t>Lv 28 Ninjask</t>
        </is>
      </c>
      <c r="H161" s="71" t="n"/>
      <c r="Q161" s="72" t="inlineStr">
        <is>
          <t>Pokémon</t>
        </is>
      </c>
    </row>
    <row r="162">
      <c r="E162" s="73" t="inlineStr">
        <is>
          <t>Adamant</t>
        </is>
      </c>
      <c r="F162" s="73" t="inlineStr">
        <is>
          <t>Compound Eyes</t>
        </is>
      </c>
      <c r="G162" s="73" t="inlineStr">
        <is>
          <t>Adamant</t>
        </is>
      </c>
      <c r="H162" s="73" t="inlineStr">
        <is>
          <t>Speed Boost</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Hyper Voice</t>
        </is>
      </c>
      <c r="F164" s="71" t="n"/>
      <c r="G164" s="76" t="inlineStr">
        <is>
          <t>Roar</t>
        </is>
      </c>
      <c r="H164" s="71" t="n"/>
      <c r="Q164" s="72" t="inlineStr">
        <is>
          <t>Moves</t>
        </is>
      </c>
    </row>
    <row r="165">
      <c r="E165" s="79" t="inlineStr">
        <is>
          <t>Bug Buzz</t>
        </is>
      </c>
      <c r="F165" s="71" t="n"/>
      <c r="G165" s="76" t="inlineStr">
        <is>
          <t>Hyper Voice</t>
        </is>
      </c>
      <c r="H165" s="71" t="n"/>
    </row>
    <row r="166">
      <c r="E166" s="78" t="inlineStr">
        <is>
          <t>Dig</t>
        </is>
      </c>
      <c r="F166" s="71" t="n"/>
      <c r="G166" s="76" t="inlineStr">
        <is>
          <t>Whirlwind</t>
        </is>
      </c>
      <c r="H166" s="71" t="n"/>
    </row>
    <row r="167">
      <c r="E167" s="87" t="inlineStr">
        <is>
          <t>Metal Claw</t>
        </is>
      </c>
      <c r="F167" s="71" t="n"/>
      <c r="G167" s="82" t="inlineStr">
        <is>
          <t>Aerial Ace</t>
        </is>
      </c>
      <c r="H167" s="71" t="n"/>
    </row>
    <row r="169" ht="20" customHeight="1">
      <c r="B169" s="65" t="inlineStr">
        <is>
          <t>Guitarist</t>
        </is>
      </c>
      <c r="C169" s="66" t="n"/>
      <c r="D169" s="66" t="n"/>
      <c r="E169" s="67" t="inlineStr">
        <is>
          <t>Guitarist Fabian</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IFERROR(_xlfn.IMAGE("https://play.pokemonshowdown.com/sprites/gen5/manectric.png"),"")</f>
        <v/>
      </c>
      <c r="Q170" s="69" t="inlineStr">
        <is>
          <t>Forced on sight (range 4)</t>
        </is>
      </c>
    </row>
    <row r="171">
      <c r="E171" s="70" t="inlineStr">
        <is>
          <t>Lv 26 Manectric</t>
        </is>
      </c>
      <c r="F171" s="71" t="n"/>
      <c r="Q171" s="72" t="inlineStr">
        <is>
          <t>Pokémon</t>
        </is>
      </c>
    </row>
    <row r="172">
      <c r="E172" s="73" t="inlineStr">
        <is>
          <t>Timid</t>
        </is>
      </c>
      <c r="F172" s="73" t="inlineStr">
        <is>
          <t>Lightning Rod</t>
        </is>
      </c>
      <c r="Q172" s="72" t="inlineStr">
        <is>
          <t>Nature / Ability</t>
        </is>
      </c>
    </row>
    <row r="173">
      <c r="B173" s="72" t="inlineStr">
        <is>
          <t>AI Flags:</t>
        </is>
      </c>
      <c r="E173" s="74" t="inlineStr">
        <is>
          <t>(None)</t>
        </is>
      </c>
      <c r="F173" s="71" t="n"/>
      <c r="Q173" s="72" t="inlineStr">
        <is>
          <t>Item</t>
        </is>
      </c>
    </row>
    <row r="174">
      <c r="B174" s="69" t="inlineStr">
        <is>
          <t>Basic Trainer</t>
        </is>
      </c>
      <c r="E174" s="85" t="inlineStr">
        <is>
          <t>Teleport</t>
        </is>
      </c>
      <c r="F174" s="71" t="n"/>
      <c r="Q174" s="72" t="inlineStr">
        <is>
          <t>Moves</t>
        </is>
      </c>
    </row>
    <row r="175">
      <c r="E175" s="77" t="inlineStr">
        <is>
          <t>Wild Charge</t>
        </is>
      </c>
      <c r="F175" s="71" t="n"/>
    </row>
    <row r="176">
      <c r="E176" s="91" t="inlineStr">
        <is>
          <t>Ice Fang</t>
        </is>
      </c>
      <c r="F176" s="71" t="n"/>
    </row>
    <row r="177">
      <c r="E177" s="75" t="inlineStr">
        <is>
          <t>Crunch</t>
        </is>
      </c>
      <c r="F177" s="71" t="n"/>
    </row>
    <row r="179" ht="20" customHeight="1">
      <c r="B179" s="65" t="inlineStr">
        <is>
          <t>Bug Catcher</t>
        </is>
      </c>
      <c r="C179" s="66" t="n"/>
      <c r="D179" s="66" t="n"/>
      <c r="E179" s="67" t="inlineStr">
        <is>
          <t>Bug Catcher Greg</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IFERROR(_xlfn.IMAGE("https://play.pokemonshowdown.com/sprites/gen5/volbeat.png"),"")</f>
        <v/>
      </c>
      <c r="G180" s="68">
        <f>IFERROR(_xlfn.IMAGE("https://play.pokemonshowdown.com/sprites/gen5/illumise.png"),"")</f>
        <v/>
      </c>
    </row>
    <row r="181">
      <c r="E181" s="70" t="inlineStr">
        <is>
          <t>Lv 25 Volbeat</t>
        </is>
      </c>
      <c r="F181" s="71" t="n"/>
      <c r="G181" s="70" t="inlineStr">
        <is>
          <t>Lv 25 Illumise</t>
        </is>
      </c>
      <c r="H181" s="71" t="n"/>
      <c r="Q181" s="72" t="inlineStr">
        <is>
          <t>Pokémon</t>
        </is>
      </c>
    </row>
    <row r="182">
      <c r="E182" s="73" t="inlineStr">
        <is>
          <t>Modest</t>
        </is>
      </c>
      <c r="F182" s="73" t="inlineStr">
        <is>
          <t>Tinted Lens</t>
        </is>
      </c>
      <c r="G182" s="73" t="inlineStr">
        <is>
          <t>Adamant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76" t="inlineStr">
        <is>
          <t>Moonlight</t>
        </is>
      </c>
      <c r="F184" s="71" t="n"/>
      <c r="G184" s="76" t="inlineStr">
        <is>
          <t>Moonlight</t>
        </is>
      </c>
      <c r="H184" s="71" t="n"/>
      <c r="Q184" s="72" t="inlineStr">
        <is>
          <t>Moves</t>
        </is>
      </c>
    </row>
    <row r="185">
      <c r="E185" s="86" t="inlineStr">
        <is>
          <t>Seismic Toss</t>
        </is>
      </c>
      <c r="F185" s="71" t="n"/>
      <c r="G185" s="79" t="inlineStr">
        <is>
          <t>Bug Bite</t>
        </is>
      </c>
      <c r="H185" s="71" t="n"/>
    </row>
    <row r="186">
      <c r="E186" s="77" t="inlineStr">
        <is>
          <t>Thunder Punch</t>
        </is>
      </c>
      <c r="F186" s="71" t="n"/>
      <c r="G186" s="76" t="inlineStr">
        <is>
          <t>Encore</t>
        </is>
      </c>
      <c r="H186" s="71" t="n"/>
    </row>
    <row r="187">
      <c r="E187" s="77" t="inlineStr">
        <is>
          <t>Thunder Wave</t>
        </is>
      </c>
      <c r="F187" s="71" t="n"/>
      <c r="G187" s="79" t="inlineStr">
        <is>
          <t>Signal Beam</t>
        </is>
      </c>
      <c r="H187" s="71" t="n"/>
    </row>
    <row r="189" ht="20" customHeight="1">
      <c r="B189" s="65" t="inlineStr">
        <is>
          <t>Ninja Boy</t>
        </is>
      </c>
      <c r="C189" s="66" t="n"/>
      <c r="D189" s="66" t="n"/>
      <c r="E189" s="67" t="inlineStr">
        <is>
          <t>Ninja Boy Hideo</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IFERROR(_xlfn.IMAGE("https://play.pokemonshowdown.com/sprites/gen5/koffing.png"),"")</f>
        <v/>
      </c>
      <c r="G190" s="68">
        <f>IFERROR(_xlfn.IMAGE("https://play.pokemonshowdown.com/sprites/gen5/koffing.png"),"")</f>
        <v/>
      </c>
    </row>
    <row r="191">
      <c r="E191" s="70" t="inlineStr">
        <is>
          <t>Lv 25 Koffing</t>
        </is>
      </c>
      <c r="F191" s="71" t="n"/>
      <c r="G191" s="70" t="inlineStr">
        <is>
          <t>Lv 25 Koffing</t>
        </is>
      </c>
      <c r="H191" s="71" t="n"/>
      <c r="Q191" s="72" t="inlineStr">
        <is>
          <t>Pokémon</t>
        </is>
      </c>
    </row>
    <row r="192">
      <c r="E192" s="73" t="inlineStr">
        <is>
          <t>Naughty</t>
        </is>
      </c>
      <c r="F192" s="73" t="inlineStr">
        <is>
          <t>Levitate</t>
        </is>
      </c>
      <c r="G192" s="73" t="inlineStr">
        <is>
          <t>Naughty</t>
        </is>
      </c>
      <c r="H192" s="73" t="inlineStr">
        <is>
          <t>Levitate</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76" t="inlineStr">
        <is>
          <t>Tackle</t>
        </is>
      </c>
      <c r="F194" s="71" t="n"/>
      <c r="G194" s="76" t="inlineStr">
        <is>
          <t>Tackle</t>
        </is>
      </c>
      <c r="H194" s="71" t="n"/>
      <c r="Q194" s="72" t="inlineStr">
        <is>
          <t>Moves</t>
        </is>
      </c>
    </row>
    <row r="195">
      <c r="E195" s="76" t="inlineStr">
        <is>
          <t>Self Destruct</t>
        </is>
      </c>
      <c r="F195" s="71" t="n"/>
      <c r="G195" s="80" t="inlineStr">
        <is>
          <t>Poison Gas</t>
        </is>
      </c>
      <c r="H195" s="71" t="n"/>
    </row>
    <row r="196">
      <c r="E196" s="80" t="inlineStr">
        <is>
          <t>Sludge</t>
        </is>
      </c>
      <c r="F196" s="71" t="n"/>
      <c r="G196" s="80" t="inlineStr">
        <is>
          <t>Sludge</t>
        </is>
      </c>
      <c r="H196" s="71" t="n"/>
    </row>
    <row r="197">
      <c r="E197" s="76" t="inlineStr">
        <is>
          <t>Smokescreen</t>
        </is>
      </c>
      <c r="F197" s="71" t="n"/>
      <c r="G197" s="76" t="inlineStr">
        <is>
          <t>Smokescreen</t>
        </is>
      </c>
      <c r="H197" s="71" t="n"/>
    </row>
    <row r="199" ht="20" customHeight="1">
      <c r="B199" s="65" t="inlineStr">
        <is>
          <t>Bird Keeper</t>
        </is>
      </c>
      <c r="C199" s="66" t="n"/>
      <c r="D199" s="66" t="n"/>
      <c r="E199" s="67" t="inlineStr">
        <is>
          <t>Bird Keeper Hugh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IFERROR(_xlfn.IMAGE("https://play.pokemonshowdown.com/sprites/gen5/wingull.png"),"")</f>
        <v/>
      </c>
      <c r="G200" s="68">
        <f>IFERROR(_xlfn.IMAGE("https://play.pokemonshowdown.com/sprites/gen5/tropius.png"),"")</f>
        <v/>
      </c>
      <c r="Q200" s="69" t="inlineStr">
        <is>
          <t>Forced on sight (range 3)</t>
        </is>
      </c>
    </row>
    <row r="201">
      <c r="E201" s="70" t="inlineStr">
        <is>
          <t>Lv 25 Wingull</t>
        </is>
      </c>
      <c r="F201" s="71" t="n"/>
      <c r="G201" s="70" t="inlineStr">
        <is>
          <t>Lv 25 Tropius</t>
        </is>
      </c>
      <c r="H201" s="71" t="n"/>
      <c r="Q201" s="72" t="inlineStr">
        <is>
          <t>Pokémon</t>
        </is>
      </c>
    </row>
    <row r="202">
      <c r="E202" s="73" t="inlineStr">
        <is>
          <t>Modest</t>
        </is>
      </c>
      <c r="F202" s="73" t="inlineStr">
        <is>
          <t>Gluttony</t>
        </is>
      </c>
      <c r="G202" s="73" t="inlineStr">
        <is>
          <t>Adamant</t>
        </is>
      </c>
      <c r="H202" s="73" t="inlineStr">
        <is>
          <t>Chlorophyll</t>
        </is>
      </c>
      <c r="Q202" s="72" t="inlineStr">
        <is>
          <t>Nature / Ability</t>
        </is>
      </c>
    </row>
    <row r="203">
      <c r="B203" s="72" t="inlineStr">
        <is>
          <t>AI Flags:</t>
        </is>
      </c>
      <c r="E203" s="74" t="inlineStr">
        <is>
          <t>(None)</t>
        </is>
      </c>
      <c r="F203" s="71" t="n"/>
      <c r="G203" s="74" t="inlineStr">
        <is>
          <t>(None)</t>
        </is>
      </c>
      <c r="H203" s="71" t="n"/>
      <c r="Q203" s="72" t="inlineStr">
        <is>
          <t>Item</t>
        </is>
      </c>
    </row>
    <row r="204">
      <c r="B204" s="69" t="inlineStr">
        <is>
          <t>Basic Trainer</t>
        </is>
      </c>
      <c r="E204" s="75" t="inlineStr">
        <is>
          <t>Bite</t>
        </is>
      </c>
      <c r="F204" s="71" t="n"/>
      <c r="G204" s="76" t="inlineStr">
        <is>
          <t>Body Slam</t>
        </is>
      </c>
      <c r="H204" s="71" t="n"/>
      <c r="Q204" s="72" t="inlineStr">
        <is>
          <t>Moves</t>
        </is>
      </c>
    </row>
    <row r="205">
      <c r="E205" s="82" t="inlineStr">
        <is>
          <t>Wing Attack</t>
        </is>
      </c>
      <c r="F205" s="71" t="n"/>
      <c r="G205" s="76" t="inlineStr">
        <is>
          <t>Nature Power</t>
        </is>
      </c>
      <c r="H205" s="71" t="n"/>
    </row>
    <row r="206">
      <c r="E206" s="90" t="inlineStr">
        <is>
          <t>Water Pulse</t>
        </is>
      </c>
      <c r="F206" s="71" t="n"/>
      <c r="G206" s="76" t="inlineStr">
        <is>
          <t>Sweet Scent</t>
        </is>
      </c>
      <c r="H206" s="71" t="n"/>
    </row>
    <row r="207">
      <c r="E207" s="75" t="inlineStr">
        <is>
          <t>Pursuit</t>
        </is>
      </c>
      <c r="F207" s="71" t="n"/>
      <c r="G207" s="84" t="inlineStr">
        <is>
          <t>Magical Leaf</t>
        </is>
      </c>
      <c r="H207" s="71" t="n"/>
    </row>
    <row r="209" ht="20" customHeight="1">
      <c r="B209" s="65" t="inlineStr">
        <is>
          <t>Pkmn Ranger</t>
        </is>
      </c>
      <c r="C209" s="66" t="n"/>
      <c r="D209" s="66" t="n"/>
      <c r="E209" s="67" t="inlineStr">
        <is>
          <t>Pkmn Ranger Jackson</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IFERROR(_xlfn.IMAGE("https://play.pokemonshowdown.com/sprites/gen5/breloom.png"),"")</f>
        <v/>
      </c>
    </row>
    <row r="211">
      <c r="E211" s="70" t="inlineStr">
        <is>
          <t>Lv 27 Breloom</t>
        </is>
      </c>
      <c r="F211" s="71" t="n"/>
      <c r="Q211" s="72" t="inlineStr">
        <is>
          <t>Pokémon</t>
        </is>
      </c>
    </row>
    <row r="212">
      <c r="E212" s="73" t="inlineStr">
        <is>
          <t>Adamant</t>
        </is>
      </c>
      <c r="F212" s="73" t="inlineStr">
        <is>
          <t>Technician</t>
        </is>
      </c>
      <c r="Q212" s="72" t="inlineStr">
        <is>
          <t>Nature / Ability</t>
        </is>
      </c>
    </row>
    <row r="213">
      <c r="B213" s="72" t="inlineStr">
        <is>
          <t>AI Flags:</t>
        </is>
      </c>
      <c r="E213" s="74" t="inlineStr">
        <is>
          <t>(None)</t>
        </is>
      </c>
      <c r="F213" s="71" t="n"/>
      <c r="Q213" s="72" t="inlineStr">
        <is>
          <t>Item</t>
        </is>
      </c>
    </row>
    <row r="214">
      <c r="B214" s="69" t="inlineStr">
        <is>
          <t>Basic Trainer</t>
        </is>
      </c>
      <c r="E214" s="76" t="inlineStr">
        <is>
          <t>Take Down</t>
        </is>
      </c>
      <c r="F214" s="71" t="n"/>
      <c r="Q214" s="72" t="inlineStr">
        <is>
          <t>Moves</t>
        </is>
      </c>
    </row>
    <row r="215">
      <c r="E215" s="84" t="inlineStr">
        <is>
          <t>Mega Drain</t>
        </is>
      </c>
      <c r="F215" s="71" t="n"/>
    </row>
    <row r="216">
      <c r="E216" s="80" t="inlineStr">
        <is>
          <t>Sludge Bomb</t>
        </is>
      </c>
      <c r="F216" s="71" t="n"/>
    </row>
    <row r="217">
      <c r="E217" s="86" t="inlineStr">
        <is>
          <t>Force Palm</t>
        </is>
      </c>
      <c r="F217" s="71" t="n"/>
    </row>
    <row r="219" ht="20" customHeight="1">
      <c r="B219" s="65" t="inlineStr">
        <is>
          <t>Bug Catcher</t>
        </is>
      </c>
      <c r="C219" s="66" t="n"/>
      <c r="D219" s="66" t="n"/>
      <c r="E219" s="67" t="inlineStr">
        <is>
          <t>Bug Catcher Kent</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IFERROR(_xlfn.IMAGE("https://play.pokemonshowdown.com/sprites/gen5/ninjask.png"),"")</f>
        <v/>
      </c>
    </row>
    <row r="221">
      <c r="E221" s="70" t="inlineStr">
        <is>
          <t>Lv 25 Ninjask</t>
        </is>
      </c>
      <c r="F221" s="71" t="n"/>
      <c r="Q221" s="72" t="inlineStr">
        <is>
          <t>Pokémon</t>
        </is>
      </c>
    </row>
    <row r="222">
      <c r="E222" s="73" t="inlineStr">
        <is>
          <t>Adamant</t>
        </is>
      </c>
      <c r="F222" s="73" t="inlineStr">
        <is>
          <t>Speed Boost</t>
        </is>
      </c>
      <c r="Q222" s="72" t="inlineStr">
        <is>
          <t>Nature / Ability</t>
        </is>
      </c>
    </row>
    <row r="223">
      <c r="B223" s="72" t="inlineStr">
        <is>
          <t>AI Flags:</t>
        </is>
      </c>
      <c r="E223" s="74" t="inlineStr">
        <is>
          <t>(None)</t>
        </is>
      </c>
      <c r="F223" s="71" t="n"/>
      <c r="Q223" s="72" t="inlineStr">
        <is>
          <t>Item</t>
        </is>
      </c>
    </row>
    <row r="224">
      <c r="B224" s="69" t="inlineStr">
        <is>
          <t>Basic Trainer</t>
        </is>
      </c>
      <c r="E224" s="76" t="inlineStr">
        <is>
          <t>Roar</t>
        </is>
      </c>
      <c r="F224" s="71" t="n"/>
      <c r="Q224" s="72" t="inlineStr">
        <is>
          <t>Moves</t>
        </is>
      </c>
    </row>
    <row r="225">
      <c r="E225" s="76" t="inlineStr">
        <is>
          <t>Hyper Voice</t>
        </is>
      </c>
      <c r="F225" s="71" t="n"/>
    </row>
    <row r="226">
      <c r="E226" s="76" t="inlineStr">
        <is>
          <t>Whirlwind</t>
        </is>
      </c>
      <c r="F226" s="71" t="n"/>
    </row>
    <row r="227">
      <c r="E227" s="82" t="inlineStr">
        <is>
          <t>Aerial Ace</t>
        </is>
      </c>
      <c r="F227" s="71" t="n"/>
    </row>
    <row r="229" ht="20" customHeight="1">
      <c r="B229" s="65" t="inlineStr">
        <is>
          <t>Rival</t>
        </is>
      </c>
      <c r="C229" s="66" t="n"/>
      <c r="D229" s="66" t="n"/>
      <c r="E229" s="67" t="inlineStr">
        <is>
          <t>Rival May</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IFERROR(_xlfn.IMAGE("https://play.pokemonshowdown.com/sprites/gen5/slugma.png"),"")</f>
        <v/>
      </c>
      <c r="G230" s="68">
        <f>IFERROR(_xlfn.IMAGE("https://play.pokemonshowdown.com/sprites/gen5/lombre.png"),"")</f>
        <v/>
      </c>
      <c r="I230" s="68">
        <f>IFERROR(_xlfn.IMAGE("https://play.pokemonshowdown.com/sprites/gen5/grovyle.png"),"")</f>
        <v/>
      </c>
    </row>
    <row r="231">
      <c r="E231" s="70" t="inlineStr">
        <is>
          <t>Lv 29 Slugma</t>
        </is>
      </c>
      <c r="F231" s="71" t="n"/>
      <c r="G231" s="70" t="inlineStr">
        <is>
          <t>Lv 29 Lombre</t>
        </is>
      </c>
      <c r="H231" s="71" t="n"/>
      <c r="I231" s="70" t="inlineStr">
        <is>
          <t>Lv 31 Grovyle</t>
        </is>
      </c>
      <c r="J231" s="71" t="n"/>
      <c r="Q231" s="72" t="inlineStr">
        <is>
          <t>Pokémon</t>
        </is>
      </c>
    </row>
    <row r="232">
      <c r="E232" s="73" t="inlineStr">
        <is>
          <t>Modest</t>
        </is>
      </c>
      <c r="F232" s="73" t="inlineStr">
        <is>
          <t>Magma Armor</t>
        </is>
      </c>
      <c r="G232" s="73" t="inlineStr">
        <is>
          <t>Modest</t>
        </is>
      </c>
      <c r="H232" s="73" t="inlineStr">
        <is>
          <t>Swift Swim</t>
        </is>
      </c>
      <c r="I232" s="73" t="inlineStr">
        <is>
          <t>Timid</t>
        </is>
      </c>
      <c r="J232" s="73" t="inlineStr">
        <is>
          <t>Overgrow</t>
        </is>
      </c>
      <c r="Q232" s="72" t="inlineStr">
        <is>
          <t>Nature / Ability</t>
        </is>
      </c>
    </row>
    <row r="233">
      <c r="B233" s="72" t="inlineStr">
        <is>
          <t>AI Flags:</t>
        </is>
      </c>
      <c r="E233" s="74" t="inlineStr">
        <is>
          <t>(None)</t>
        </is>
      </c>
      <c r="F233" s="71" t="n"/>
      <c r="G233" s="74" t="inlineStr">
        <is>
          <t>(None)</t>
        </is>
      </c>
      <c r="H233" s="71" t="n"/>
      <c r="I233" s="74" t="inlineStr">
        <is>
          <t>(None)</t>
        </is>
      </c>
      <c r="J233" s="71" t="n"/>
      <c r="Q233" s="72" t="inlineStr">
        <is>
          <t>Item</t>
        </is>
      </c>
    </row>
    <row r="234">
      <c r="B234" s="69" t="inlineStr">
        <is>
          <t>Basic Trainer</t>
        </is>
      </c>
      <c r="E234" s="89" t="inlineStr">
        <is>
          <t>Rock Slide</t>
        </is>
      </c>
      <c r="F234" s="71" t="n"/>
      <c r="G234" s="90" t="inlineStr">
        <is>
          <t>Water Gun</t>
        </is>
      </c>
      <c r="H234" s="71" t="n"/>
      <c r="I234" s="75" t="inlineStr">
        <is>
          <t>Bite</t>
        </is>
      </c>
      <c r="J234" s="71" t="n"/>
      <c r="Q234" s="72" t="inlineStr">
        <is>
          <t>Moves</t>
        </is>
      </c>
    </row>
    <row r="235">
      <c r="E235" s="83" t="inlineStr">
        <is>
          <t>Will O Wisp</t>
        </is>
      </c>
      <c r="F235" s="71" t="n"/>
      <c r="G235" s="75" t="inlineStr">
        <is>
          <t>Absorb</t>
        </is>
      </c>
      <c r="H235" s="71" t="n"/>
      <c r="I235" s="78" t="inlineStr">
        <is>
          <t>Dig</t>
        </is>
      </c>
      <c r="J235" s="71" t="n"/>
    </row>
    <row r="236">
      <c r="E236" s="76" t="inlineStr">
        <is>
          <t>Body Slam</t>
        </is>
      </c>
      <c r="F236" s="71" t="n"/>
      <c r="G236" s="76" t="inlineStr">
        <is>
          <t>Nature Power</t>
        </is>
      </c>
      <c r="H236" s="71" t="n"/>
      <c r="I236" s="76" t="inlineStr">
        <is>
          <t>False Swipe</t>
        </is>
      </c>
      <c r="J236" s="71" t="n"/>
    </row>
    <row r="237">
      <c r="E237" s="83" t="inlineStr">
        <is>
          <t>Lava Plume</t>
        </is>
      </c>
      <c r="F237" s="71" t="n"/>
      <c r="G237" s="84" t="inlineStr">
        <is>
          <t>Magical Leaf</t>
        </is>
      </c>
      <c r="H237" s="71" t="n"/>
      <c r="I237" s="75" t="inlineStr">
        <is>
          <t>Crunch</t>
        </is>
      </c>
      <c r="J237" s="71" t="n"/>
    </row>
    <row r="239" ht="20" customHeight="1">
      <c r="B239" s="65" t="inlineStr">
        <is>
          <t>Rival</t>
        </is>
      </c>
      <c r="C239" s="66" t="n"/>
      <c r="D239" s="66" t="n"/>
      <c r="E239" s="67" t="inlineStr">
        <is>
          <t>Rival May</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IFERROR(_xlfn.IMAGE("https://play.pokemonshowdown.com/sprites/gen5/lombre.png"),"")</f>
        <v/>
      </c>
      <c r="G240" s="68">
        <f>IFERROR(_xlfn.IMAGE("https://play.pokemonshowdown.com/sprites/gen5/slugma.png"),"")</f>
        <v/>
      </c>
      <c r="I240" s="68">
        <f>IFERROR(_xlfn.IMAGE("https://play.pokemonshowdown.com/sprites/gen5/marshtomp.png"),"")</f>
        <v/>
      </c>
    </row>
    <row r="241">
      <c r="E241" s="70" t="inlineStr">
        <is>
          <t>Lv 29 Lombre</t>
        </is>
      </c>
      <c r="F241" s="71" t="n"/>
      <c r="G241" s="70" t="inlineStr">
        <is>
          <t>Lv 29 Slugma</t>
        </is>
      </c>
      <c r="H241" s="71" t="n"/>
      <c r="I241" s="70" t="inlineStr">
        <is>
          <t>Lv 31 Marshtomp</t>
        </is>
      </c>
      <c r="J241" s="71" t="n"/>
      <c r="Q241" s="72" t="inlineStr">
        <is>
          <t>Pokémon</t>
        </is>
      </c>
    </row>
    <row r="242">
      <c r="E242" s="73" t="inlineStr">
        <is>
          <t>Modest</t>
        </is>
      </c>
      <c r="F242" s="73" t="inlineStr">
        <is>
          <t>Swift Swim</t>
        </is>
      </c>
      <c r="G242" s="73" t="inlineStr">
        <is>
          <t>Modest</t>
        </is>
      </c>
      <c r="H242" s="73" t="inlineStr">
        <is>
          <t>Magma Armor</t>
        </is>
      </c>
      <c r="I242" s="73" t="inlineStr">
        <is>
          <t>Adamant</t>
        </is>
      </c>
      <c r="J242" s="73" t="inlineStr">
        <is>
          <t>Torrent</t>
        </is>
      </c>
      <c r="Q242" s="72" t="inlineStr">
        <is>
          <t>Nature / Ability</t>
        </is>
      </c>
    </row>
    <row r="243">
      <c r="B243" s="72" t="inlineStr">
        <is>
          <t>AI Flags:</t>
        </is>
      </c>
      <c r="E243" s="74" t="inlineStr">
        <is>
          <t>(None)</t>
        </is>
      </c>
      <c r="F243" s="71" t="n"/>
      <c r="G243" s="74" t="inlineStr">
        <is>
          <t>(None)</t>
        </is>
      </c>
      <c r="H243" s="71" t="n"/>
      <c r="I243" s="74" t="inlineStr">
        <is>
          <t>(None)</t>
        </is>
      </c>
      <c r="J243" s="71" t="n"/>
      <c r="Q243" s="72" t="inlineStr">
        <is>
          <t>Item</t>
        </is>
      </c>
    </row>
    <row r="244">
      <c r="B244" s="69" t="inlineStr">
        <is>
          <t>Basic Trainer</t>
        </is>
      </c>
      <c r="E244" s="90" t="inlineStr">
        <is>
          <t>Water Gun</t>
        </is>
      </c>
      <c r="F244" s="71" t="n"/>
      <c r="G244" s="89" t="inlineStr">
        <is>
          <t>Rock Slide</t>
        </is>
      </c>
      <c r="H244" s="71" t="n"/>
      <c r="I244" s="76" t="inlineStr">
        <is>
          <t>Take Down</t>
        </is>
      </c>
      <c r="J244" s="71" t="n"/>
      <c r="Q244" s="72" t="inlineStr">
        <is>
          <t>Moves</t>
        </is>
      </c>
    </row>
    <row r="245">
      <c r="E245" s="75" t="inlineStr">
        <is>
          <t>Absorb</t>
        </is>
      </c>
      <c r="F245" s="71" t="n"/>
      <c r="G245" s="83" t="inlineStr">
        <is>
          <t>Will O Wisp</t>
        </is>
      </c>
      <c r="H245" s="71" t="n"/>
      <c r="I245" s="78" t="inlineStr">
        <is>
          <t>Mud Bomb</t>
        </is>
      </c>
      <c r="J245" s="71" t="n"/>
    </row>
    <row r="246">
      <c r="E246" s="76" t="inlineStr">
        <is>
          <t>Nature Power</t>
        </is>
      </c>
      <c r="F246" s="71" t="n"/>
      <c r="G246" s="76" t="inlineStr">
        <is>
          <t>Body Slam</t>
        </is>
      </c>
      <c r="H246" s="71" t="n"/>
      <c r="I246" s="90" t="inlineStr">
        <is>
          <t>Muddy Water</t>
        </is>
      </c>
      <c r="J246" s="71" t="n"/>
    </row>
    <row r="247">
      <c r="E247" s="84" t="inlineStr">
        <is>
          <t>Magical Leaf</t>
        </is>
      </c>
      <c r="F247" s="71" t="n"/>
      <c r="G247" s="83" t="inlineStr">
        <is>
          <t>Lava Plume</t>
        </is>
      </c>
      <c r="H247" s="71" t="n"/>
      <c r="I247" s="78" t="inlineStr">
        <is>
          <t>Earth Power</t>
        </is>
      </c>
      <c r="J247" s="71" t="n"/>
    </row>
    <row r="249" ht="20" customHeight="1">
      <c r="B249" s="65" t="inlineStr">
        <is>
          <t>Rival</t>
        </is>
      </c>
      <c r="C249" s="66" t="n"/>
      <c r="D249" s="66" t="n"/>
      <c r="E249" s="67" t="inlineStr">
        <is>
          <t>Rival May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IFERROR(_xlfn.IMAGE("https://play.pokemonshowdown.com/sprites/gen5/pelipper.png"),"")</f>
        <v/>
      </c>
      <c r="G250" s="68">
        <f>IFERROR(_xlfn.IMAGE("https://play.pokemonshowdown.com/sprites/gen5/lombre.png"),"")</f>
        <v/>
      </c>
      <c r="I250" s="68">
        <f>IFERROR(_xlfn.IMAGE("https://play.pokemonshowdown.com/sprites/gen5/combusken.png"),"")</f>
        <v/>
      </c>
    </row>
    <row r="251">
      <c r="E251" s="70" t="inlineStr">
        <is>
          <t>Lv 29 Pelipper</t>
        </is>
      </c>
      <c r="F251" s="71" t="n"/>
      <c r="G251" s="70" t="inlineStr">
        <is>
          <t>Lv 29 Lombre</t>
        </is>
      </c>
      <c r="H251" s="71" t="n"/>
      <c r="I251" s="70" t="inlineStr">
        <is>
          <t>Lv 31 Combusken</t>
        </is>
      </c>
      <c r="J251" s="71" t="n"/>
      <c r="Q251" s="72" t="inlineStr">
        <is>
          <t>Pokémon</t>
        </is>
      </c>
    </row>
    <row r="252">
      <c r="E252" s="73" t="inlineStr">
        <is>
          <t>Modest</t>
        </is>
      </c>
      <c r="F252" s="73" t="inlineStr">
        <is>
          <t>Unburden</t>
        </is>
      </c>
      <c r="G252" s="73" t="inlineStr">
        <is>
          <t>Modest</t>
        </is>
      </c>
      <c r="H252" s="73" t="inlineStr">
        <is>
          <t>Swift Swim</t>
        </is>
      </c>
      <c r="I252" s="73" t="inlineStr">
        <is>
          <t>Adamant</t>
        </is>
      </c>
      <c r="J252" s="73" t="inlineStr">
        <is>
          <t>Blaze</t>
        </is>
      </c>
      <c r="Q252" s="72" t="inlineStr">
        <is>
          <t>Nature / Ability</t>
        </is>
      </c>
    </row>
    <row r="253">
      <c r="B253" s="72" t="inlineStr">
        <is>
          <t>AI Flags:</t>
        </is>
      </c>
      <c r="E253" s="74" t="inlineStr">
        <is>
          <t>(None)</t>
        </is>
      </c>
      <c r="F253" s="71" t="n"/>
      <c r="G253" s="74" t="inlineStr">
        <is>
          <t>(None)</t>
        </is>
      </c>
      <c r="H253" s="71" t="n"/>
      <c r="I253" s="74" t="inlineStr">
        <is>
          <t>(None)</t>
        </is>
      </c>
      <c r="J253" s="71" t="n"/>
      <c r="Q253" s="72" t="inlineStr">
        <is>
          <t>Item</t>
        </is>
      </c>
    </row>
    <row r="254">
      <c r="B254" s="69" t="inlineStr">
        <is>
          <t>Basic Trainer</t>
        </is>
      </c>
      <c r="E254" s="75" t="inlineStr">
        <is>
          <t>Bite</t>
        </is>
      </c>
      <c r="F254" s="71" t="n"/>
      <c r="G254" s="90" t="inlineStr">
        <is>
          <t>Water Gun</t>
        </is>
      </c>
      <c r="H254" s="71" t="n"/>
      <c r="I254" s="86" t="inlineStr">
        <is>
          <t>Double Kick</t>
        </is>
      </c>
      <c r="J254" s="71" t="n"/>
      <c r="Q254" s="72" t="inlineStr">
        <is>
          <t>Moves</t>
        </is>
      </c>
    </row>
    <row r="255">
      <c r="E255" s="75" t="inlineStr">
        <is>
          <t>Pursuit</t>
        </is>
      </c>
      <c r="F255" s="71" t="n"/>
      <c r="G255" s="75" t="inlineStr">
        <is>
          <t>Absorb</t>
        </is>
      </c>
      <c r="H255" s="71" t="n"/>
      <c r="I255" s="82" t="inlineStr">
        <is>
          <t>Aerial Ace</t>
        </is>
      </c>
      <c r="J255" s="71" t="n"/>
    </row>
    <row r="256">
      <c r="E256" s="90" t="inlineStr">
        <is>
          <t>Bubble Beam</t>
        </is>
      </c>
      <c r="F256" s="71" t="n"/>
      <c r="G256" s="76" t="inlineStr">
        <is>
          <t>Nature Power</t>
        </is>
      </c>
      <c r="H256" s="71" t="n"/>
      <c r="I256" s="83" t="inlineStr">
        <is>
          <t>Flame Wheel</t>
        </is>
      </c>
      <c r="J256" s="71" t="n"/>
    </row>
    <row r="257">
      <c r="E257" s="82" t="inlineStr">
        <is>
          <t>Pluck</t>
        </is>
      </c>
      <c r="F257" s="71" t="n"/>
      <c r="G257" s="84" t="inlineStr">
        <is>
          <t>Magical Leaf</t>
        </is>
      </c>
      <c r="H257" s="71" t="n"/>
      <c r="I257" s="86" t="inlineStr">
        <is>
          <t>Rolling Kick</t>
        </is>
      </c>
      <c r="J257" s="71" t="n"/>
    </row>
    <row r="259" ht="20" customHeight="1">
      <c r="B259" s="65" t="inlineStr">
        <is>
          <t>Bird Keeper</t>
        </is>
      </c>
      <c r="C259" s="66" t="n"/>
      <c r="D259" s="66" t="n"/>
      <c r="E259" s="67" t="inlineStr">
        <is>
          <t>Bird Keeper Phil</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IFERROR(_xlfn.IMAGE("https://play.pokemonshowdown.com/sprites/gen5/swellow.png"),"")</f>
        <v/>
      </c>
      <c r="Q260" s="69" t="inlineStr">
        <is>
          <t>Forced on sight (range 5)</t>
        </is>
      </c>
    </row>
    <row r="261">
      <c r="E261" s="70" t="inlineStr">
        <is>
          <t>Lv 26 Swellow</t>
        </is>
      </c>
      <c r="F261" s="71" t="n"/>
      <c r="Q261" s="72" t="inlineStr">
        <is>
          <t>Pokémon</t>
        </is>
      </c>
    </row>
    <row r="262">
      <c r="E262" s="73" t="inlineStr">
        <is>
          <t>Adamant</t>
        </is>
      </c>
      <c r="F262" s="73" t="inlineStr">
        <is>
          <t>Guts</t>
        </is>
      </c>
      <c r="Q262" s="72" t="inlineStr">
        <is>
          <t>Nature / Ability</t>
        </is>
      </c>
    </row>
    <row r="263">
      <c r="B263" s="72" t="inlineStr">
        <is>
          <t>AI Flags:</t>
        </is>
      </c>
      <c r="E263" s="74" t="inlineStr">
        <is>
          <t>(None)</t>
        </is>
      </c>
      <c r="F263" s="71" t="n"/>
      <c r="Q263" s="72" t="inlineStr">
        <is>
          <t>Item</t>
        </is>
      </c>
    </row>
    <row r="264">
      <c r="B264" s="69" t="inlineStr">
        <is>
          <t>Basic Trainer</t>
        </is>
      </c>
      <c r="E264" s="76" t="inlineStr">
        <is>
          <t>Hyper Voice</t>
        </is>
      </c>
      <c r="F264" s="71" t="n"/>
      <c r="Q264" s="72" t="inlineStr">
        <is>
          <t>Moves</t>
        </is>
      </c>
    </row>
    <row r="265">
      <c r="E265" s="76" t="inlineStr">
        <is>
          <t>Whirlwind</t>
        </is>
      </c>
      <c r="F265" s="71" t="n"/>
    </row>
    <row r="266">
      <c r="E266" s="76" t="inlineStr">
        <is>
          <t>Quick Attack</t>
        </is>
      </c>
      <c r="F266" s="71" t="n"/>
    </row>
    <row r="267">
      <c r="E267" s="82" t="inlineStr">
        <is>
          <t>Aerial Ace</t>
        </is>
      </c>
      <c r="F267" s="71" t="n"/>
    </row>
    <row r="269" ht="20" customHeight="1">
      <c r="B269" s="65" t="inlineStr">
        <is>
          <t>Parasol Lady</t>
        </is>
      </c>
      <c r="C269" s="66" t="n"/>
      <c r="D269" s="66" t="n"/>
      <c r="E269" s="67" t="inlineStr">
        <is>
          <t>Parasol Lady Rachel</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IFERROR(_xlfn.IMAGE("https://play.pokemonshowdown.com/sprites/gen5/goldeen.png"),"")</f>
        <v/>
      </c>
      <c r="Q270" s="69" t="inlineStr">
        <is>
          <t>Forced on sight (range 5)</t>
        </is>
      </c>
    </row>
    <row r="271">
      <c r="E271" s="70" t="inlineStr">
        <is>
          <t>Lv 26 Goldeen</t>
        </is>
      </c>
      <c r="F271" s="71" t="n"/>
      <c r="Q271" s="72" t="inlineStr">
        <is>
          <t>Pokémon</t>
        </is>
      </c>
    </row>
    <row r="272">
      <c r="E272" s="73" t="inlineStr">
        <is>
          <t>Adamant</t>
        </is>
      </c>
      <c r="F272" s="73" t="inlineStr">
        <is>
          <t>Swift Swim</t>
        </is>
      </c>
      <c r="Q272" s="72" t="inlineStr">
        <is>
          <t>Nature / Ability</t>
        </is>
      </c>
    </row>
    <row r="273">
      <c r="B273" s="72" t="inlineStr">
        <is>
          <t>AI Flags:</t>
        </is>
      </c>
      <c r="E273" s="74" t="inlineStr">
        <is>
          <t>(None)</t>
        </is>
      </c>
      <c r="F273" s="71" t="n"/>
      <c r="Q273" s="72" t="inlineStr">
        <is>
          <t>Item</t>
        </is>
      </c>
    </row>
    <row r="274">
      <c r="B274" s="69" t="inlineStr">
        <is>
          <t>Basic Trainer</t>
        </is>
      </c>
      <c r="E274" s="78" t="inlineStr">
        <is>
          <t>Mud Shot</t>
        </is>
      </c>
      <c r="F274" s="71" t="n"/>
      <c r="Q274" s="72" t="inlineStr">
        <is>
          <t>Moves</t>
        </is>
      </c>
    </row>
    <row r="275">
      <c r="E275" s="85" t="inlineStr">
        <is>
          <t>Psybeam</t>
        </is>
      </c>
      <c r="F275" s="71" t="n"/>
    </row>
    <row r="276">
      <c r="E276" s="90" t="inlineStr">
        <is>
          <t>Dive</t>
        </is>
      </c>
      <c r="F276" s="71" t="n"/>
    </row>
    <row r="277">
      <c r="E277" s="76" t="inlineStr">
        <is>
          <t>Flail</t>
        </is>
      </c>
      <c r="F277" s="71" t="n"/>
    </row>
    <row r="279" ht="20" customHeight="1">
      <c r="B279" s="65" t="inlineStr">
        <is>
          <t>Ninja Boy</t>
        </is>
      </c>
      <c r="C279" s="66" t="n"/>
      <c r="D279" s="66" t="n"/>
      <c r="E279" s="67" t="inlineStr">
        <is>
          <t>Ninja Boy Takashi</t>
        </is>
      </c>
      <c r="F279" s="66" t="n"/>
      <c r="G279" s="66" t="n"/>
      <c r="H279" s="66" t="n"/>
      <c r="I279" s="66" t="n"/>
      <c r="J279" s="66" t="n"/>
      <c r="K279" s="66" t="n"/>
      <c r="L279" s="66" t="n"/>
      <c r="M279" s="66" t="n"/>
      <c r="N279" s="66" t="n"/>
      <c r="O279" s="66" t="n"/>
      <c r="P279" s="66" t="n"/>
      <c r="Q279" s="66" t="n"/>
    </row>
    <row r="280" ht="69" customHeight="1">
      <c r="E280" s="68">
        <f>IFERROR(_xlfn.IMAGE("https://play.pokemonshowdown.com/sprites/gen5/ninjask.png"),"")</f>
        <v/>
      </c>
      <c r="G280" s="68">
        <f>IFERROR(_xlfn.IMAGE("https://play.pokemonshowdown.com/sprites/gen5/koffing.png"),"")</f>
        <v/>
      </c>
    </row>
    <row r="281">
      <c r="E281" s="70" t="inlineStr">
        <is>
          <t>Lv 25 Ninjask</t>
        </is>
      </c>
      <c r="F281" s="71" t="n"/>
      <c r="G281" s="70" t="inlineStr">
        <is>
          <t>Lv 25 Koffing</t>
        </is>
      </c>
      <c r="H281" s="71" t="n"/>
      <c r="Q281" s="72" t="inlineStr">
        <is>
          <t>Pokémon</t>
        </is>
      </c>
    </row>
    <row r="282">
      <c r="E282" s="73" t="inlineStr">
        <is>
          <t>Adamant</t>
        </is>
      </c>
      <c r="F282" s="73" t="inlineStr">
        <is>
          <t>Speed Boost</t>
        </is>
      </c>
      <c r="G282" s="73" t="inlineStr">
        <is>
          <t>Adamant</t>
        </is>
      </c>
      <c r="H282" s="73" t="inlineStr">
        <is>
          <t>Levitate</t>
        </is>
      </c>
      <c r="Q282" s="72" t="inlineStr">
        <is>
          <t>Nature / Ability</t>
        </is>
      </c>
    </row>
    <row r="283">
      <c r="B283" s="72" t="inlineStr">
        <is>
          <t>AI Flags:</t>
        </is>
      </c>
      <c r="E283" s="74" t="inlineStr">
        <is>
          <t>(None)</t>
        </is>
      </c>
      <c r="F283" s="71" t="n"/>
      <c r="G283" s="74" t="inlineStr">
        <is>
          <t>(None)</t>
        </is>
      </c>
      <c r="H283" s="71" t="n"/>
      <c r="Q283" s="72" t="inlineStr">
        <is>
          <t>Item</t>
        </is>
      </c>
    </row>
    <row r="284">
      <c r="B284" s="69" t="inlineStr">
        <is>
          <t>Basic Trainer</t>
        </is>
      </c>
      <c r="E284" s="76" t="inlineStr">
        <is>
          <t>Roar</t>
        </is>
      </c>
      <c r="F284" s="71" t="n"/>
      <c r="G284" s="76" t="inlineStr">
        <is>
          <t>Smokescreen</t>
        </is>
      </c>
      <c r="H284" s="71" t="n"/>
      <c r="Q284" s="72" t="inlineStr">
        <is>
          <t>Moves</t>
        </is>
      </c>
    </row>
    <row r="285">
      <c r="E285" s="76" t="inlineStr">
        <is>
          <t>Hyper Voice</t>
        </is>
      </c>
      <c r="F285" s="71" t="n"/>
      <c r="G285" s="80" t="inlineStr">
        <is>
          <t>Sludge</t>
        </is>
      </c>
      <c r="H285" s="71" t="n"/>
    </row>
    <row r="286">
      <c r="E286" s="76" t="inlineStr">
        <is>
          <t>Whirlwind</t>
        </is>
      </c>
      <c r="F286" s="71" t="n"/>
      <c r="G286" s="76" t="inlineStr">
        <is>
          <t>Self Destruct</t>
        </is>
      </c>
      <c r="H286" s="71" t="n"/>
    </row>
    <row r="287">
      <c r="E287" s="82" t="inlineStr">
        <is>
          <t>Aerial Ace</t>
        </is>
      </c>
      <c r="F287" s="71" t="n"/>
      <c r="G287" s="75" t="inlineStr">
        <is>
          <t>Assurance</t>
        </is>
      </c>
      <c r="H287" s="71" t="n"/>
    </row>
    <row r="289" ht="20" customHeight="1">
      <c r="B289" s="65" t="inlineStr">
        <is>
          <t>Bug Maniac</t>
        </is>
      </c>
      <c r="C289" s="66" t="n"/>
      <c r="D289" s="66" t="n"/>
      <c r="E289" s="67" t="inlineStr">
        <is>
          <t>Bug Maniac Taylor</t>
        </is>
      </c>
      <c r="F289" s="66" t="n"/>
      <c r="G289" s="66" t="n"/>
      <c r="H289" s="66" t="n"/>
      <c r="I289" s="66" t="n"/>
      <c r="J289" s="66" t="n"/>
      <c r="K289" s="66" t="n"/>
      <c r="L289" s="66" t="n"/>
      <c r="M289" s="66" t="n"/>
      <c r="N289" s="66" t="n"/>
      <c r="O289" s="66" t="n"/>
      <c r="P289" s="66" t="n"/>
      <c r="Q289" s="66" t="n"/>
    </row>
    <row r="290" ht="69" customHeight="1">
      <c r="E290" s="68">
        <f>IFERROR(_xlfn.IMAGE("https://play.pokemonshowdown.com/sprites/gen5/wurmple.png"),"")</f>
        <v/>
      </c>
      <c r="G290" s="68">
        <f>IFERROR(_xlfn.IMAGE("https://play.pokemonshowdown.com/sprites/gen5/cascoon.png"),"")</f>
        <v/>
      </c>
      <c r="I290" s="68">
        <f>IFERROR(_xlfn.IMAGE("https://play.pokemonshowdown.com/sprites/gen5/dustox.png"),"")</f>
        <v/>
      </c>
    </row>
    <row r="291">
      <c r="E291" s="70" t="inlineStr">
        <is>
          <t>Lv 27 Wurmple</t>
        </is>
      </c>
      <c r="F291" s="71" t="n"/>
      <c r="G291" s="70" t="inlineStr">
        <is>
          <t>Lv 27 Cascoon</t>
        </is>
      </c>
      <c r="H291" s="71" t="n"/>
      <c r="I291" s="70" t="inlineStr">
        <is>
          <t>Lv 27 Dustox</t>
        </is>
      </c>
      <c r="J291" s="71" t="n"/>
      <c r="Q291" s="72" t="inlineStr">
        <is>
          <t>Pokémon</t>
        </is>
      </c>
    </row>
    <row r="292">
      <c r="E292" s="73" t="inlineStr">
        <is>
          <t>Adamant</t>
        </is>
      </c>
      <c r="F292" s="73" t="inlineStr">
        <is>
          <t>Shield Dust</t>
        </is>
      </c>
      <c r="G292" s="73" t="inlineStr">
        <is>
          <t>Adamant</t>
        </is>
      </c>
      <c r="H292" s="73" t="inlineStr">
        <is>
          <t>Shed Skin</t>
        </is>
      </c>
      <c r="I292" s="73" t="inlineStr">
        <is>
          <t>Modest</t>
        </is>
      </c>
      <c r="J292" s="73" t="inlineStr">
        <is>
          <t>Tinted Lens</t>
        </is>
      </c>
      <c r="Q292" s="72" t="inlineStr">
        <is>
          <t>Nature / Ability</t>
        </is>
      </c>
    </row>
    <row r="293">
      <c r="B293" s="72" t="inlineStr">
        <is>
          <t>AI Flags:</t>
        </is>
      </c>
      <c r="E293" s="74" t="inlineStr">
        <is>
          <t>(None)</t>
        </is>
      </c>
      <c r="F293" s="71" t="n"/>
      <c r="G293" s="74" t="inlineStr">
        <is>
          <t>(None)</t>
        </is>
      </c>
      <c r="H293" s="71" t="n"/>
      <c r="I293" s="74" t="inlineStr">
        <is>
          <t>(None)</t>
        </is>
      </c>
      <c r="J293" s="71" t="n"/>
      <c r="Q293" s="72" t="inlineStr">
        <is>
          <t>Item</t>
        </is>
      </c>
    </row>
    <row r="294">
      <c r="B294" s="69" t="inlineStr">
        <is>
          <t>Basic Trainer</t>
        </is>
      </c>
      <c r="E294" s="80" t="inlineStr">
        <is>
          <t>Poison Sting</t>
        </is>
      </c>
      <c r="F294" s="71" t="n"/>
      <c r="G294" s="79" t="inlineStr">
        <is>
          <t>Bug Bite</t>
        </is>
      </c>
      <c r="H294" s="71" t="n"/>
      <c r="I294" s="80" t="inlineStr">
        <is>
          <t>Sludge Bomb</t>
        </is>
      </c>
      <c r="J294" s="71" t="n"/>
      <c r="Q294" s="72" t="inlineStr">
        <is>
          <t>Moves</t>
        </is>
      </c>
    </row>
    <row r="295">
      <c r="E295" s="79" t="inlineStr">
        <is>
          <t>String Shot</t>
        </is>
      </c>
      <c r="F295" s="71" t="n"/>
      <c r="G295" s="87" t="inlineStr">
        <is>
          <t>Iron Defense</t>
        </is>
      </c>
      <c r="H295" s="71" t="n"/>
      <c r="I295" s="76" t="inlineStr">
        <is>
          <t>Whirlwind</t>
        </is>
      </c>
      <c r="J295" s="71" t="n"/>
    </row>
    <row r="296">
      <c r="E296" s="79" t="inlineStr">
        <is>
          <t>Bug Bite</t>
        </is>
      </c>
      <c r="F296" s="71" t="n"/>
      <c r="G296" s="81" t="inlineStr">
        <is>
          <t>-</t>
        </is>
      </c>
      <c r="H296" s="71" t="n"/>
      <c r="I296" s="80" t="inlineStr">
        <is>
          <t>Toxic</t>
        </is>
      </c>
      <c r="J296" s="71" t="n"/>
    </row>
    <row r="297">
      <c r="E297" s="76" t="inlineStr">
        <is>
          <t>Tackle</t>
        </is>
      </c>
      <c r="F297" s="71" t="n"/>
      <c r="G297" s="81" t="inlineStr">
        <is>
          <t>-</t>
        </is>
      </c>
      <c r="H297" s="71" t="n"/>
      <c r="I297" s="79" t="inlineStr">
        <is>
          <t>Bug Buzz</t>
        </is>
      </c>
      <c r="J297" s="71" t="n"/>
    </row>
    <row r="299" ht="20" customHeight="1">
      <c r="B299" s="65" t="inlineStr">
        <is>
          <t>Ninja Boy</t>
        </is>
      </c>
      <c r="C299" s="66" t="n"/>
      <c r="D299" s="66" t="n"/>
      <c r="E299" s="67" t="inlineStr">
        <is>
          <t>Ninja Boy Yasu</t>
        </is>
      </c>
      <c r="F299" s="66" t="n"/>
      <c r="G299" s="66" t="n"/>
      <c r="H299" s="66" t="n"/>
      <c r="I299" s="66" t="n"/>
      <c r="J299" s="66" t="n"/>
      <c r="K299" s="66" t="n"/>
      <c r="L299" s="66" t="n"/>
      <c r="M299" s="66" t="n"/>
      <c r="N299" s="66" t="n"/>
      <c r="O299" s="66" t="n"/>
      <c r="P299" s="66" t="n"/>
      <c r="Q299" s="66" t="n"/>
    </row>
    <row r="300" ht="69" customHeight="1">
      <c r="E300" s="68">
        <f>IFERROR(_xlfn.IMAGE("https://play.pokemonshowdown.com/sprites/gen5/ninjask.png"),"")</f>
        <v/>
      </c>
    </row>
    <row r="301">
      <c r="E301" s="70" t="inlineStr">
        <is>
          <t>Lv 26 Ninjask</t>
        </is>
      </c>
      <c r="F301" s="71" t="n"/>
      <c r="Q301" s="72" t="inlineStr">
        <is>
          <t>Pokémon</t>
        </is>
      </c>
    </row>
    <row r="302">
      <c r="E302" s="73" t="inlineStr">
        <is>
          <t>Adamant</t>
        </is>
      </c>
      <c r="F302" s="73" t="inlineStr">
        <is>
          <t>Speed Boost</t>
        </is>
      </c>
      <c r="Q302" s="72" t="inlineStr">
        <is>
          <t>Nature / Ability</t>
        </is>
      </c>
    </row>
    <row r="303">
      <c r="B303" s="72" t="inlineStr">
        <is>
          <t>AI Flags:</t>
        </is>
      </c>
      <c r="E303" s="74" t="inlineStr">
        <is>
          <t>(None)</t>
        </is>
      </c>
      <c r="F303" s="71" t="n"/>
      <c r="Q303" s="72" t="inlineStr">
        <is>
          <t>Item</t>
        </is>
      </c>
    </row>
    <row r="304">
      <c r="B304" s="69" t="inlineStr">
        <is>
          <t>Basic Trainer</t>
        </is>
      </c>
      <c r="E304" s="76" t="inlineStr">
        <is>
          <t>Roar</t>
        </is>
      </c>
      <c r="F304" s="71" t="n"/>
      <c r="Q304" s="72" t="inlineStr">
        <is>
          <t>Moves</t>
        </is>
      </c>
    </row>
    <row r="305">
      <c r="E305" s="76" t="inlineStr">
        <is>
          <t>Hyper Voice</t>
        </is>
      </c>
      <c r="F305" s="71" t="n"/>
    </row>
    <row r="306">
      <c r="E306" s="76" t="inlineStr">
        <is>
          <t>Whirlwind</t>
        </is>
      </c>
      <c r="F306" s="71" t="n"/>
    </row>
    <row r="307">
      <c r="E307" s="82" t="inlineStr">
        <is>
          <t>Aerial Ace</t>
        </is>
      </c>
      <c r="F307" s="71" t="n"/>
    </row>
    <row r="309" ht="24" customHeight="1">
      <c r="B309" s="63" t="inlineStr">
        <is>
          <t>Route 119 - Weather Institute - 1F</t>
        </is>
      </c>
      <c r="C309" s="64" t="n"/>
      <c r="D309" s="64" t="n"/>
      <c r="E309" s="64" t="n"/>
      <c r="F309" s="64" t="n"/>
      <c r="G309" s="64" t="n"/>
      <c r="H309" s="64" t="n"/>
      <c r="I309" s="64" t="n"/>
      <c r="J309" s="64" t="n"/>
      <c r="K309" s="64" t="n"/>
      <c r="L309" s="64" t="n"/>
      <c r="M309" s="64" t="n"/>
      <c r="N309" s="64" t="n"/>
      <c r="O309" s="64" t="n"/>
      <c r="P309" s="64" t="n"/>
      <c r="Q309" s="64" t="n"/>
    </row>
    <row r="311" ht="20" customHeight="1">
      <c r="B311" s="65" t="inlineStr">
        <is>
          <t>Team Aqua</t>
        </is>
      </c>
      <c r="C311" s="66" t="n"/>
      <c r="D311" s="66" t="n"/>
      <c r="E311" s="67" t="inlineStr">
        <is>
          <t>Team Aqua Grunt</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IFERROR(_xlfn.IMAGE("https://play.pokemonshowdown.com/sprites/gen5/zubat.png"),"")</f>
        <v/>
      </c>
      <c r="G312" s="68">
        <f>IFERROR(_xlfn.IMAGE("https://play.pokemonshowdown.com/sprites/gen5/poochyena.png"),"")</f>
        <v/>
      </c>
      <c r="Q312" s="69" t="inlineStr">
        <is>
          <t>Forced on sight (range 3)</t>
        </is>
      </c>
    </row>
    <row r="313">
      <c r="E313" s="70" t="inlineStr">
        <is>
          <t>Lv 27 Zubat</t>
        </is>
      </c>
      <c r="F313" s="71" t="n"/>
      <c r="G313" s="70" t="inlineStr">
        <is>
          <t>Lv 27 Poochyena</t>
        </is>
      </c>
      <c r="H313" s="71" t="n"/>
      <c r="Q313" s="72" t="inlineStr">
        <is>
          <t>Pokémon</t>
        </is>
      </c>
    </row>
    <row r="314">
      <c r="E314" s="73" t="inlineStr">
        <is>
          <t>Adamant</t>
        </is>
      </c>
      <c r="F314" s="73" t="inlineStr">
        <is>
          <t>Inner Focus</t>
        </is>
      </c>
      <c r="G314" s="73" t="inlineStr">
        <is>
          <t>Adamant</t>
        </is>
      </c>
      <c r="H314" s="73" t="inlineStr">
        <is>
          <t>Quick Feet</t>
        </is>
      </c>
      <c r="Q314" s="72" t="inlineStr">
        <is>
          <t>Nature / Ability</t>
        </is>
      </c>
    </row>
    <row r="315">
      <c r="B315" s="72" t="inlineStr">
        <is>
          <t>AI Flags:</t>
        </is>
      </c>
      <c r="E315" s="74" t="inlineStr">
        <is>
          <t>(None)</t>
        </is>
      </c>
      <c r="F315" s="71" t="n"/>
      <c r="G315" s="74" t="inlineStr">
        <is>
          <t>(None)</t>
        </is>
      </c>
      <c r="H315" s="71" t="n"/>
      <c r="Q315" s="72" t="inlineStr">
        <is>
          <t>Item</t>
        </is>
      </c>
    </row>
    <row r="316">
      <c r="B316" s="69" t="inlineStr">
        <is>
          <t>Basic Trainer</t>
        </is>
      </c>
      <c r="E316" s="80" t="inlineStr">
        <is>
          <t>Poison Sting</t>
        </is>
      </c>
      <c r="F316" s="71" t="n"/>
      <c r="G316" s="75" t="inlineStr">
        <is>
          <t>Bite</t>
        </is>
      </c>
      <c r="H316" s="71" t="n"/>
      <c r="Q316" s="72" t="inlineStr">
        <is>
          <t>Moves</t>
        </is>
      </c>
    </row>
    <row r="317">
      <c r="E317" s="87" t="inlineStr">
        <is>
          <t>Steel Wing</t>
        </is>
      </c>
      <c r="F317" s="71" t="n"/>
      <c r="G317" s="76" t="inlineStr">
        <is>
          <t>Yawn</t>
        </is>
      </c>
      <c r="H317" s="71" t="n"/>
    </row>
    <row r="318">
      <c r="E318" s="75" t="inlineStr">
        <is>
          <t>Bite</t>
        </is>
      </c>
      <c r="F318" s="71" t="n"/>
      <c r="G318" s="76" t="inlineStr">
        <is>
          <t>Odor Sleuth</t>
        </is>
      </c>
      <c r="H318" s="71" t="n"/>
    </row>
    <row r="319">
      <c r="E319" s="82" t="inlineStr">
        <is>
          <t>Aerial Ace</t>
        </is>
      </c>
      <c r="F319" s="71" t="n"/>
      <c r="G319" s="76" t="inlineStr">
        <is>
          <t>Body Slam</t>
        </is>
      </c>
      <c r="H319" s="71" t="n"/>
    </row>
    <row r="321" ht="20" customHeight="1">
      <c r="B321" s="65" t="inlineStr">
        <is>
          <t>Team Aqua</t>
        </is>
      </c>
      <c r="C321" s="66" t="n"/>
      <c r="D321" s="66" t="n"/>
      <c r="E321" s="67" t="inlineStr">
        <is>
          <t>Team Aqua Grunt</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IFERROR(_xlfn.IMAGE("https://play.pokemonshowdown.com/sprites/gen5/carvanha.png"),"")</f>
        <v/>
      </c>
      <c r="Q322" s="69" t="inlineStr">
        <is>
          <t>Forced on sight (range 2)</t>
        </is>
      </c>
    </row>
    <row r="323">
      <c r="E323" s="70" t="inlineStr">
        <is>
          <t>Lv 28 Carvanha</t>
        </is>
      </c>
      <c r="F323" s="71" t="n"/>
      <c r="Q323" s="72" t="inlineStr">
        <is>
          <t>Pokémon</t>
        </is>
      </c>
    </row>
    <row r="324">
      <c r="E324" s="73" t="inlineStr">
        <is>
          <t>Adamant</t>
        </is>
      </c>
      <c r="F324" s="73" t="inlineStr">
        <is>
          <t>Rough Skin</t>
        </is>
      </c>
      <c r="Q324" s="72" t="inlineStr">
        <is>
          <t>Nature / Ability</t>
        </is>
      </c>
    </row>
    <row r="325">
      <c r="B325" s="72" t="inlineStr">
        <is>
          <t>AI Flags:</t>
        </is>
      </c>
      <c r="E325" s="74" t="inlineStr">
        <is>
          <t>(None)</t>
        </is>
      </c>
      <c r="F325" s="71" t="n"/>
      <c r="Q325" s="72" t="inlineStr">
        <is>
          <t>Item</t>
        </is>
      </c>
    </row>
    <row r="326">
      <c r="B326" s="69" t="inlineStr">
        <is>
          <t>Basic Trainer</t>
        </is>
      </c>
      <c r="E326" s="90" t="inlineStr">
        <is>
          <t>Aqua Cutter</t>
        </is>
      </c>
      <c r="F326" s="71" t="n"/>
      <c r="Q326" s="72" t="inlineStr">
        <is>
          <t>Moves</t>
        </is>
      </c>
    </row>
    <row r="327">
      <c r="E327" s="90" t="inlineStr">
        <is>
          <t>Water Pulse</t>
        </is>
      </c>
      <c r="F327" s="71" t="n"/>
    </row>
    <row r="328">
      <c r="E328" s="75" t="inlineStr">
        <is>
          <t>Payback</t>
        </is>
      </c>
      <c r="F328" s="71" t="n"/>
    </row>
    <row r="329">
      <c r="E329" s="75" t="inlineStr">
        <is>
          <t>Dark Pulse</t>
        </is>
      </c>
      <c r="F329" s="71" t="n"/>
    </row>
    <row r="331" ht="24" customHeight="1">
      <c r="B331" s="63" t="inlineStr">
        <is>
          <t>Route 119 - Weather Institute - 2F</t>
        </is>
      </c>
      <c r="C331" s="64" t="n"/>
      <c r="D331" s="64" t="n"/>
      <c r="E331" s="64" t="n"/>
      <c r="F331" s="64" t="n"/>
      <c r="G331" s="64" t="n"/>
      <c r="H331" s="64" t="n"/>
      <c r="I331" s="64" t="n"/>
      <c r="J331" s="64" t="n"/>
      <c r="K331" s="64" t="n"/>
      <c r="L331" s="64" t="n"/>
      <c r="M331" s="64" t="n"/>
      <c r="N331" s="64" t="n"/>
      <c r="O331" s="64" t="n"/>
      <c r="P331" s="64" t="n"/>
      <c r="Q331" s="64"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IFERROR(_xlfn.IMAGE("https://play.pokemonshowdown.com/sprites/gen5/poochyena.png"),"")</f>
        <v/>
      </c>
      <c r="G334" s="68">
        <f>IFERROR(_xlfn.IMAGE("https://play.pokemonshowdown.com/sprites/gen5/carvanha.png"),"")</f>
        <v/>
      </c>
      <c r="Q334" s="69" t="inlineStr">
        <is>
          <t>Forced on sight (range 4)</t>
        </is>
      </c>
    </row>
    <row r="335">
      <c r="E335" s="70" t="inlineStr">
        <is>
          <t>Lv 27 Poochyena</t>
        </is>
      </c>
      <c r="F335" s="71" t="n"/>
      <c r="G335" s="70" t="inlineStr">
        <is>
          <t>Lv 27 Carvanha</t>
        </is>
      </c>
      <c r="H335" s="71" t="n"/>
      <c r="Q335" s="72" t="inlineStr">
        <is>
          <t>Pokémon</t>
        </is>
      </c>
    </row>
    <row r="336">
      <c r="E336" s="73" t="inlineStr">
        <is>
          <t>Adamant</t>
        </is>
      </c>
      <c r="F336" s="73" t="inlineStr">
        <is>
          <t>Quick Feet</t>
        </is>
      </c>
      <c r="G336" s="73" t="inlineStr">
        <is>
          <t>Adamant</t>
        </is>
      </c>
      <c r="H336" s="73" t="inlineStr">
        <is>
          <t>Rough Skin</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75" t="inlineStr">
        <is>
          <t>Bite</t>
        </is>
      </c>
      <c r="F338" s="71" t="n"/>
      <c r="G338" s="75" t="inlineStr">
        <is>
          <t>Feint Attack</t>
        </is>
      </c>
      <c r="H338" s="71" t="n"/>
      <c r="Q338" s="72" t="inlineStr">
        <is>
          <t>Moves</t>
        </is>
      </c>
    </row>
    <row r="339">
      <c r="E339" s="76" t="inlineStr">
        <is>
          <t>Yawn</t>
        </is>
      </c>
      <c r="F339" s="71" t="n"/>
      <c r="G339" s="90" t="inlineStr">
        <is>
          <t>Aqua Cutter</t>
        </is>
      </c>
      <c r="H339" s="71" t="n"/>
    </row>
    <row r="340">
      <c r="E340" s="76" t="inlineStr">
        <is>
          <t>Odor Sleuth</t>
        </is>
      </c>
      <c r="F340" s="71" t="n"/>
      <c r="G340" s="90" t="inlineStr">
        <is>
          <t>Water Pulse</t>
        </is>
      </c>
      <c r="H340" s="71" t="n"/>
    </row>
    <row r="341">
      <c r="E341" s="76" t="inlineStr">
        <is>
          <t>Body Slam</t>
        </is>
      </c>
      <c r="F341" s="71" t="n"/>
      <c r="G341" s="75" t="inlineStr">
        <is>
          <t>Payback</t>
        </is>
      </c>
      <c r="H341" s="71" t="n"/>
    </row>
    <row r="343" ht="20" customHeight="1">
      <c r="B343" s="65" t="inlineStr">
        <is>
          <t>Team Aqua</t>
        </is>
      </c>
      <c r="C343" s="66" t="n"/>
      <c r="D343" s="66" t="n"/>
      <c r="E343" s="67" t="inlineStr">
        <is>
          <t>Team Aqua Grunt</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IFERROR(_xlfn.IMAGE("https://play.pokemonshowdown.com/sprites/gen5/poochyena.png"),"")</f>
        <v/>
      </c>
      <c r="G344" s="68">
        <f>IFERROR(_xlfn.IMAGE("https://play.pokemonshowdown.com/sprites/gen5/zubat.png"),"")</f>
        <v/>
      </c>
      <c r="I344" s="68">
        <f>IFERROR(_xlfn.IMAGE("https://play.pokemonshowdown.com/sprites/gen5/carvanha.png"),"")</f>
        <v/>
      </c>
    </row>
    <row r="345">
      <c r="E345" s="70" t="inlineStr">
        <is>
          <t>Lv 26 Poochyena</t>
        </is>
      </c>
      <c r="F345" s="71" t="n"/>
      <c r="G345" s="70" t="inlineStr">
        <is>
          <t>Lv 26 Zubat</t>
        </is>
      </c>
      <c r="H345" s="71" t="n"/>
      <c r="I345" s="70" t="inlineStr">
        <is>
          <t>Lv 26 Carvanha</t>
        </is>
      </c>
      <c r="J345" s="71" t="n"/>
      <c r="Q345" s="72" t="inlineStr">
        <is>
          <t>Pokémon</t>
        </is>
      </c>
    </row>
    <row r="346">
      <c r="E346" s="73" t="inlineStr">
        <is>
          <t>Adamant</t>
        </is>
      </c>
      <c r="F346" s="73" t="inlineStr">
        <is>
          <t>Quick Feet</t>
        </is>
      </c>
      <c r="G346" s="73" t="inlineStr">
        <is>
          <t>Adamant</t>
        </is>
      </c>
      <c r="H346" s="73" t="inlineStr">
        <is>
          <t>Inner Focus</t>
        </is>
      </c>
      <c r="I346" s="73" t="inlineStr">
        <is>
          <t>Adamant</t>
        </is>
      </c>
      <c r="J346" s="73" t="inlineStr">
        <is>
          <t>Rough Skin</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75" t="inlineStr">
        <is>
          <t>Bite</t>
        </is>
      </c>
      <c r="F348" s="71" t="n"/>
      <c r="G348" s="80" t="inlineStr">
        <is>
          <t>Poison Sting</t>
        </is>
      </c>
      <c r="H348" s="71" t="n"/>
      <c r="I348" s="75" t="inlineStr">
        <is>
          <t>Feint Attack</t>
        </is>
      </c>
      <c r="J348" s="71" t="n"/>
      <c r="Q348" s="72" t="inlineStr">
        <is>
          <t>Moves</t>
        </is>
      </c>
    </row>
    <row r="349">
      <c r="E349" s="76" t="inlineStr">
        <is>
          <t>Yawn</t>
        </is>
      </c>
      <c r="F349" s="71" t="n"/>
      <c r="G349" s="87" t="inlineStr">
        <is>
          <t>Steel Wing</t>
        </is>
      </c>
      <c r="H349" s="71" t="n"/>
      <c r="I349" s="90" t="inlineStr">
        <is>
          <t>Aqua Cutter</t>
        </is>
      </c>
      <c r="J349" s="71" t="n"/>
    </row>
    <row r="350">
      <c r="E350" s="76" t="inlineStr">
        <is>
          <t>Odor Sleuth</t>
        </is>
      </c>
      <c r="F350" s="71" t="n"/>
      <c r="G350" s="75" t="inlineStr">
        <is>
          <t>Bite</t>
        </is>
      </c>
      <c r="H350" s="71" t="n"/>
      <c r="I350" s="90" t="inlineStr">
        <is>
          <t>Water Pulse</t>
        </is>
      </c>
      <c r="J350" s="71" t="n"/>
    </row>
    <row r="351">
      <c r="E351" s="76" t="inlineStr">
        <is>
          <t>Body Slam</t>
        </is>
      </c>
      <c r="F351" s="71" t="n"/>
      <c r="G351" s="82" t="inlineStr">
        <is>
          <t>Aerial Ace</t>
        </is>
      </c>
      <c r="H351" s="71" t="n"/>
      <c r="I351" s="75" t="inlineStr">
        <is>
          <t>Payback</t>
        </is>
      </c>
      <c r="J351" s="71" t="n"/>
    </row>
    <row r="353" ht="20" customHeight="1">
      <c r="B353" s="65" t="inlineStr">
        <is>
          <t>Team Aqua</t>
        </is>
      </c>
      <c r="C353" s="66" t="n"/>
      <c r="D353" s="66" t="n"/>
      <c r="E353" s="67" t="inlineStr">
        <is>
          <t>Team Aqua Grunt</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IFERROR(_xlfn.IMAGE("https://play.pokemonshowdown.com/sprites/gen5/zubat.png"),"")</f>
        <v/>
      </c>
      <c r="G354" s="68">
        <f>IFERROR(_xlfn.IMAGE("https://play.pokemonshowdown.com/sprites/gen5/poochyena.png"),"")</f>
        <v/>
      </c>
      <c r="Q354" s="69" t="inlineStr">
        <is>
          <t>Forced on sight (range 3)</t>
        </is>
      </c>
    </row>
    <row r="355">
      <c r="E355" s="70" t="inlineStr">
        <is>
          <t>Lv 27 Zubat</t>
        </is>
      </c>
      <c r="F355" s="71" t="n"/>
      <c r="G355" s="70" t="inlineStr">
        <is>
          <t>Lv 27 Poochyena</t>
        </is>
      </c>
      <c r="H355" s="71" t="n"/>
      <c r="Q355" s="72" t="inlineStr">
        <is>
          <t>Pokémon</t>
        </is>
      </c>
    </row>
    <row r="356">
      <c r="E356" s="73" t="inlineStr">
        <is>
          <t>Adamant</t>
        </is>
      </c>
      <c r="F356" s="73" t="inlineStr">
        <is>
          <t>Inner Focus</t>
        </is>
      </c>
      <c r="G356" s="73" t="inlineStr">
        <is>
          <t>Adamant</t>
        </is>
      </c>
      <c r="H356" s="73" t="inlineStr">
        <is>
          <t>Quick Feet</t>
        </is>
      </c>
      <c r="Q356" s="72" t="inlineStr">
        <is>
          <t>Nature / Ability</t>
        </is>
      </c>
    </row>
    <row r="357">
      <c r="B357" s="72" t="inlineStr">
        <is>
          <t>AI Flags:</t>
        </is>
      </c>
      <c r="E357" s="74" t="inlineStr">
        <is>
          <t>(None)</t>
        </is>
      </c>
      <c r="F357" s="71" t="n"/>
      <c r="G357" s="74" t="inlineStr">
        <is>
          <t>(None)</t>
        </is>
      </c>
      <c r="H357" s="71" t="n"/>
      <c r="Q357" s="72" t="inlineStr">
        <is>
          <t>Item</t>
        </is>
      </c>
    </row>
    <row r="358">
      <c r="B358" s="69" t="inlineStr">
        <is>
          <t>Basic Trainer</t>
        </is>
      </c>
      <c r="E358" s="80" t="inlineStr">
        <is>
          <t>Poison Sting</t>
        </is>
      </c>
      <c r="F358" s="71" t="n"/>
      <c r="G358" s="75" t="inlineStr">
        <is>
          <t>Bite</t>
        </is>
      </c>
      <c r="H358" s="71" t="n"/>
      <c r="Q358" s="72" t="inlineStr">
        <is>
          <t>Moves</t>
        </is>
      </c>
    </row>
    <row r="359">
      <c r="E359" s="87" t="inlineStr">
        <is>
          <t>Steel Wing</t>
        </is>
      </c>
      <c r="F359" s="71" t="n"/>
      <c r="G359" s="76" t="inlineStr">
        <is>
          <t>Yawn</t>
        </is>
      </c>
      <c r="H359" s="71" t="n"/>
    </row>
    <row r="360">
      <c r="E360" s="75" t="inlineStr">
        <is>
          <t>Bite</t>
        </is>
      </c>
      <c r="F360" s="71" t="n"/>
      <c r="G360" s="76" t="inlineStr">
        <is>
          <t>Odor Sleuth</t>
        </is>
      </c>
      <c r="H360" s="71" t="n"/>
    </row>
    <row r="361">
      <c r="E361" s="82" t="inlineStr">
        <is>
          <t>Aerial Ace</t>
        </is>
      </c>
      <c r="F361" s="71" t="n"/>
      <c r="G361" s="76" t="inlineStr">
        <is>
          <t>Body Slam</t>
        </is>
      </c>
      <c r="H361" s="71" t="n"/>
    </row>
    <row r="363" ht="20" customHeight="1">
      <c r="B363" s="65" t="inlineStr">
        <is>
          <t>Aqua Admin</t>
        </is>
      </c>
      <c r="C363" s="66" t="n"/>
      <c r="D363" s="66" t="n"/>
      <c r="E363" s="67" t="inlineStr">
        <is>
          <t>Aqua Admin Shelly</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IFERROR(_xlfn.IMAGE("https://play.pokemonshowdown.com/sprites/gen5/carvanha.png"),"")</f>
        <v/>
      </c>
      <c r="G364" s="68">
        <f>IFERROR(_xlfn.IMAGE("https://play.pokemonshowdown.com/sprites/gen5/mightyena.png"),"")</f>
        <v/>
      </c>
      <c r="Q364" s="69" t="inlineStr">
        <is>
          <t>Optional</t>
        </is>
      </c>
    </row>
    <row r="365">
      <c r="E365" s="70" t="inlineStr">
        <is>
          <t>Lv 28 Carvanha</t>
        </is>
      </c>
      <c r="F365" s="71" t="n"/>
      <c r="G365" s="70" t="inlineStr">
        <is>
          <t>Lv 28 Mightyena</t>
        </is>
      </c>
      <c r="H365" s="71" t="n"/>
      <c r="Q365" s="72" t="inlineStr">
        <is>
          <t>Pokémon</t>
        </is>
      </c>
    </row>
    <row r="366">
      <c r="E366" s="73" t="inlineStr">
        <is>
          <t>Adamant</t>
        </is>
      </c>
      <c r="F366" s="73" t="inlineStr">
        <is>
          <t>Rough Skin</t>
        </is>
      </c>
      <c r="G366" s="73" t="inlineStr">
        <is>
          <t>Adamant</t>
        </is>
      </c>
      <c r="H366" s="73" t="inlineStr">
        <is>
          <t>Intimidate</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90" t="inlineStr">
        <is>
          <t>Aqua Cutter</t>
        </is>
      </c>
      <c r="F368" s="71" t="n"/>
      <c r="G368" s="75" t="inlineStr">
        <is>
          <t>Bite</t>
        </is>
      </c>
      <c r="H368" s="71" t="n"/>
      <c r="Q368" s="72" t="inlineStr">
        <is>
          <t>Moves</t>
        </is>
      </c>
    </row>
    <row r="369">
      <c r="E369" s="90" t="inlineStr">
        <is>
          <t>Water Pulse</t>
        </is>
      </c>
      <c r="F369" s="71" t="n"/>
      <c r="G369" s="76" t="inlineStr">
        <is>
          <t>Odor Sleuth</t>
        </is>
      </c>
      <c r="H369" s="71" t="n"/>
    </row>
    <row r="370">
      <c r="E370" s="75" t="inlineStr">
        <is>
          <t>Payback</t>
        </is>
      </c>
      <c r="F370" s="71" t="n"/>
      <c r="G370" s="75" t="inlineStr">
        <is>
          <t>Assurance</t>
        </is>
      </c>
      <c r="H370" s="71" t="n"/>
    </row>
    <row r="371">
      <c r="E371" s="75" t="inlineStr">
        <is>
          <t>Dark Pulse</t>
        </is>
      </c>
      <c r="F371" s="71" t="n"/>
      <c r="G371" s="77" t="inlineStr">
        <is>
          <t>Thunder Fang</t>
        </is>
      </c>
      <c r="H371" s="71" t="n"/>
    </row>
    <row r="373" ht="24" customHeight="1">
      <c r="B373" s="63" t="inlineStr">
        <is>
          <t>Fortree City - Gym</t>
        </is>
      </c>
      <c r="C373" s="64" t="n"/>
      <c r="D373" s="64" t="n"/>
      <c r="E373" s="64" t="n"/>
      <c r="F373" s="64" t="n"/>
      <c r="G373" s="64" t="n"/>
      <c r="H373" s="64" t="n"/>
      <c r="I373" s="64" t="n"/>
      <c r="J373" s="64" t="n"/>
      <c r="K373" s="64" t="n"/>
      <c r="L373" s="64" t="n"/>
      <c r="M373" s="64" t="n"/>
      <c r="N373" s="64" t="n"/>
      <c r="O373" s="64" t="n"/>
      <c r="P373" s="64" t="n"/>
      <c r="Q373" s="64" t="n"/>
    </row>
    <row r="375" ht="20" customHeight="1">
      <c r="B375" s="65" t="inlineStr">
        <is>
          <t>Picnicker</t>
        </is>
      </c>
      <c r="C375" s="66" t="n"/>
      <c r="D375" s="66" t="n"/>
      <c r="E375" s="67" t="inlineStr">
        <is>
          <t>Picnicker Ashley</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IFERROR(_xlfn.IMAGE("https://play.pokemonshowdown.com/sprites/gen5/swablu.png"),"")</f>
        <v/>
      </c>
      <c r="G376" s="68">
        <f>IFERROR(_xlfn.IMAGE("https://play.pokemonshowdown.com/sprites/gen5/swablu.png"),"")</f>
        <v/>
      </c>
      <c r="I376" s="68">
        <f>IFERROR(_xlfn.IMAGE("https://play.pokemonshowdown.com/sprites/gen5/swablu.png"),"")</f>
        <v/>
      </c>
      <c r="Q376" s="69" t="inlineStr">
        <is>
          <t>Forced on sight (range 1)</t>
        </is>
      </c>
    </row>
    <row r="377">
      <c r="E377" s="70" t="inlineStr">
        <is>
          <t>Lv 27 Swablu</t>
        </is>
      </c>
      <c r="F377" s="71" t="n"/>
      <c r="G377" s="70" t="inlineStr">
        <is>
          <t>Lv 27 Swablu</t>
        </is>
      </c>
      <c r="H377" s="71" t="n"/>
      <c r="I377" s="70" t="inlineStr">
        <is>
          <t>Lv 27 Swablu</t>
        </is>
      </c>
      <c r="J377" s="71" t="n"/>
      <c r="Q377" s="72" t="inlineStr">
        <is>
          <t>Pokémon</t>
        </is>
      </c>
    </row>
    <row r="378">
      <c r="E378" s="73" t="inlineStr">
        <is>
          <t>Adamant</t>
        </is>
      </c>
      <c r="F378" s="73" t="inlineStr">
        <is>
          <t>Natural Cure</t>
        </is>
      </c>
      <c r="G378" s="73" t="inlineStr">
        <is>
          <t>Adamant</t>
        </is>
      </c>
      <c r="H378" s="73" t="inlineStr">
        <is>
          <t>Natural Cure</t>
        </is>
      </c>
      <c r="I378" s="73" t="inlineStr">
        <is>
          <t>Adamant</t>
        </is>
      </c>
      <c r="J378" s="73" t="inlineStr">
        <is>
          <t>Natural Cure</t>
        </is>
      </c>
      <c r="Q378" s="72" t="inlineStr">
        <is>
          <t>Nature / Ability</t>
        </is>
      </c>
    </row>
    <row r="379">
      <c r="B379" s="72" t="inlineStr">
        <is>
          <t>AI Flags:</t>
        </is>
      </c>
      <c r="E379" s="74" t="inlineStr">
        <is>
          <t>(None)</t>
        </is>
      </c>
      <c r="F379" s="71" t="n"/>
      <c r="G379" s="74" t="inlineStr">
        <is>
          <t>(None)</t>
        </is>
      </c>
      <c r="H379" s="71" t="n"/>
      <c r="I379" s="74" t="inlineStr">
        <is>
          <t>(None)</t>
        </is>
      </c>
      <c r="J379" s="71" t="n"/>
      <c r="Q379" s="72" t="inlineStr">
        <is>
          <t>Item</t>
        </is>
      </c>
    </row>
    <row r="380">
      <c r="B380" s="69" t="inlineStr">
        <is>
          <t>Basic Trainer</t>
        </is>
      </c>
      <c r="E380" s="76" t="inlineStr">
        <is>
          <t>Whirlwind</t>
        </is>
      </c>
      <c r="F380" s="71" t="n"/>
      <c r="G380" s="76" t="inlineStr">
        <is>
          <t>Whirlwind</t>
        </is>
      </c>
      <c r="H380" s="71" t="n"/>
      <c r="I380" s="76" t="inlineStr">
        <is>
          <t>Whirlwind</t>
        </is>
      </c>
      <c r="J380" s="71" t="n"/>
      <c r="Q380" s="72" t="inlineStr">
        <is>
          <t>Moves</t>
        </is>
      </c>
    </row>
    <row r="381">
      <c r="E381" s="76" t="inlineStr">
        <is>
          <t>Swift</t>
        </is>
      </c>
      <c r="F381" s="71" t="n"/>
      <c r="G381" s="76" t="inlineStr">
        <is>
          <t>Swift</t>
        </is>
      </c>
      <c r="H381" s="71" t="n"/>
      <c r="I381" s="76" t="inlineStr">
        <is>
          <t>Swift</t>
        </is>
      </c>
      <c r="J381" s="71" t="n"/>
    </row>
    <row r="382">
      <c r="E382" s="82" t="inlineStr">
        <is>
          <t>Air Cutter</t>
        </is>
      </c>
      <c r="F382" s="71" t="n"/>
      <c r="G382" s="82" t="inlineStr">
        <is>
          <t>Air Cutter</t>
        </is>
      </c>
      <c r="H382" s="71" t="n"/>
      <c r="I382" s="82" t="inlineStr">
        <is>
          <t>Air Cutter</t>
        </is>
      </c>
      <c r="J382" s="71" t="n"/>
    </row>
    <row r="383">
      <c r="E383" s="87" t="inlineStr">
        <is>
          <t>Steel Wing</t>
        </is>
      </c>
      <c r="F383" s="71" t="n"/>
      <c r="G383" s="87" t="inlineStr">
        <is>
          <t>Steel Wing</t>
        </is>
      </c>
      <c r="H383" s="71" t="n"/>
      <c r="I383" s="87" t="inlineStr">
        <is>
          <t>Steel Wing</t>
        </is>
      </c>
      <c r="J383" s="71" t="n"/>
    </row>
    <row r="385" ht="20" customHeight="1">
      <c r="B385" s="65" t="inlineStr">
        <is>
          <t>Bird Keeper</t>
        </is>
      </c>
      <c r="C385" s="66" t="n"/>
      <c r="D385" s="66" t="n"/>
      <c r="E385" s="67" t="inlineStr">
        <is>
          <t>Bird Keeper Darius</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IFERROR(_xlfn.IMAGE("https://play.pokemonshowdown.com/sprites/gen5/tropius.png"),"")</f>
        <v/>
      </c>
      <c r="Q386" s="69" t="inlineStr">
        <is>
          <t>Forced on sight (range 3)</t>
        </is>
      </c>
    </row>
    <row r="387">
      <c r="E387" s="70" t="inlineStr">
        <is>
          <t>Lv 30 Tropius</t>
        </is>
      </c>
      <c r="F387" s="71" t="n"/>
      <c r="Q387" s="72" t="inlineStr">
        <is>
          <t>Pokémon</t>
        </is>
      </c>
    </row>
    <row r="388">
      <c r="E388" s="73" t="inlineStr">
        <is>
          <t>Adamant</t>
        </is>
      </c>
      <c r="F388" s="73" t="inlineStr">
        <is>
          <t>Chlorophyll</t>
        </is>
      </c>
      <c r="Q388" s="72" t="inlineStr">
        <is>
          <t>Nature / Ability</t>
        </is>
      </c>
    </row>
    <row r="389">
      <c r="B389" s="72" t="inlineStr">
        <is>
          <t>AI Flags:</t>
        </is>
      </c>
      <c r="E389" s="74" t="inlineStr">
        <is>
          <t>(None)</t>
        </is>
      </c>
      <c r="F389" s="71" t="n"/>
      <c r="Q389" s="72" t="inlineStr">
        <is>
          <t>Item</t>
        </is>
      </c>
    </row>
    <row r="390">
      <c r="B390" s="69" t="inlineStr">
        <is>
          <t>Basic Trainer</t>
        </is>
      </c>
      <c r="E390" s="76" t="inlineStr">
        <is>
          <t>Nature Power</t>
        </is>
      </c>
      <c r="F390" s="71" t="n"/>
      <c r="Q390" s="72" t="inlineStr">
        <is>
          <t>Moves</t>
        </is>
      </c>
    </row>
    <row r="391">
      <c r="E391" s="76" t="inlineStr">
        <is>
          <t>Sweet Scent</t>
        </is>
      </c>
      <c r="F391" s="71" t="n"/>
    </row>
    <row r="392">
      <c r="E392" s="84" t="inlineStr">
        <is>
          <t>Magical Leaf</t>
        </is>
      </c>
      <c r="F392" s="71" t="n"/>
    </row>
    <row r="393">
      <c r="E393" s="82" t="inlineStr">
        <is>
          <t>Aerial Ace</t>
        </is>
      </c>
      <c r="F393" s="71" t="n"/>
    </row>
    <row r="395" ht="20" customHeight="1">
      <c r="B395" s="65" t="inlineStr">
        <is>
          <t>Bird Keeper</t>
        </is>
      </c>
      <c r="C395" s="66" t="n"/>
      <c r="D395" s="66" t="n"/>
      <c r="E395" s="67" t="inlineStr">
        <is>
          <t>Bird Keeper Edwardo</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IFERROR(_xlfn.IMAGE("https://play.pokemonshowdown.com/sprites/gen5/doduo.png"),"")</f>
        <v/>
      </c>
      <c r="G396" s="68">
        <f>IFERROR(_xlfn.IMAGE("https://play.pokemonshowdown.com/sprites/gen5/pelipper.png"),"")</f>
        <v/>
      </c>
      <c r="Q396" s="69" t="inlineStr">
        <is>
          <t>Forced on sight (range 2)</t>
        </is>
      </c>
    </row>
    <row r="397">
      <c r="E397" s="70" t="inlineStr">
        <is>
          <t>Lv 29 Doduo</t>
        </is>
      </c>
      <c r="F397" s="71" t="n"/>
      <c r="G397" s="70" t="inlineStr">
        <is>
          <t>Lv 29 Pelipper</t>
        </is>
      </c>
      <c r="H397" s="71" t="n"/>
      <c r="Q397" s="72" t="inlineStr">
        <is>
          <t>Pokémon</t>
        </is>
      </c>
    </row>
    <row r="398">
      <c r="E398" s="73" t="inlineStr">
        <is>
          <t>Adamant</t>
        </is>
      </c>
      <c r="F398" s="73" t="inlineStr">
        <is>
          <t>Tangled Feet</t>
        </is>
      </c>
      <c r="G398" s="73" t="inlineStr">
        <is>
          <t>Modest</t>
        </is>
      </c>
      <c r="H398" s="73" t="inlineStr">
        <is>
          <t>Unburden</t>
        </is>
      </c>
      <c r="Q398" s="72" t="inlineStr">
        <is>
          <t>Nature / Ability</t>
        </is>
      </c>
    </row>
    <row r="399">
      <c r="B399" s="72" t="inlineStr">
        <is>
          <t>AI Flags:</t>
        </is>
      </c>
      <c r="E399" s="74" t="inlineStr">
        <is>
          <t>(None)</t>
        </is>
      </c>
      <c r="F399" s="71" t="n"/>
      <c r="G399" s="74" t="inlineStr">
        <is>
          <t>(None)</t>
        </is>
      </c>
      <c r="H399" s="71" t="n"/>
      <c r="Q399" s="72" t="inlineStr">
        <is>
          <t>Item</t>
        </is>
      </c>
    </row>
    <row r="400">
      <c r="B400" s="69" t="inlineStr">
        <is>
          <t>Basic Trainer</t>
        </is>
      </c>
      <c r="E400" s="82" t="inlineStr">
        <is>
          <t>Pluck</t>
        </is>
      </c>
      <c r="F400" s="71" t="n"/>
      <c r="G400" s="75" t="inlineStr">
        <is>
          <t>Bite</t>
        </is>
      </c>
      <c r="H400" s="71" t="n"/>
      <c r="Q400" s="72" t="inlineStr">
        <is>
          <t>Moves</t>
        </is>
      </c>
    </row>
    <row r="401">
      <c r="E401" s="76" t="inlineStr">
        <is>
          <t>Secret Power</t>
        </is>
      </c>
      <c r="F401" s="71" t="n"/>
      <c r="G401" s="75" t="inlineStr">
        <is>
          <t>Pursuit</t>
        </is>
      </c>
      <c r="H401" s="71" t="n"/>
    </row>
    <row r="402">
      <c r="E402" s="87" t="inlineStr">
        <is>
          <t>Metal Claw</t>
        </is>
      </c>
      <c r="F402" s="71" t="n"/>
      <c r="G402" s="90" t="inlineStr">
        <is>
          <t>Bubble Beam</t>
        </is>
      </c>
      <c r="H402" s="71" t="n"/>
    </row>
    <row r="403">
      <c r="E403" s="82" t="inlineStr">
        <is>
          <t>Aerial Ace</t>
        </is>
      </c>
      <c r="F403" s="71" t="n"/>
      <c r="G403" s="82" t="inlineStr">
        <is>
          <t>Pluck</t>
        </is>
      </c>
      <c r="H403" s="71" t="n"/>
    </row>
    <row r="405" ht="20" customHeight="1">
      <c r="B405" s="65" t="inlineStr">
        <is>
          <t>Camper</t>
        </is>
      </c>
      <c r="C405" s="66" t="n"/>
      <c r="D405" s="66" t="n"/>
      <c r="E405" s="67" t="inlineStr">
        <is>
          <t>Camper Flint</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IFERROR(_xlfn.IMAGE("https://play.pokemonshowdown.com/sprites/gen5/swellow.png"),"")</f>
        <v/>
      </c>
      <c r="G406" s="68">
        <f>IFERROR(_xlfn.IMAGE("https://play.pokemonshowdown.com/sprites/gen5/xatu.png"),"")</f>
        <v/>
      </c>
      <c r="Q406" s="69" t="inlineStr">
        <is>
          <t>Forced on sight (range 2)</t>
        </is>
      </c>
    </row>
    <row r="407">
      <c r="E407" s="70" t="inlineStr">
        <is>
          <t>Lv 29 Swellow</t>
        </is>
      </c>
      <c r="F407" s="71" t="n"/>
      <c r="G407" s="70" t="inlineStr">
        <is>
          <t>Lv 29 Xatu</t>
        </is>
      </c>
      <c r="H407" s="71" t="n"/>
      <c r="Q407" s="72" t="inlineStr">
        <is>
          <t>Pokémon</t>
        </is>
      </c>
    </row>
    <row r="408">
      <c r="E408" s="73" t="inlineStr">
        <is>
          <t>Adamant</t>
        </is>
      </c>
      <c r="F408" s="73" t="inlineStr">
        <is>
          <t>Guts</t>
        </is>
      </c>
      <c r="G408" s="73" t="inlineStr">
        <is>
          <t>Jolly</t>
        </is>
      </c>
      <c r="H408" s="73" t="inlineStr">
        <is>
          <t>Magic Guard</t>
        </is>
      </c>
      <c r="Q408" s="72" t="inlineStr">
        <is>
          <t>Nature / Ability</t>
        </is>
      </c>
    </row>
    <row r="409">
      <c r="B409" s="72" t="inlineStr">
        <is>
          <t>AI Flags:</t>
        </is>
      </c>
      <c r="E409" s="74" t="inlineStr">
        <is>
          <t>(None)</t>
        </is>
      </c>
      <c r="F409" s="71" t="n"/>
      <c r="G409" s="74" t="inlineStr">
        <is>
          <t>(None)</t>
        </is>
      </c>
      <c r="H409" s="71" t="n"/>
      <c r="Q409" s="72" t="inlineStr">
        <is>
          <t>Item</t>
        </is>
      </c>
    </row>
    <row r="410">
      <c r="B410" s="69" t="inlineStr">
        <is>
          <t>Basic Trainer</t>
        </is>
      </c>
      <c r="E410" s="76" t="inlineStr">
        <is>
          <t>Whirlwind</t>
        </is>
      </c>
      <c r="F410" s="71" t="n"/>
      <c r="G410" s="82" t="inlineStr">
        <is>
          <t>Aerial Ace</t>
        </is>
      </c>
      <c r="H410" s="71" t="n"/>
      <c r="Q410" s="72" t="inlineStr">
        <is>
          <t>Moves</t>
        </is>
      </c>
    </row>
    <row r="411">
      <c r="E411" s="76" t="inlineStr">
        <is>
          <t>Quick Attack</t>
        </is>
      </c>
      <c r="F411" s="71" t="n"/>
      <c r="G411" s="85" t="inlineStr">
        <is>
          <t>Psybeam</t>
        </is>
      </c>
      <c r="H411" s="71" t="n"/>
    </row>
    <row r="412">
      <c r="E412" s="82" t="inlineStr">
        <is>
          <t>Aerial Ace</t>
        </is>
      </c>
      <c r="F412" s="71" t="n"/>
      <c r="G412" s="76" t="inlineStr">
        <is>
          <t>Me First</t>
        </is>
      </c>
      <c r="H412" s="71" t="n"/>
    </row>
    <row r="413">
      <c r="E413" s="76" t="inlineStr">
        <is>
          <t>Endeavor</t>
        </is>
      </c>
      <c r="F413" s="71" t="n"/>
      <c r="G413" s="92" t="inlineStr">
        <is>
          <t>Confuse Ray</t>
        </is>
      </c>
      <c r="H413" s="71" t="n"/>
    </row>
    <row r="415" ht="20" customHeight="1">
      <c r="B415" s="65" t="inlineStr">
        <is>
          <t>Bird Keeper</t>
        </is>
      </c>
      <c r="C415" s="66" t="n"/>
      <c r="D415" s="66" t="n"/>
      <c r="E415" s="67" t="inlineStr">
        <is>
          <t>Bird Keeper Humberto</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IFERROR(_xlfn.IMAGE("https://play.pokemonshowdown.com/sprites/gen5/skarmory.png"),"")</f>
        <v/>
      </c>
      <c r="Q416" s="69" t="inlineStr">
        <is>
          <t>Forced on sight (range 1)</t>
        </is>
      </c>
    </row>
    <row r="417">
      <c r="E417" s="70" t="inlineStr">
        <is>
          <t>Lv 30 Skarmory</t>
        </is>
      </c>
      <c r="F417" s="71" t="n"/>
      <c r="Q417" s="72" t="inlineStr">
        <is>
          <t>Pokémon</t>
        </is>
      </c>
    </row>
    <row r="418">
      <c r="E418" s="73" t="inlineStr">
        <is>
          <t>Adamant</t>
        </is>
      </c>
      <c r="F418" s="73" t="inlineStr">
        <is>
          <t>Filter</t>
        </is>
      </c>
      <c r="Q418" s="72" t="inlineStr">
        <is>
          <t>Nature / Ability</t>
        </is>
      </c>
    </row>
    <row r="419">
      <c r="B419" s="72" t="inlineStr">
        <is>
          <t>AI Flags:</t>
        </is>
      </c>
      <c r="E419" s="74" t="inlineStr">
        <is>
          <t>(None)</t>
        </is>
      </c>
      <c r="F419" s="71" t="n"/>
      <c r="Q419" s="72" t="inlineStr">
        <is>
          <t>Item</t>
        </is>
      </c>
    </row>
    <row r="420">
      <c r="B420" s="69" t="inlineStr">
        <is>
          <t>Basic Trainer</t>
        </is>
      </c>
      <c r="E420" s="82" t="inlineStr">
        <is>
          <t>Aerial Ace</t>
        </is>
      </c>
      <c r="F420" s="71" t="n"/>
      <c r="Q420" s="72" t="inlineStr">
        <is>
          <t>Moves</t>
        </is>
      </c>
    </row>
    <row r="421">
      <c r="E421" s="76" t="inlineStr">
        <is>
          <t>Whirlwind</t>
        </is>
      </c>
      <c r="F421" s="71" t="n"/>
    </row>
    <row r="422">
      <c r="E422" s="87" t="inlineStr">
        <is>
          <t>Flash Cannon</t>
        </is>
      </c>
      <c r="F422" s="71" t="n"/>
    </row>
    <row r="423">
      <c r="E423" s="76" t="inlineStr">
        <is>
          <t>Double Edge</t>
        </is>
      </c>
      <c r="F423" s="71" t="n"/>
    </row>
    <row r="425" ht="20" customHeight="1">
      <c r="B425" s="65" t="inlineStr">
        <is>
          <t>Bird Keeper</t>
        </is>
      </c>
      <c r="C425" s="66" t="n"/>
      <c r="D425" s="66" t="n"/>
      <c r="E425" s="67" t="inlineStr">
        <is>
          <t>Bird Keeper Jared</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IFERROR(_xlfn.IMAGE("https://play.pokemonshowdown.com/sprites/gen5/doduo.png"),"")</f>
        <v/>
      </c>
      <c r="G426" s="68">
        <f>IFERROR(_xlfn.IMAGE("https://play.pokemonshowdown.com/sprites/gen5/skarmory.png"),"")</f>
        <v/>
      </c>
      <c r="I426" s="68">
        <f>IFERROR(_xlfn.IMAGE("https://play.pokemonshowdown.com/sprites/gen5/tropius.png"),"")</f>
        <v/>
      </c>
      <c r="Q426" s="69" t="inlineStr">
        <is>
          <t>Forced on sight (range 3)</t>
        </is>
      </c>
    </row>
    <row r="427">
      <c r="E427" s="70" t="inlineStr">
        <is>
          <t>Lv 27 Doduo</t>
        </is>
      </c>
      <c r="F427" s="71" t="n"/>
      <c r="G427" s="70" t="inlineStr">
        <is>
          <t>Lv 27 Skarmory</t>
        </is>
      </c>
      <c r="H427" s="71" t="n"/>
      <c r="I427" s="70" t="inlineStr">
        <is>
          <t>Lv 27 Tropius</t>
        </is>
      </c>
      <c r="J427" s="71" t="n"/>
      <c r="Q427" s="72" t="inlineStr">
        <is>
          <t>Pokémon</t>
        </is>
      </c>
    </row>
    <row r="428">
      <c r="E428" s="73" t="inlineStr">
        <is>
          <t>Adamant</t>
        </is>
      </c>
      <c r="F428" s="73" t="inlineStr">
        <is>
          <t>Tangled Feet</t>
        </is>
      </c>
      <c r="G428" s="73" t="inlineStr">
        <is>
          <t>Adamant</t>
        </is>
      </c>
      <c r="H428" s="73" t="inlineStr">
        <is>
          <t>Filter</t>
        </is>
      </c>
      <c r="I428" s="73" t="inlineStr">
        <is>
          <t>Adamant</t>
        </is>
      </c>
      <c r="J428" s="73" t="inlineStr">
        <is>
          <t>Chlorophyll</t>
        </is>
      </c>
      <c r="Q428" s="72" t="inlineStr">
        <is>
          <t>Nature / Ability</t>
        </is>
      </c>
    </row>
    <row r="429">
      <c r="B429" s="72" t="inlineStr">
        <is>
          <t>AI Flags:</t>
        </is>
      </c>
      <c r="E429" s="74" t="inlineStr">
        <is>
          <t>(None)</t>
        </is>
      </c>
      <c r="F429" s="71" t="n"/>
      <c r="G429" s="74" t="inlineStr">
        <is>
          <t>(None)</t>
        </is>
      </c>
      <c r="H429" s="71" t="n"/>
      <c r="I429" s="74" t="inlineStr">
        <is>
          <t>(None)</t>
        </is>
      </c>
      <c r="J429" s="71" t="n"/>
      <c r="Q429" s="72" t="inlineStr">
        <is>
          <t>Item</t>
        </is>
      </c>
    </row>
    <row r="430">
      <c r="B430" s="69" t="inlineStr">
        <is>
          <t>Basic Trainer</t>
        </is>
      </c>
      <c r="E430" s="76" t="inlineStr">
        <is>
          <t>Scratch</t>
        </is>
      </c>
      <c r="F430" s="71" t="n"/>
      <c r="G430" s="76" t="inlineStr">
        <is>
          <t>Take Down</t>
        </is>
      </c>
      <c r="H430" s="71" t="n"/>
      <c r="I430" s="76" t="inlineStr">
        <is>
          <t>Nature Power</t>
        </is>
      </c>
      <c r="J430" s="71" t="n"/>
      <c r="Q430" s="72" t="inlineStr">
        <is>
          <t>Moves</t>
        </is>
      </c>
    </row>
    <row r="431">
      <c r="E431" s="82" t="inlineStr">
        <is>
          <t>Pluck</t>
        </is>
      </c>
      <c r="F431" s="71" t="n"/>
      <c r="G431" s="82" t="inlineStr">
        <is>
          <t>Aerial Ace</t>
        </is>
      </c>
      <c r="H431" s="71" t="n"/>
      <c r="I431" s="76" t="inlineStr">
        <is>
          <t>Sweet Scent</t>
        </is>
      </c>
      <c r="J431" s="71" t="n"/>
    </row>
    <row r="432">
      <c r="E432" s="76" t="inlineStr">
        <is>
          <t>Secret Power</t>
        </is>
      </c>
      <c r="F432" s="71" t="n"/>
      <c r="G432" s="76" t="inlineStr">
        <is>
          <t>Whirlwind</t>
        </is>
      </c>
      <c r="H432" s="71" t="n"/>
      <c r="I432" s="84" t="inlineStr">
        <is>
          <t>Magical Leaf</t>
        </is>
      </c>
      <c r="J432" s="71" t="n"/>
    </row>
    <row r="433">
      <c r="E433" s="87" t="inlineStr">
        <is>
          <t>Metal Claw</t>
        </is>
      </c>
      <c r="F433" s="71" t="n"/>
      <c r="G433" s="87" t="inlineStr">
        <is>
          <t>Flash Cannon</t>
        </is>
      </c>
      <c r="H433" s="71" t="n"/>
      <c r="I433" s="82" t="inlineStr">
        <is>
          <t>Aerial Ace</t>
        </is>
      </c>
      <c r="J433" s="71" t="n"/>
    </row>
    <row r="435" ht="20" customHeight="1">
      <c r="B435" s="65" t="inlineStr">
        <is>
          <t>Leader</t>
        </is>
      </c>
      <c r="C435" s="66" t="n"/>
      <c r="D435" s="66" t="n"/>
      <c r="E435" s="67" t="inlineStr">
        <is>
          <t>Leader Winona</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IFERROR(_xlfn.IMAGE("https://play.pokemonshowdown.com/sprites/gen5/swablu.png"),"")</f>
        <v/>
      </c>
      <c r="G436" s="68">
        <f>IFERROR(_xlfn.IMAGE("https://play.pokemonshowdown.com/sprites/gen5/tropius.png"),"")</f>
        <v/>
      </c>
      <c r="I436" s="68">
        <f>IFERROR(_xlfn.IMAGE("https://play.pokemonshowdown.com/sprites/gen5/pelipper.png"),"")</f>
        <v/>
      </c>
      <c r="K436" s="68">
        <f>IFERROR(_xlfn.IMAGE("https://play.pokemonshowdown.com/sprites/gen5/skarmory.png"),"")</f>
        <v/>
      </c>
      <c r="M436" s="68">
        <f>IFERROR(_xlfn.IMAGE("https://play.pokemonshowdown.com/sprites/gen5/altaria.png"),"")</f>
        <v/>
      </c>
      <c r="Q436" s="69" t="inlineStr">
        <is>
          <t>Mandatory</t>
        </is>
      </c>
    </row>
    <row r="437">
      <c r="E437" s="70" t="inlineStr">
        <is>
          <t>Lv 29 Swablu</t>
        </is>
      </c>
      <c r="F437" s="71" t="n"/>
      <c r="G437" s="70" t="inlineStr">
        <is>
          <t>Lv 29 Tropius</t>
        </is>
      </c>
      <c r="H437" s="71" t="n"/>
      <c r="I437" s="70" t="inlineStr">
        <is>
          <t>Lv 30 Pelipper</t>
        </is>
      </c>
      <c r="J437" s="71" t="n"/>
      <c r="K437" s="70" t="inlineStr">
        <is>
          <t>Lv 31 Skarmory</t>
        </is>
      </c>
      <c r="L437" s="71" t="n"/>
      <c r="M437" s="70" t="inlineStr">
        <is>
          <t>Lv 33 Altaria</t>
        </is>
      </c>
      <c r="N437" s="71" t="n"/>
      <c r="Q437" s="72" t="inlineStr">
        <is>
          <t>Pokémon</t>
        </is>
      </c>
    </row>
    <row r="438">
      <c r="E438" s="73" t="inlineStr">
        <is>
          <t>Adamant</t>
        </is>
      </c>
      <c r="F438" s="73" t="inlineStr">
        <is>
          <t>Natural Cure</t>
        </is>
      </c>
      <c r="G438" s="73" t="inlineStr">
        <is>
          <t>Naughty</t>
        </is>
      </c>
      <c r="H438" s="73" t="inlineStr">
        <is>
          <t>Chlorophyll</t>
        </is>
      </c>
      <c r="I438" s="73" t="inlineStr">
        <is>
          <t>Rash</t>
        </is>
      </c>
      <c r="J438" s="73" t="inlineStr">
        <is>
          <t>Unburden</t>
        </is>
      </c>
      <c r="K438" s="73" t="inlineStr">
        <is>
          <t>Adamant</t>
        </is>
      </c>
      <c r="L438" s="73" t="inlineStr">
        <is>
          <t>Filter</t>
        </is>
      </c>
      <c r="M438" s="73" t="inlineStr">
        <is>
          <t>Hasty</t>
        </is>
      </c>
      <c r="N438" s="73" t="inlineStr">
        <is>
          <t>Serene Grace</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(None)</t>
        </is>
      </c>
      <c r="L439" s="71" t="n"/>
      <c r="M439" s="74" t="inlineStr">
        <is>
          <t>Oran Berry</t>
        </is>
      </c>
      <c r="N439" s="71" t="n"/>
      <c r="Q439" s="72" t="inlineStr">
        <is>
          <t>Item</t>
        </is>
      </c>
    </row>
    <row r="440">
      <c r="B440" s="69" t="inlineStr">
        <is>
          <t>Basic Trainer</t>
        </is>
      </c>
      <c r="E440" s="76" t="inlineStr">
        <is>
          <t>Perish Song</t>
        </is>
      </c>
      <c r="F440" s="71" t="n"/>
      <c r="G440" s="83" t="inlineStr">
        <is>
          <t>Sunny Day</t>
        </is>
      </c>
      <c r="H440" s="71" t="n"/>
      <c r="I440" s="90" t="inlineStr">
        <is>
          <t>Water Gun</t>
        </is>
      </c>
      <c r="J440" s="71" t="n"/>
      <c r="K440" s="78" t="inlineStr">
        <is>
          <t>Sand Attack</t>
        </is>
      </c>
      <c r="L440" s="71" t="n"/>
      <c r="M440" s="78" t="inlineStr">
        <is>
          <t>Earthquake</t>
        </is>
      </c>
      <c r="N440" s="71" t="n"/>
      <c r="Q440" s="72" t="inlineStr">
        <is>
          <t>Moves</t>
        </is>
      </c>
    </row>
    <row r="441">
      <c r="E441" s="82" t="inlineStr">
        <is>
          <t>Mirror Move</t>
        </is>
      </c>
      <c r="F441" s="71" t="n"/>
      <c r="G441" s="82" t="inlineStr">
        <is>
          <t>Aerial Ace</t>
        </is>
      </c>
      <c r="H441" s="71" t="n"/>
      <c r="I441" s="76" t="inlineStr">
        <is>
          <t>Supersonic</t>
        </is>
      </c>
      <c r="J441" s="71" t="n"/>
      <c r="K441" s="76" t="inlineStr">
        <is>
          <t>Fury Attack</t>
        </is>
      </c>
      <c r="L441" s="71" t="n"/>
      <c r="M441" s="93" t="inlineStr">
        <is>
          <t>Dragon Breath</t>
        </is>
      </c>
      <c r="N441" s="71" t="n"/>
    </row>
    <row r="442">
      <c r="E442" s="76" t="inlineStr">
        <is>
          <t>Safeguard</t>
        </is>
      </c>
      <c r="F442" s="71" t="n"/>
      <c r="G442" s="84" t="inlineStr">
        <is>
          <t>Solar Beam</t>
        </is>
      </c>
      <c r="H442" s="71" t="n"/>
      <c r="I442" s="76" t="inlineStr">
        <is>
          <t>Protect</t>
        </is>
      </c>
      <c r="J442" s="71" t="n"/>
      <c r="K442" s="87" t="inlineStr">
        <is>
          <t>Steel Wing</t>
        </is>
      </c>
      <c r="L442" s="71" t="n"/>
      <c r="M442" s="93" t="inlineStr">
        <is>
          <t>Dragon Dance</t>
        </is>
      </c>
      <c r="N442" s="71" t="n"/>
    </row>
    <row r="443">
      <c r="E443" s="82" t="inlineStr">
        <is>
          <t>Aerial Ace</t>
        </is>
      </c>
      <c r="F443" s="71" t="n"/>
      <c r="G443" s="84" t="inlineStr">
        <is>
          <t>Synthesis</t>
        </is>
      </c>
      <c r="H443" s="71" t="n"/>
      <c r="I443" s="82" t="inlineStr">
        <is>
          <t>Aerial Ace</t>
        </is>
      </c>
      <c r="J443" s="71" t="n"/>
      <c r="K443" s="82" t="inlineStr">
        <is>
          <t>Aerial Ace</t>
        </is>
      </c>
      <c r="L443" s="71" t="n"/>
      <c r="M443" s="82" t="inlineStr">
        <is>
          <t>Aerial Ace</t>
        </is>
      </c>
      <c r="N443" s="71"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7</t>
        </is>
      </c>
    </row>
    <row r="2">
      <c r="E2" s="62" t="inlineStr">
        <is>
          <t>98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120</t>
        </is>
      </c>
      <c r="C5" s="64" t="n"/>
      <c r="D5" s="64" t="n"/>
      <c r="E5" s="64" t="n"/>
      <c r="F5" s="64" t="n"/>
      <c r="G5" s="64" t="n"/>
      <c r="H5" s="64" t="n"/>
      <c r="I5" s="64" t="n"/>
      <c r="J5" s="64" t="n"/>
      <c r="K5" s="64" t="n"/>
      <c r="L5" s="64" t="n"/>
      <c r="M5" s="64" t="n"/>
      <c r="N5" s="64" t="n"/>
      <c r="O5" s="64" t="n"/>
      <c r="P5" s="64" t="n"/>
      <c r="Q5" s="64" t="n"/>
    </row>
    <row r="7" ht="20" customHeight="1">
      <c r="B7" s="65" t="inlineStr">
        <is>
          <t>Parasol Lady</t>
        </is>
      </c>
      <c r="C7" s="66" t="n"/>
      <c r="D7" s="66" t="n"/>
      <c r="E7" s="67" t="inlineStr">
        <is>
          <t>Parasol Lady Angelica</t>
        </is>
      </c>
      <c r="F7" s="66" t="n"/>
      <c r="G7" s="66" t="n"/>
      <c r="H7" s="66" t="n"/>
      <c r="I7" s="66" t="n"/>
      <c r="J7" s="66" t="n"/>
      <c r="K7" s="66" t="n"/>
      <c r="L7" s="66" t="n"/>
      <c r="M7" s="66" t="n"/>
      <c r="N7" s="66" t="n"/>
      <c r="O7" s="66" t="n"/>
      <c r="P7" s="66" t="n"/>
      <c r="Q7" s="66" t="n"/>
    </row>
    <row r="8" ht="69" customHeight="1">
      <c r="E8" s="68">
        <f>IFERROR(_xlfn.IMAGE("https://play.pokemonshowdown.com/sprites/gen5/castform.png"),"")</f>
        <v/>
      </c>
      <c r="Q8" s="69" t="inlineStr">
        <is>
          <t>Forced on sight (range 3)</t>
        </is>
      </c>
    </row>
    <row r="9">
      <c r="E9" s="70" t="inlineStr">
        <is>
          <t>Lv 30 Castform</t>
        </is>
      </c>
      <c r="F9" s="71" t="n"/>
      <c r="Q9" s="72" t="inlineStr">
        <is>
          <t>Pokémon</t>
        </is>
      </c>
    </row>
    <row r="10">
      <c r="E10" s="73" t="inlineStr">
        <is>
          <t>Timid</t>
        </is>
      </c>
      <c r="F10" s="73" t="inlineStr"/>
      <c r="Q10" s="72" t="inlineStr">
        <is>
          <t>Nature / Ability</t>
        </is>
      </c>
    </row>
    <row r="11">
      <c r="B11" s="72" t="inlineStr">
        <is>
          <t>AI Flags:</t>
        </is>
      </c>
      <c r="E11" s="74" t="inlineStr">
        <is>
          <t>(None)</t>
        </is>
      </c>
      <c r="F11" s="71" t="n"/>
      <c r="Q11" s="72" t="inlineStr">
        <is>
          <t>Item</t>
        </is>
      </c>
    </row>
    <row r="12">
      <c r="B12" s="69" t="inlineStr">
        <is>
          <t>Basic Trainer</t>
        </is>
      </c>
      <c r="E12" s="90" t="inlineStr">
        <is>
          <t>Rain Dance</t>
        </is>
      </c>
      <c r="F12" s="71" t="n"/>
      <c r="Q12" s="72" t="inlineStr">
        <is>
          <t>Moves</t>
        </is>
      </c>
    </row>
    <row r="13">
      <c r="E13" s="76" t="inlineStr">
        <is>
          <t>Weather Ball</t>
        </is>
      </c>
      <c r="F13" s="71" t="n"/>
    </row>
    <row r="14">
      <c r="E14" s="77" t="inlineStr">
        <is>
          <t>Thunder</t>
        </is>
      </c>
      <c r="F14" s="71" t="n"/>
    </row>
    <row r="15">
      <c r="E15" s="90" t="inlineStr">
        <is>
          <t>Water Pulse</t>
        </is>
      </c>
      <c r="F15" s="71" t="n"/>
    </row>
    <row r="17" ht="20" customHeight="1">
      <c r="B17" s="65" t="inlineStr">
        <is>
          <t>Battle Girl</t>
        </is>
      </c>
      <c r="C17" s="66" t="n"/>
      <c r="D17" s="66" t="n"/>
      <c r="E17" s="67" t="inlineStr">
        <is>
          <t>Battle Girl Callie</t>
        </is>
      </c>
      <c r="F17" s="66" t="n"/>
      <c r="G17" s="66" t="n"/>
      <c r="H17" s="66" t="n"/>
      <c r="I17" s="66" t="n"/>
      <c r="J17" s="66" t="n"/>
      <c r="K17" s="66" t="n"/>
      <c r="L17" s="66" t="n"/>
      <c r="M17" s="66" t="n"/>
      <c r="N17" s="66" t="n"/>
      <c r="O17" s="66" t="n"/>
      <c r="P17" s="66" t="n"/>
      <c r="Q17" s="66" t="n"/>
    </row>
    <row r="18" ht="69" customHeight="1">
      <c r="E18" s="68">
        <f>IFERROR(_xlfn.IMAGE("https://play.pokemonshowdown.com/sprites/gen5/meditite.png"),"")</f>
        <v/>
      </c>
      <c r="G18" s="68">
        <f>IFERROR(_xlfn.IMAGE("https://play.pokemonshowdown.com/sprites/gen5/makuhita.png"),"")</f>
        <v/>
      </c>
      <c r="Q18" s="69" t="inlineStr">
        <is>
          <t>Forced on sight (range 3)</t>
        </is>
      </c>
    </row>
    <row r="19">
      <c r="E19" s="70" t="inlineStr">
        <is>
          <t>Lv 28 Meditite</t>
        </is>
      </c>
      <c r="F19" s="71" t="n"/>
      <c r="G19" s="70" t="inlineStr">
        <is>
          <t>Lv 28 Makuhita</t>
        </is>
      </c>
      <c r="H19" s="71" t="n"/>
      <c r="Q19" s="72" t="inlineStr">
        <is>
          <t>Pokémon</t>
        </is>
      </c>
    </row>
    <row r="20">
      <c r="E20" s="73" t="inlineStr">
        <is>
          <t>Adamant</t>
        </is>
      </c>
      <c r="F20" s="73" t="inlineStr">
        <is>
          <t>Pure Power</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Secret Power</t>
        </is>
      </c>
      <c r="F22" s="71" t="n"/>
      <c r="G22" s="86" t="inlineStr">
        <is>
          <t>Submission</t>
        </is>
      </c>
      <c r="H22" s="71" t="n"/>
      <c r="Q22" s="72" t="inlineStr">
        <is>
          <t>Moves</t>
        </is>
      </c>
    </row>
    <row r="23">
      <c r="E23" s="85" t="inlineStr">
        <is>
          <t>Teleport</t>
        </is>
      </c>
      <c r="F23" s="71" t="n"/>
      <c r="G23" s="86" t="inlineStr">
        <is>
          <t>Vital Throw</t>
        </is>
      </c>
      <c r="H23" s="71" t="n"/>
    </row>
    <row r="24">
      <c r="E24" s="89" t="inlineStr">
        <is>
          <t>Rock Throw</t>
        </is>
      </c>
      <c r="F24" s="71" t="n"/>
      <c r="G24" s="76" t="inlineStr">
        <is>
          <t>Smelling Salts</t>
        </is>
      </c>
      <c r="H24" s="71" t="n"/>
    </row>
    <row r="25">
      <c r="E25" s="86" t="inlineStr">
        <is>
          <t>Seismic Toss</t>
        </is>
      </c>
      <c r="F25" s="71" t="n"/>
      <c r="G25" s="86" t="inlineStr">
        <is>
          <t>Force Palm</t>
        </is>
      </c>
      <c r="H25" s="71" t="n"/>
    </row>
    <row r="27" ht="20" customHeight="1">
      <c r="B27" s="65" t="inlineStr">
        <is>
          <t>Ruin Maniac</t>
        </is>
      </c>
      <c r="C27" s="66" t="n"/>
      <c r="D27" s="66" t="n"/>
      <c r="E27" s="67" t="inlineStr">
        <is>
          <t>Ruin Maniac Chip</t>
        </is>
      </c>
      <c r="F27" s="66" t="n"/>
      <c r="G27" s="66" t="n"/>
      <c r="H27" s="66" t="n"/>
      <c r="I27" s="66" t="n"/>
      <c r="J27" s="66" t="n"/>
      <c r="K27" s="66" t="n"/>
      <c r="L27" s="66" t="n"/>
      <c r="M27" s="66" t="n"/>
      <c r="N27" s="66" t="n"/>
      <c r="O27" s="66" t="n"/>
      <c r="P27" s="66" t="n"/>
      <c r="Q27" s="66" t="n"/>
    </row>
    <row r="28" ht="69" customHeight="1">
      <c r="E28" s="68">
        <f>IFERROR(_xlfn.IMAGE("https://play.pokemonshowdown.com/sprites/gen5/baltoy.png"),"")</f>
        <v/>
      </c>
      <c r="G28" s="68">
        <f>IFERROR(_xlfn.IMAGE("https://play.pokemonshowdown.com/sprites/gen5/sandshrew.png"),"")</f>
        <v/>
      </c>
      <c r="I28" s="68">
        <f>IFERROR(_xlfn.IMAGE("https://play.pokemonshowdown.com/sprites/gen5/sandslash.png"),"")</f>
        <v/>
      </c>
    </row>
    <row r="29">
      <c r="E29" s="70" t="inlineStr">
        <is>
          <t>Lv 27 Baltoy</t>
        </is>
      </c>
      <c r="F29" s="71" t="n"/>
      <c r="G29" s="70" t="inlineStr">
        <is>
          <t>Lv 27 Sandshrew</t>
        </is>
      </c>
      <c r="H29" s="71" t="n"/>
      <c r="I29" s="70" t="inlineStr">
        <is>
          <t>Lv 27 Sandslash</t>
        </is>
      </c>
      <c r="J29" s="71" t="n"/>
      <c r="Q29" s="72" t="inlineStr">
        <is>
          <t>Pokémon</t>
        </is>
      </c>
    </row>
    <row r="30">
      <c r="E30" s="73" t="inlineStr">
        <is>
          <t>Lonely</t>
        </is>
      </c>
      <c r="F30" s="73" t="inlineStr">
        <is>
          <t>Levitate</t>
        </is>
      </c>
      <c r="G30" s="73" t="inlineStr">
        <is>
          <t>Adamant</t>
        </is>
      </c>
      <c r="H30" s="73" t="inlineStr">
        <is>
          <t>Rough Skin</t>
        </is>
      </c>
      <c r="I30" s="73" t="inlineStr">
        <is>
          <t>Adamant</t>
        </is>
      </c>
      <c r="J30" s="73" t="inlineStr">
        <is>
          <t>Rough Skin</t>
        </is>
      </c>
      <c r="Q30" s="72" t="inlineStr">
        <is>
          <t>Nature / Ability</t>
        </is>
      </c>
    </row>
    <row r="31">
      <c r="B31" s="72" t="inlineStr">
        <is>
          <t>AI Flags:</t>
        </is>
      </c>
      <c r="E31" s="74" t="inlineStr">
        <is>
          <t>(None)</t>
        </is>
      </c>
      <c r="F31" s="71" t="n"/>
      <c r="G31" s="74" t="inlineStr">
        <is>
          <t>(None)</t>
        </is>
      </c>
      <c r="H31" s="71" t="n"/>
      <c r="I31" s="74" t="inlineStr">
        <is>
          <t>(None)</t>
        </is>
      </c>
      <c r="J31" s="71" t="n"/>
      <c r="Q31" s="72" t="inlineStr">
        <is>
          <t>Item</t>
        </is>
      </c>
    </row>
    <row r="32">
      <c r="B32" s="69" t="inlineStr">
        <is>
          <t>Basic Trainer</t>
        </is>
      </c>
      <c r="E32" s="85" t="inlineStr">
        <is>
          <t>Psybeam</t>
        </is>
      </c>
      <c r="F32" s="71" t="n"/>
      <c r="G32" s="78" t="inlineStr">
        <is>
          <t>Dig</t>
        </is>
      </c>
      <c r="H32" s="71" t="n"/>
      <c r="I32" s="78" t="inlineStr">
        <is>
          <t>Dig</t>
        </is>
      </c>
      <c r="J32" s="71" t="n"/>
      <c r="Q32" s="72" t="inlineStr">
        <is>
          <t>Moves</t>
        </is>
      </c>
    </row>
    <row r="33">
      <c r="E33" s="76" t="inlineStr">
        <is>
          <t>Self Destruct</t>
        </is>
      </c>
      <c r="F33" s="71" t="n"/>
      <c r="G33" s="76" t="inlineStr">
        <is>
          <t>Slash</t>
        </is>
      </c>
      <c r="H33" s="71" t="n"/>
      <c r="I33" s="76" t="inlineStr">
        <is>
          <t>Slash</t>
        </is>
      </c>
      <c r="J33" s="71" t="n"/>
    </row>
    <row r="34">
      <c r="E34" s="89" t="inlineStr">
        <is>
          <t>Sandstorm</t>
        </is>
      </c>
      <c r="F34" s="71" t="n"/>
      <c r="G34" s="78" t="inlineStr">
        <is>
          <t>Sand Attack</t>
        </is>
      </c>
      <c r="H34" s="71" t="n"/>
      <c r="I34" s="78" t="inlineStr">
        <is>
          <t>Sand Attack</t>
        </is>
      </c>
      <c r="J34" s="71" t="n"/>
    </row>
    <row r="35">
      <c r="E35" s="89" t="inlineStr">
        <is>
          <t>Ancient Power</t>
        </is>
      </c>
      <c r="F35" s="71" t="n"/>
      <c r="G35" s="80" t="inlineStr">
        <is>
          <t>Poison Sting</t>
        </is>
      </c>
      <c r="H35" s="71" t="n"/>
      <c r="I35" s="80" t="inlineStr">
        <is>
          <t>Poison Sting</t>
        </is>
      </c>
      <c r="J35" s="71" t="n"/>
    </row>
    <row r="37" ht="20" customHeight="1">
      <c r="B37" s="65" t="inlineStr">
        <is>
          <t>Parasol Lady</t>
        </is>
      </c>
      <c r="C37" s="66" t="n"/>
      <c r="D37" s="66" t="n"/>
      <c r="E37" s="67" t="inlineStr">
        <is>
          <t>Parasol Lady Clarissa</t>
        </is>
      </c>
      <c r="F37" s="66" t="n"/>
      <c r="G37" s="66" t="n"/>
      <c r="H37" s="66" t="n"/>
      <c r="I37" s="66" t="n"/>
      <c r="J37" s="66" t="n"/>
      <c r="K37" s="66" t="n"/>
      <c r="L37" s="66" t="n"/>
      <c r="M37" s="66" t="n"/>
      <c r="N37" s="66" t="n"/>
      <c r="O37" s="66" t="n"/>
      <c r="P37" s="66" t="n"/>
      <c r="Q37" s="66" t="n"/>
    </row>
    <row r="38" ht="69" customHeight="1">
      <c r="E38" s="68">
        <f>IFERROR(_xlfn.IMAGE("https://play.pokemonshowdown.com/sprites/gen5/roselia.png"),"")</f>
        <v/>
      </c>
      <c r="G38" s="68">
        <f>IFERROR(_xlfn.IMAGE("https://play.pokemonshowdown.com/sprites/gen5/wailmer.png"),"")</f>
        <v/>
      </c>
    </row>
    <row r="39">
      <c r="E39" s="70" t="inlineStr">
        <is>
          <t>Lv 28 Roselia</t>
        </is>
      </c>
      <c r="F39" s="71" t="n"/>
      <c r="G39" s="70" t="inlineStr">
        <is>
          <t>Lv 28 Wailmer</t>
        </is>
      </c>
      <c r="H39" s="71" t="n"/>
      <c r="Q39" s="72" t="inlineStr">
        <is>
          <t>Pokémon</t>
        </is>
      </c>
    </row>
    <row r="40">
      <c r="E40" s="73" t="inlineStr">
        <is>
          <t>Modest</t>
        </is>
      </c>
      <c r="F40" s="73" t="inlineStr">
        <is>
          <t>Natural Cure</t>
        </is>
      </c>
      <c r="G40" s="73" t="inlineStr">
        <is>
          <t>Adamant</t>
        </is>
      </c>
      <c r="H40" s="73" t="inlineStr">
        <is>
          <t>Pressure</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Double Slap</t>
        </is>
      </c>
      <c r="F42" s="71" t="n"/>
      <c r="G42" s="90" t="inlineStr">
        <is>
          <t>Whirlpool</t>
        </is>
      </c>
      <c r="H42" s="71" t="n"/>
      <c r="Q42" s="72" t="inlineStr">
        <is>
          <t>Moves</t>
        </is>
      </c>
    </row>
    <row r="43">
      <c r="E43" s="79" t="inlineStr">
        <is>
          <t>Pin Missile</t>
        </is>
      </c>
      <c r="F43" s="71" t="n"/>
      <c r="G43" s="76" t="inlineStr">
        <is>
          <t>Roar</t>
        </is>
      </c>
      <c r="H43" s="71" t="n"/>
    </row>
    <row r="44">
      <c r="E44" s="80" t="inlineStr">
        <is>
          <t>Toxic</t>
        </is>
      </c>
      <c r="F44" s="71" t="n"/>
      <c r="G44" s="91" t="inlineStr">
        <is>
          <t>Ice Ball</t>
        </is>
      </c>
      <c r="H44" s="71" t="n"/>
    </row>
    <row r="45">
      <c r="E45" s="84" t="inlineStr">
        <is>
          <t>Magical Leaf</t>
        </is>
      </c>
      <c r="F45" s="71" t="n"/>
      <c r="G45" s="80" t="inlineStr">
        <is>
          <t>Swallow</t>
        </is>
      </c>
      <c r="H45" s="71" t="n"/>
    </row>
    <row r="47" ht="20" customHeight="1">
      <c r="B47" s="65" t="inlineStr">
        <is>
          <t>Bird Keeper</t>
        </is>
      </c>
      <c r="C47" s="66" t="n"/>
      <c r="D47" s="66" t="n"/>
      <c r="E47" s="67" t="inlineStr">
        <is>
          <t>Bird Keeper Colin</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IFERROR(_xlfn.IMAGE("https://play.pokemonshowdown.com/sprites/gen5/natu.png"),"")</f>
        <v/>
      </c>
    </row>
    <row r="49">
      <c r="E49" s="70" t="inlineStr">
        <is>
          <t>Lv 28 Wingull</t>
        </is>
      </c>
      <c r="F49" s="71" t="n"/>
      <c r="G49" s="70" t="inlineStr">
        <is>
          <t>Lv 28 Natu</t>
        </is>
      </c>
      <c r="H49" s="71" t="n"/>
      <c r="Q49" s="72" t="inlineStr">
        <is>
          <t>Pokémon</t>
        </is>
      </c>
    </row>
    <row r="50">
      <c r="E50" s="73" t="inlineStr">
        <is>
          <t>Modest</t>
        </is>
      </c>
      <c r="F50" s="73" t="inlineStr">
        <is>
          <t>Gluttony</t>
        </is>
      </c>
      <c r="G50" s="73" t="inlineStr">
        <is>
          <t>Modest</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5" t="inlineStr">
        <is>
          <t>Bite</t>
        </is>
      </c>
      <c r="F52" s="71" t="n"/>
      <c r="G52" s="85" t="inlineStr">
        <is>
          <t>Zen Headbutt</t>
        </is>
      </c>
      <c r="H52" s="71" t="n"/>
      <c r="Q52" s="72" t="inlineStr">
        <is>
          <t>Moves</t>
        </is>
      </c>
    </row>
    <row r="53">
      <c r="E53" s="82" t="inlineStr">
        <is>
          <t>Wing Attack</t>
        </is>
      </c>
      <c r="F53" s="71" t="n"/>
      <c r="G53" s="76" t="inlineStr">
        <is>
          <t>Me First</t>
        </is>
      </c>
      <c r="H53" s="71" t="n"/>
    </row>
    <row r="54">
      <c r="E54" s="90" t="inlineStr">
        <is>
          <t>Water Pulse</t>
        </is>
      </c>
      <c r="F54" s="71" t="n"/>
      <c r="G54" s="92" t="inlineStr">
        <is>
          <t>Confuse Ray</t>
        </is>
      </c>
      <c r="H54" s="71" t="n"/>
    </row>
    <row r="55">
      <c r="E55" s="75" t="inlineStr">
        <is>
          <t>Pursuit</t>
        </is>
      </c>
      <c r="F55" s="71" t="n"/>
      <c r="G55" s="92" t="inlineStr">
        <is>
          <t>Ominous Wind</t>
        </is>
      </c>
      <c r="H55" s="71" t="n"/>
    </row>
    <row r="57" ht="20" customHeight="1">
      <c r="B57" s="65" t="inlineStr">
        <is>
          <t>Bug Maniac</t>
        </is>
      </c>
      <c r="C57" s="66" t="n"/>
      <c r="D57" s="66" t="n"/>
      <c r="E57" s="67" t="inlineStr">
        <is>
          <t>Bug Maniac Jeffrey</t>
        </is>
      </c>
      <c r="F57" s="66" t="n"/>
      <c r="G57" s="66" t="n"/>
      <c r="H57" s="66" t="n"/>
      <c r="I57" s="66" t="n"/>
      <c r="J57" s="66" t="n"/>
      <c r="K57" s="66" t="n"/>
      <c r="L57" s="66" t="n"/>
      <c r="M57" s="66" t="n"/>
      <c r="N57" s="66" t="n"/>
      <c r="O57" s="66" t="n"/>
      <c r="P57" s="66" t="n"/>
      <c r="Q57" s="66" t="n"/>
    </row>
    <row r="58" ht="69" customHeight="1">
      <c r="E58" s="68">
        <f>IFERROR(_xlfn.IMAGE("https://play.pokemonshowdown.com/sprites/gen5/surskit.png"),"")</f>
        <v/>
      </c>
      <c r="G58" s="68">
        <f>IFERROR(_xlfn.IMAGE("https://play.pokemonshowdown.com/sprites/gen5/surskit.png"),"")</f>
        <v/>
      </c>
      <c r="I58" s="68">
        <f>IFERROR(_xlfn.IMAGE("https://play.pokemonshowdown.com/sprites/gen5/surskit.png"),"")</f>
        <v/>
      </c>
    </row>
    <row r="59">
      <c r="E59" s="70" t="inlineStr">
        <is>
          <t>Lv 27 Surskit</t>
        </is>
      </c>
      <c r="F59" s="71" t="n"/>
      <c r="G59" s="70" t="inlineStr">
        <is>
          <t>Lv 27 Surskit</t>
        </is>
      </c>
      <c r="H59" s="71" t="n"/>
      <c r="I59" s="70" t="inlineStr">
        <is>
          <t>Lv 27 Surskit</t>
        </is>
      </c>
      <c r="J59" s="71" t="n"/>
      <c r="Q59" s="72" t="inlineStr">
        <is>
          <t>Pokémon</t>
        </is>
      </c>
    </row>
    <row r="60">
      <c r="E60" s="73" t="inlineStr">
        <is>
          <t>Modest</t>
        </is>
      </c>
      <c r="F60" s="73" t="inlineStr">
        <is>
          <t>Swift Swim</t>
        </is>
      </c>
      <c r="G60" s="73" t="inlineStr">
        <is>
          <t>Modest</t>
        </is>
      </c>
      <c r="H60" s="73" t="inlineStr">
        <is>
          <t>Swift Swim</t>
        </is>
      </c>
      <c r="I60" s="73" t="inlineStr">
        <is>
          <t>Modest</t>
        </is>
      </c>
      <c r="J60" s="73" t="inlineStr">
        <is>
          <t>Swift Swim</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76" t="inlineStr">
        <is>
          <t>Quick Attack</t>
        </is>
      </c>
      <c r="F62" s="71" t="n"/>
      <c r="G62" s="76" t="inlineStr">
        <is>
          <t>Quick Attack</t>
        </is>
      </c>
      <c r="H62" s="71" t="n"/>
      <c r="I62" s="76" t="inlineStr">
        <is>
          <t>Quick Attack</t>
        </is>
      </c>
      <c r="J62" s="71" t="n"/>
      <c r="Q62" s="72" t="inlineStr">
        <is>
          <t>Moves</t>
        </is>
      </c>
    </row>
    <row r="63">
      <c r="E63" s="76" t="inlineStr">
        <is>
          <t>Sweet Scent</t>
        </is>
      </c>
      <c r="F63" s="71" t="n"/>
      <c r="G63" s="76" t="inlineStr">
        <is>
          <t>Sweet Scent</t>
        </is>
      </c>
      <c r="H63" s="71" t="n"/>
      <c r="I63" s="76" t="inlineStr">
        <is>
          <t>Sweet Scent</t>
        </is>
      </c>
      <c r="J63" s="71" t="n"/>
    </row>
    <row r="64">
      <c r="E64" s="79" t="inlineStr">
        <is>
          <t>Signal Beam</t>
        </is>
      </c>
      <c r="F64" s="71" t="n"/>
      <c r="G64" s="79" t="inlineStr">
        <is>
          <t>Signal Beam</t>
        </is>
      </c>
      <c r="H64" s="71" t="n"/>
      <c r="I64" s="79" t="inlineStr">
        <is>
          <t>Signal Beam</t>
        </is>
      </c>
      <c r="J64" s="71" t="n"/>
    </row>
    <row r="65">
      <c r="E65" s="90" t="inlineStr">
        <is>
          <t>Bubble Beam</t>
        </is>
      </c>
      <c r="F65" s="71" t="n"/>
      <c r="G65" s="90" t="inlineStr">
        <is>
          <t>Bubble Beam</t>
        </is>
      </c>
      <c r="H65" s="71" t="n"/>
      <c r="I65" s="90" t="inlineStr">
        <is>
          <t>Bubble Beam</t>
        </is>
      </c>
      <c r="J65" s="71" t="n"/>
    </row>
    <row r="67" ht="20" customHeight="1">
      <c r="B67" s="65" t="inlineStr">
        <is>
          <t>Pkmn Ranger</t>
        </is>
      </c>
      <c r="C67" s="66" t="n"/>
      <c r="D67" s="66" t="n"/>
      <c r="E67" s="67" t="inlineStr">
        <is>
          <t>Pkmn Ranger Jenna</t>
        </is>
      </c>
      <c r="F67" s="66" t="n"/>
      <c r="G67" s="66" t="n"/>
      <c r="H67" s="66" t="n"/>
      <c r="I67" s="66" t="n"/>
      <c r="J67" s="66" t="n"/>
      <c r="K67" s="66" t="n"/>
      <c r="L67" s="66" t="n"/>
      <c r="M67" s="66" t="n"/>
      <c r="N67" s="66" t="n"/>
      <c r="O67" s="66" t="n"/>
      <c r="P67" s="66" t="n"/>
      <c r="Q67" s="66" t="n"/>
    </row>
    <row r="68" ht="69" customHeight="1">
      <c r="E68" s="68">
        <f>IFERROR(_xlfn.IMAGE("https://play.pokemonshowdown.com/sprites/gen5/lotad.png"),"")</f>
        <v/>
      </c>
      <c r="G68" s="68">
        <f>IFERROR(_xlfn.IMAGE("https://play.pokemonshowdown.com/sprites/gen5/lombre.png"),"")</f>
        <v/>
      </c>
      <c r="I68" s="68">
        <f>IFERROR(_xlfn.IMAGE("https://play.pokemonshowdown.com/sprites/gen5/nuzleaf.png"),"")</f>
        <v/>
      </c>
      <c r="Q68" s="69" t="inlineStr">
        <is>
          <t>Forced on sight (range 2)</t>
        </is>
      </c>
    </row>
    <row r="69">
      <c r="E69" s="70" t="inlineStr">
        <is>
          <t>Lv 28 Lotad</t>
        </is>
      </c>
      <c r="F69" s="71" t="n"/>
      <c r="G69" s="70" t="inlineStr">
        <is>
          <t>Lv 28 Lombre</t>
        </is>
      </c>
      <c r="H69" s="71" t="n"/>
      <c r="I69" s="70" t="inlineStr">
        <is>
          <t>Lv 28 Nuzleaf</t>
        </is>
      </c>
      <c r="J69" s="71" t="n"/>
      <c r="Q69" s="72" t="inlineStr">
        <is>
          <t>Pokémon</t>
        </is>
      </c>
    </row>
    <row r="70">
      <c r="E70" s="73" t="inlineStr">
        <is>
          <t>Modest</t>
        </is>
      </c>
      <c r="F70" s="73" t="inlineStr">
        <is>
          <t>Swift Swim</t>
        </is>
      </c>
      <c r="G70" s="73" t="inlineStr">
        <is>
          <t>Modest</t>
        </is>
      </c>
      <c r="H70" s="73" t="inlineStr">
        <is>
          <t>Swift Swim</t>
        </is>
      </c>
      <c r="I70" s="73" t="inlineStr">
        <is>
          <t>Adamant</t>
        </is>
      </c>
      <c r="J70" s="73" t="inlineStr">
        <is>
          <t>Chlorophyll</t>
        </is>
      </c>
      <c r="Q70" s="72" t="inlineStr">
        <is>
          <t>Nature / Ability</t>
        </is>
      </c>
    </row>
    <row r="71">
      <c r="B71" s="72" t="inlineStr">
        <is>
          <t>AI Flags:</t>
        </is>
      </c>
      <c r="E71" s="74" t="inlineStr">
        <is>
          <t>(None)</t>
        </is>
      </c>
      <c r="F71" s="71" t="n"/>
      <c r="G71" s="74" t="inlineStr">
        <is>
          <t>(None)</t>
        </is>
      </c>
      <c r="H71" s="71" t="n"/>
      <c r="I71" s="74" t="inlineStr">
        <is>
          <t>(None)</t>
        </is>
      </c>
      <c r="J71" s="71" t="n"/>
      <c r="Q71" s="72" t="inlineStr">
        <is>
          <t>Item</t>
        </is>
      </c>
    </row>
    <row r="72">
      <c r="B72" s="69" t="inlineStr">
        <is>
          <t>Basic Trainer</t>
        </is>
      </c>
      <c r="E72" s="90" t="inlineStr">
        <is>
          <t>Water Gun</t>
        </is>
      </c>
      <c r="F72" s="71" t="n"/>
      <c r="G72" s="90" t="inlineStr">
        <is>
          <t>Water Gun</t>
        </is>
      </c>
      <c r="H72" s="71" t="n"/>
      <c r="I72" s="89" t="inlineStr">
        <is>
          <t>Rock Slide</t>
        </is>
      </c>
      <c r="J72" s="71" t="n"/>
      <c r="Q72" s="72" t="inlineStr">
        <is>
          <t>Moves</t>
        </is>
      </c>
    </row>
    <row r="73">
      <c r="E73" s="75" t="inlineStr">
        <is>
          <t>Absorb</t>
        </is>
      </c>
      <c r="F73" s="71" t="n"/>
      <c r="G73" s="75" t="inlineStr">
        <is>
          <t>Absorb</t>
        </is>
      </c>
      <c r="H73" s="71" t="n"/>
      <c r="I73" s="75" t="inlineStr">
        <is>
          <t>Feint Attack</t>
        </is>
      </c>
      <c r="J73" s="71" t="n"/>
    </row>
    <row r="74">
      <c r="E74" s="76" t="inlineStr">
        <is>
          <t>Nature Power</t>
        </is>
      </c>
      <c r="F74" s="71" t="n"/>
      <c r="G74" s="76" t="inlineStr">
        <is>
          <t>Nature Power</t>
        </is>
      </c>
      <c r="H74" s="71" t="n"/>
      <c r="I74" s="84" t="inlineStr">
        <is>
          <t>Razor Leaf</t>
        </is>
      </c>
      <c r="J74" s="71" t="n"/>
    </row>
    <row r="75">
      <c r="E75" s="84" t="inlineStr">
        <is>
          <t>Magical Leaf</t>
        </is>
      </c>
      <c r="F75" s="71" t="n"/>
      <c r="G75" s="84" t="inlineStr">
        <is>
          <t>Magical Leaf</t>
        </is>
      </c>
      <c r="H75" s="71" t="n"/>
      <c r="I75" s="85" t="inlineStr">
        <is>
          <t>Extrasensory</t>
        </is>
      </c>
      <c r="J75" s="71" t="n"/>
    </row>
    <row r="77" ht="20" customHeight="1">
      <c r="B77" s="65" t="inlineStr">
        <is>
          <t>Cooltrainer</t>
        </is>
      </c>
      <c r="C77" s="66" t="n"/>
      <c r="D77" s="66" t="n"/>
      <c r="E77" s="67" t="inlineStr">
        <is>
          <t>Cooltrainer Jennifer</t>
        </is>
      </c>
      <c r="F77" s="66" t="n"/>
      <c r="G77" s="66" t="n"/>
      <c r="H77" s="66" t="n"/>
      <c r="I77" s="66" t="n"/>
      <c r="J77" s="66" t="n"/>
      <c r="K77" s="66" t="n"/>
      <c r="L77" s="66" t="n"/>
      <c r="M77" s="66" t="n"/>
      <c r="N77" s="66" t="n"/>
      <c r="O77" s="66" t="n"/>
      <c r="P77" s="66" t="n"/>
      <c r="Q77" s="66" t="n"/>
    </row>
    <row r="78" ht="69" customHeight="1">
      <c r="E78" s="68">
        <f>IFERROR(_xlfn.IMAGE("https://play.pokemonshowdown.com/sprites/gen5/sableye.png"),"")</f>
        <v/>
      </c>
    </row>
    <row r="79">
      <c r="E79" s="70" t="inlineStr">
        <is>
          <t>Lv 30 Sableye</t>
        </is>
      </c>
      <c r="F79" s="71" t="n"/>
      <c r="Q79" s="72" t="inlineStr">
        <is>
          <t>Pokémon</t>
        </is>
      </c>
    </row>
    <row r="80">
      <c r="E80" s="73" t="inlineStr">
        <is>
          <t>Adamant</t>
        </is>
      </c>
      <c r="F80" s="73" t="inlineStr">
        <is>
          <t>Clear Body</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Fake Out</t>
        </is>
      </c>
      <c r="F82" s="71" t="n"/>
      <c r="Q82" s="72" t="inlineStr">
        <is>
          <t>Moves</t>
        </is>
      </c>
    </row>
    <row r="83">
      <c r="E83" s="86" t="inlineStr">
        <is>
          <t>Brick Break</t>
        </is>
      </c>
      <c r="F83" s="71" t="n"/>
    </row>
    <row r="84">
      <c r="E84" s="92" t="inlineStr">
        <is>
          <t>Shadow Sneak</t>
        </is>
      </c>
      <c r="F84" s="71" t="n"/>
    </row>
    <row r="85">
      <c r="E85" s="85" t="inlineStr">
        <is>
          <t>Teleport</t>
        </is>
      </c>
      <c r="F85" s="71" t="n"/>
    </row>
    <row r="87" ht="20" customHeight="1">
      <c r="B87" s="65" t="inlineStr">
        <is>
          <t>Ninja Boy</t>
        </is>
      </c>
      <c r="C87" s="66" t="n"/>
      <c r="D87" s="66" t="n"/>
      <c r="E87" s="67" t="inlineStr">
        <is>
          <t>Ninja Boy Keigo</t>
        </is>
      </c>
      <c r="F87" s="66" t="n"/>
      <c r="G87" s="66" t="n"/>
      <c r="H87" s="66" t="n"/>
      <c r="I87" s="66" t="n"/>
      <c r="J87" s="66" t="n"/>
      <c r="K87" s="66" t="n"/>
      <c r="L87" s="66" t="n"/>
      <c r="M87" s="66" t="n"/>
      <c r="N87" s="66" t="n"/>
      <c r="O87" s="66" t="n"/>
      <c r="P87" s="66" t="n"/>
      <c r="Q87" s="66" t="n"/>
    </row>
    <row r="88" ht="69" customHeight="1">
      <c r="E88" s="68">
        <f>IFERROR(_xlfn.IMAGE("https://play.pokemonshowdown.com/sprites/gen5/koffing.png"),"")</f>
        <v/>
      </c>
      <c r="G88" s="68">
        <f>IFERROR(_xlfn.IMAGE("https://play.pokemonshowdown.com/sprites/gen5/ninjask.png"),"")</f>
        <v/>
      </c>
    </row>
    <row r="89">
      <c r="E89" s="70" t="inlineStr">
        <is>
          <t>Lv 28 Koffing</t>
        </is>
      </c>
      <c r="F89" s="71" t="n"/>
      <c r="G89" s="70" t="inlineStr">
        <is>
          <t>Lv 28 Ninjask</t>
        </is>
      </c>
      <c r="H89" s="71" t="n"/>
      <c r="Q89" s="72" t="inlineStr">
        <is>
          <t>Pokémon</t>
        </is>
      </c>
    </row>
    <row r="90">
      <c r="E90" s="73" t="inlineStr">
        <is>
          <t>Naughty</t>
        </is>
      </c>
      <c r="F90" s="73" t="inlineStr">
        <is>
          <t>Levitate</t>
        </is>
      </c>
      <c r="G90" s="73" t="inlineStr">
        <is>
          <t>Adamant</t>
        </is>
      </c>
      <c r="H90" s="73" t="inlineStr">
        <is>
          <t>Speed Boost</t>
        </is>
      </c>
      <c r="Q90" s="72" t="inlineStr">
        <is>
          <t>Nature / Ability</t>
        </is>
      </c>
    </row>
    <row r="91">
      <c r="B91" s="72" t="inlineStr">
        <is>
          <t>AI Flags:</t>
        </is>
      </c>
      <c r="E91" s="74" t="inlineStr">
        <is>
          <t>(None)</t>
        </is>
      </c>
      <c r="F91" s="71" t="n"/>
      <c r="G91" s="74" t="inlineStr">
        <is>
          <t>(None)</t>
        </is>
      </c>
      <c r="H91" s="71" t="n"/>
      <c r="Q91" s="72" t="inlineStr">
        <is>
          <t>Item</t>
        </is>
      </c>
    </row>
    <row r="92">
      <c r="B92" s="69" t="inlineStr">
        <is>
          <t>Basic Trainer</t>
        </is>
      </c>
      <c r="E92" s="80" t="inlineStr">
        <is>
          <t>Poison Gas</t>
        </is>
      </c>
      <c r="F92" s="71" t="n"/>
      <c r="G92" s="78" t="inlineStr">
        <is>
          <t>Sand Attack</t>
        </is>
      </c>
      <c r="H92" s="71" t="n"/>
      <c r="Q92" s="72" t="inlineStr">
        <is>
          <t>Moves</t>
        </is>
      </c>
    </row>
    <row r="93">
      <c r="E93" s="76" t="inlineStr">
        <is>
          <t>Self Destruct</t>
        </is>
      </c>
      <c r="F93" s="71" t="n"/>
      <c r="G93" s="76" t="inlineStr">
        <is>
          <t>Double Team</t>
        </is>
      </c>
      <c r="H93" s="71" t="n"/>
    </row>
    <row r="94">
      <c r="E94" s="80" t="inlineStr">
        <is>
          <t>Sludge</t>
        </is>
      </c>
      <c r="F94" s="71" t="n"/>
      <c r="G94" s="79" t="inlineStr">
        <is>
          <t>Fury Cutter</t>
        </is>
      </c>
      <c r="H94" s="71" t="n"/>
    </row>
    <row r="95">
      <c r="E95" s="76" t="inlineStr">
        <is>
          <t>Smokescreen</t>
        </is>
      </c>
      <c r="F95" s="71" t="n"/>
      <c r="G95" s="76" t="inlineStr">
        <is>
          <t>Swords Dance</t>
        </is>
      </c>
      <c r="H95" s="71" t="n"/>
    </row>
    <row r="97" ht="20" customHeight="1">
      <c r="B97" s="65" t="inlineStr">
        <is>
          <t>Cooltrainer</t>
        </is>
      </c>
      <c r="C97" s="66" t="n"/>
      <c r="D97" s="66" t="n"/>
      <c r="E97" s="67" t="inlineStr">
        <is>
          <t>Cooltrainer Leonel</t>
        </is>
      </c>
      <c r="F97" s="66" t="n"/>
      <c r="G97" s="66" t="n"/>
      <c r="H97" s="66" t="n"/>
      <c r="I97" s="66" t="n"/>
      <c r="J97" s="66" t="n"/>
      <c r="K97" s="66" t="n"/>
      <c r="L97" s="66" t="n"/>
      <c r="M97" s="66" t="n"/>
      <c r="N97" s="66" t="n"/>
      <c r="O97" s="66" t="n"/>
      <c r="P97" s="66" t="n"/>
      <c r="Q97" s="66" t="n"/>
    </row>
    <row r="98" ht="69" customHeight="1">
      <c r="E98" s="68">
        <f>IFERROR(_xlfn.IMAGE("https://play.pokemonshowdown.com/sprites/gen5/manectric.png"),"")</f>
        <v/>
      </c>
      <c r="Q98" s="69" t="inlineStr">
        <is>
          <t>Forced on sight (range 3)</t>
        </is>
      </c>
    </row>
    <row r="99">
      <c r="E99" s="70" t="inlineStr">
        <is>
          <t>Lv 30 Manectric</t>
        </is>
      </c>
      <c r="F99" s="71" t="n"/>
      <c r="Q99" s="72" t="inlineStr">
        <is>
          <t>Pokémon</t>
        </is>
      </c>
    </row>
    <row r="100">
      <c r="E100" s="73" t="inlineStr">
        <is>
          <t>Timid</t>
        </is>
      </c>
      <c r="F100" s="73" t="inlineStr">
        <is>
          <t>Lightning Rod</t>
        </is>
      </c>
      <c r="Q100" s="72" t="inlineStr">
        <is>
          <t>Nature / Ability</t>
        </is>
      </c>
    </row>
    <row r="101">
      <c r="B101" s="72" t="inlineStr">
        <is>
          <t>AI Flags:</t>
        </is>
      </c>
      <c r="E101" s="74" t="inlineStr">
        <is>
          <t>(None)</t>
        </is>
      </c>
      <c r="F101" s="71" t="n"/>
      <c r="Q101" s="72" t="inlineStr">
        <is>
          <t>Item</t>
        </is>
      </c>
    </row>
    <row r="102">
      <c r="B102" s="69" t="inlineStr">
        <is>
          <t>Basic Trainer</t>
        </is>
      </c>
      <c r="E102" s="77" t="inlineStr">
        <is>
          <t>Thunder</t>
        </is>
      </c>
      <c r="F102" s="71" t="n"/>
      <c r="Q102" s="72" t="inlineStr">
        <is>
          <t>Moves</t>
        </is>
      </c>
    </row>
    <row r="103">
      <c r="E103" s="76" t="inlineStr">
        <is>
          <t>Quick Attack</t>
        </is>
      </c>
      <c r="F103" s="71" t="n"/>
    </row>
    <row r="104">
      <c r="E104" s="77" t="inlineStr">
        <is>
          <t>Thunder Wave</t>
        </is>
      </c>
      <c r="F104" s="71" t="n"/>
    </row>
    <row r="105">
      <c r="E105" s="81" t="inlineStr">
        <is>
          <t>-</t>
        </is>
      </c>
      <c r="F105" s="71" t="n"/>
    </row>
    <row r="107" ht="20" customHeight="1">
      <c r="B107" s="65" t="inlineStr">
        <is>
          <t>Pkmn Ranger</t>
        </is>
      </c>
      <c r="C107" s="66" t="n"/>
      <c r="D107" s="66" t="n"/>
      <c r="E107" s="67" t="inlineStr">
        <is>
          <t>Pkmn Ranger Lorenzo</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IFERROR(_xlfn.IMAGE("https://play.pokemonshowdown.com/sprites/gen5/seedot.png"),"")</f>
        <v/>
      </c>
      <c r="G108" s="68">
        <f>IFERROR(_xlfn.IMAGE("https://play.pokemonshowdown.com/sprites/gen5/nuzleaf.png"),"")</f>
        <v/>
      </c>
      <c r="I108" s="68">
        <f>IFERROR(_xlfn.IMAGE("https://play.pokemonshowdown.com/sprites/gen5/lombre.png"),"")</f>
        <v/>
      </c>
      <c r="Q108" s="69" t="inlineStr">
        <is>
          <t>Forced on sight (range 7)</t>
        </is>
      </c>
    </row>
    <row r="109">
      <c r="E109" s="70" t="inlineStr">
        <is>
          <t>Lv 28 Seedot</t>
        </is>
      </c>
      <c r="F109" s="71" t="n"/>
      <c r="G109" s="70" t="inlineStr">
        <is>
          <t>Lv 28 Nuzleaf</t>
        </is>
      </c>
      <c r="H109" s="71" t="n"/>
      <c r="I109" s="70" t="inlineStr">
        <is>
          <t>Lv 28 Lombre</t>
        </is>
      </c>
      <c r="J109" s="71" t="n"/>
      <c r="Q109" s="72" t="inlineStr">
        <is>
          <t>Pokémon</t>
        </is>
      </c>
    </row>
    <row r="110">
      <c r="E110" s="73" t="inlineStr">
        <is>
          <t>Adamant</t>
        </is>
      </c>
      <c r="F110" s="73" t="inlineStr">
        <is>
          <t>Chlorophyll</t>
        </is>
      </c>
      <c r="G110" s="73" t="inlineStr">
        <is>
          <t>Adamant</t>
        </is>
      </c>
      <c r="H110" s="73" t="inlineStr">
        <is>
          <t>Chlorophyll</t>
        </is>
      </c>
      <c r="I110" s="73" t="inlineStr">
        <is>
          <t>Modest</t>
        </is>
      </c>
      <c r="J110" s="73" t="inlineStr">
        <is>
          <t>Swift Swim</t>
        </is>
      </c>
      <c r="Q110" s="72" t="inlineStr">
        <is>
          <t>Nature / Ability</t>
        </is>
      </c>
    </row>
    <row r="111">
      <c r="B111" s="72" t="inlineStr">
        <is>
          <t>AI Flags:</t>
        </is>
      </c>
      <c r="E111" s="74" t="inlineStr">
        <is>
          <t>(None)</t>
        </is>
      </c>
      <c r="F111" s="71" t="n"/>
      <c r="G111" s="74" t="inlineStr">
        <is>
          <t>(None)</t>
        </is>
      </c>
      <c r="H111" s="71" t="n"/>
      <c r="I111" s="74" t="inlineStr">
        <is>
          <t>(None)</t>
        </is>
      </c>
      <c r="J111" s="71" t="n"/>
      <c r="Q111" s="72" t="inlineStr">
        <is>
          <t>Item</t>
        </is>
      </c>
    </row>
    <row r="112">
      <c r="B112" s="69" t="inlineStr">
        <is>
          <t>Basic Trainer</t>
        </is>
      </c>
      <c r="E112" s="79" t="inlineStr">
        <is>
          <t>Leech Life</t>
        </is>
      </c>
      <c r="F112" s="71" t="n"/>
      <c r="G112" s="89" t="inlineStr">
        <is>
          <t>Rock Slide</t>
        </is>
      </c>
      <c r="H112" s="71" t="n"/>
      <c r="I112" s="90" t="inlineStr">
        <is>
          <t>Water Gun</t>
        </is>
      </c>
      <c r="J112" s="71" t="n"/>
      <c r="Q112" s="72" t="inlineStr">
        <is>
          <t>Moves</t>
        </is>
      </c>
    </row>
    <row r="113">
      <c r="E113" s="75" t="inlineStr">
        <is>
          <t>Absorb</t>
        </is>
      </c>
      <c r="F113" s="71" t="n"/>
      <c r="G113" s="75" t="inlineStr">
        <is>
          <t>Feint Attack</t>
        </is>
      </c>
      <c r="H113" s="71" t="n"/>
      <c r="I113" s="75" t="inlineStr">
        <is>
          <t>Absorb</t>
        </is>
      </c>
      <c r="J113" s="71" t="n"/>
    </row>
    <row r="114">
      <c r="E114" s="76" t="inlineStr">
        <is>
          <t>Self Destruct</t>
        </is>
      </c>
      <c r="F114" s="71" t="n"/>
      <c r="G114" s="84" t="inlineStr">
        <is>
          <t>Razor Leaf</t>
        </is>
      </c>
      <c r="H114" s="71" t="n"/>
      <c r="I114" s="76" t="inlineStr">
        <is>
          <t>Nature Power</t>
        </is>
      </c>
      <c r="J114" s="71" t="n"/>
    </row>
    <row r="115">
      <c r="E115" s="84" t="inlineStr">
        <is>
          <t>Giga Drain</t>
        </is>
      </c>
      <c r="F115" s="71" t="n"/>
      <c r="G115" s="85" t="inlineStr">
        <is>
          <t>Extrasensory</t>
        </is>
      </c>
      <c r="H115" s="71" t="n"/>
      <c r="I115" s="84" t="inlineStr">
        <is>
          <t>Magical Leaf</t>
        </is>
      </c>
      <c r="J115" s="71" t="n"/>
    </row>
    <row r="117" ht="20" customHeight="1">
      <c r="B117" s="65" t="inlineStr">
        <is>
          <t>Ninja Boy</t>
        </is>
      </c>
      <c r="C117" s="66" t="n"/>
      <c r="D117" s="66" t="n"/>
      <c r="E117" s="67" t="inlineStr">
        <is>
          <t>Ninja Boy Riley</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IFERROR(_xlfn.IMAGE("https://play.pokemonshowdown.com/sprites/gen5/nincada.png"),"")</f>
        <v/>
      </c>
      <c r="G118" s="68">
        <f>IFERROR(_xlfn.IMAGE("https://play.pokemonshowdown.com/sprites/gen5/koffing.png"),"")</f>
        <v/>
      </c>
    </row>
    <row r="119">
      <c r="E119" s="70" t="inlineStr">
        <is>
          <t>Lv 28 Nincada</t>
        </is>
      </c>
      <c r="F119" s="71" t="n"/>
      <c r="G119" s="70" t="inlineStr">
        <is>
          <t>Lv 28 Koffing</t>
        </is>
      </c>
      <c r="H119" s="71" t="n"/>
      <c r="Q119" s="72" t="inlineStr">
        <is>
          <t>Pokémon</t>
        </is>
      </c>
    </row>
    <row r="120">
      <c r="E120" s="73" t="inlineStr">
        <is>
          <t>Adamant</t>
        </is>
      </c>
      <c r="F120" s="73" t="inlineStr">
        <is>
          <t>Compound Eyes</t>
        </is>
      </c>
      <c r="G120" s="73" t="inlineStr">
        <is>
          <t>Naughty</t>
        </is>
      </c>
      <c r="H120" s="73" t="inlineStr">
        <is>
          <t>Levitate</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9" t="inlineStr">
        <is>
          <t>Leech Life</t>
        </is>
      </c>
      <c r="F122" s="71" t="n"/>
      <c r="G122" s="76" t="inlineStr">
        <is>
          <t>Tackle</t>
        </is>
      </c>
      <c r="H122" s="71" t="n"/>
      <c r="Q122" s="72" t="inlineStr">
        <is>
          <t>Moves</t>
        </is>
      </c>
    </row>
    <row r="123">
      <c r="E123" s="76" t="inlineStr">
        <is>
          <t>Fury Swipes</t>
        </is>
      </c>
      <c r="F123" s="71" t="n"/>
      <c r="G123" s="76" t="inlineStr">
        <is>
          <t>Self Destruct</t>
        </is>
      </c>
      <c r="H123" s="71" t="n"/>
    </row>
    <row r="124">
      <c r="E124" s="76" t="inlineStr">
        <is>
          <t>Mind Reader</t>
        </is>
      </c>
      <c r="F124" s="71" t="n"/>
      <c r="G124" s="80" t="inlineStr">
        <is>
          <t>Sludge</t>
        </is>
      </c>
      <c r="H124" s="71" t="n"/>
    </row>
    <row r="125">
      <c r="E125" s="78" t="inlineStr">
        <is>
          <t>Dig</t>
        </is>
      </c>
      <c r="F125" s="71" t="n"/>
      <c r="G125" s="76" t="inlineStr">
        <is>
          <t>Smokescreen</t>
        </is>
      </c>
      <c r="H125" s="71" t="n"/>
    </row>
    <row r="127" ht="20" customHeight="1">
      <c r="B127" s="65" t="inlineStr">
        <is>
          <t>Bird Keeper</t>
        </is>
      </c>
      <c r="C127" s="66" t="n"/>
      <c r="D127" s="66" t="n"/>
      <c r="E127" s="67" t="inlineStr">
        <is>
          <t>Bird Keeper Robert</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IFERROR(_xlfn.IMAGE("https://play.pokemonshowdown.com/sprites/gen5/swablu.png"),"")</f>
        <v/>
      </c>
      <c r="Q128" s="69" t="inlineStr">
        <is>
          <t>Forced on sight (range 3)</t>
        </is>
      </c>
    </row>
    <row r="129">
      <c r="E129" s="70" t="inlineStr">
        <is>
          <t>Lv 29 Swablu</t>
        </is>
      </c>
      <c r="F129" s="71" t="n"/>
      <c r="Q129" s="72" t="inlineStr">
        <is>
          <t>Pokémon</t>
        </is>
      </c>
    </row>
    <row r="130">
      <c r="E130" s="73" t="inlineStr">
        <is>
          <t>Adamant</t>
        </is>
      </c>
      <c r="F130" s="73" t="inlineStr">
        <is>
          <t>Natural Cure</t>
        </is>
      </c>
      <c r="Q130" s="72" t="inlineStr">
        <is>
          <t>Nature / Ability</t>
        </is>
      </c>
    </row>
    <row r="131">
      <c r="B131" s="72" t="inlineStr">
        <is>
          <t>AI Flags:</t>
        </is>
      </c>
      <c r="E131" s="74" t="inlineStr">
        <is>
          <t>(None)</t>
        </is>
      </c>
      <c r="F131" s="71" t="n"/>
      <c r="Q131" s="72" t="inlineStr">
        <is>
          <t>Item</t>
        </is>
      </c>
    </row>
    <row r="132">
      <c r="B132" s="69" t="inlineStr">
        <is>
          <t>Basic Trainer</t>
        </is>
      </c>
      <c r="E132" s="76" t="inlineStr">
        <is>
          <t>Swift</t>
        </is>
      </c>
      <c r="F132" s="71" t="n"/>
      <c r="Q132" s="72" t="inlineStr">
        <is>
          <t>Moves</t>
        </is>
      </c>
    </row>
    <row r="133">
      <c r="E133" s="82" t="inlineStr">
        <is>
          <t>Air Cutter</t>
        </is>
      </c>
      <c r="F133" s="71" t="n"/>
    </row>
    <row r="134">
      <c r="E134" s="87" t="inlineStr">
        <is>
          <t>Steel Wing</t>
        </is>
      </c>
      <c r="F134" s="71" t="n"/>
    </row>
    <row r="135">
      <c r="E135" s="76" t="inlineStr">
        <is>
          <t>Hyper Voice</t>
        </is>
      </c>
      <c r="F135" s="71" t="n"/>
    </row>
    <row r="137" ht="24" customHeight="1">
      <c r="B137" s="63" t="inlineStr">
        <is>
          <t>Route 121</t>
        </is>
      </c>
      <c r="C137" s="64" t="n"/>
      <c r="D137" s="64" t="n"/>
      <c r="E137" s="64" t="n"/>
      <c r="F137" s="64" t="n"/>
      <c r="G137" s="64" t="n"/>
      <c r="H137" s="64" t="n"/>
      <c r="I137" s="64" t="n"/>
      <c r="J137" s="64" t="n"/>
      <c r="K137" s="64" t="n"/>
      <c r="L137" s="64" t="n"/>
      <c r="M137" s="64" t="n"/>
      <c r="N137" s="64" t="n"/>
      <c r="O137" s="64" t="n"/>
      <c r="P137" s="64" t="n"/>
      <c r="Q137" s="64" t="n"/>
    </row>
    <row r="139" ht="20" customHeight="1">
      <c r="B139" s="65" t="inlineStr">
        <is>
          <t>Bug Maniac</t>
        </is>
      </c>
      <c r="C139" s="66" t="n"/>
      <c r="D139" s="66" t="n"/>
      <c r="E139" s="67" t="inlineStr">
        <is>
          <t>Bug Maniac Cale</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IFERROR(_xlfn.IMAGE("https://play.pokemonshowdown.com/sprites/gen5/dustox.png"),"")</f>
        <v/>
      </c>
      <c r="G140" s="68">
        <f>IFERROR(_xlfn.IMAGE("https://play.pokemonshowdown.com/sprites/gen5/beautifly.png"),"")</f>
        <v/>
      </c>
    </row>
    <row r="141">
      <c r="E141" s="70" t="inlineStr">
        <is>
          <t>Lv 29 Dustox</t>
        </is>
      </c>
      <c r="F141" s="71" t="n"/>
      <c r="G141" s="70" t="inlineStr">
        <is>
          <t>Lv 29 Beautifly</t>
        </is>
      </c>
      <c r="H141" s="71" t="n"/>
      <c r="Q141" s="72" t="inlineStr">
        <is>
          <t>Pokémon</t>
        </is>
      </c>
    </row>
    <row r="142">
      <c r="E142" s="73" t="inlineStr">
        <is>
          <t>Modest</t>
        </is>
      </c>
      <c r="F142" s="73" t="inlineStr">
        <is>
          <t>Tinted Lens</t>
        </is>
      </c>
      <c r="G142" s="73" t="inlineStr">
        <is>
          <t>Modest</t>
        </is>
      </c>
      <c r="H142" s="73" t="inlineStr">
        <is>
          <t>Tinted Lens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0" t="inlineStr">
        <is>
          <t>Sludge Bomb</t>
        </is>
      </c>
      <c r="F144" s="71" t="n"/>
      <c r="G144" s="76" t="inlineStr">
        <is>
          <t>Attract</t>
        </is>
      </c>
      <c r="H144" s="71" t="n"/>
      <c r="Q144" s="72" t="inlineStr">
        <is>
          <t>Moves</t>
        </is>
      </c>
    </row>
    <row r="145">
      <c r="E145" s="76" t="inlineStr">
        <is>
          <t>Whirlwind</t>
        </is>
      </c>
      <c r="F145" s="71" t="n"/>
      <c r="G145" s="84" t="inlineStr">
        <is>
          <t>Giga Drain</t>
        </is>
      </c>
      <c r="H145" s="71" t="n"/>
    </row>
    <row r="146">
      <c r="E146" s="80" t="inlineStr">
        <is>
          <t>Toxic</t>
        </is>
      </c>
      <c r="F146" s="71" t="n"/>
      <c r="G146" s="79" t="inlineStr">
        <is>
          <t>Bug Buzz</t>
        </is>
      </c>
      <c r="H146" s="71" t="n"/>
    </row>
    <row r="147">
      <c r="E147" s="79" t="inlineStr">
        <is>
          <t>Bug Buzz</t>
        </is>
      </c>
      <c r="F147" s="71" t="n"/>
      <c r="G147" s="82" t="inlineStr">
        <is>
          <t>Air Slash</t>
        </is>
      </c>
      <c r="H147" s="71" t="n"/>
    </row>
    <row r="149" ht="20" customHeight="1">
      <c r="B149" s="65" t="inlineStr">
        <is>
          <t>Cooltrainer</t>
        </is>
      </c>
      <c r="C149" s="66" t="n"/>
      <c r="D149" s="66" t="n"/>
      <c r="E149" s="67" t="inlineStr">
        <is>
          <t>Cooltrainer Cristin</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IFERROR(_xlfn.IMAGE("https://play.pokemonshowdown.com/sprites/gen5/loudred.png"),"")</f>
        <v/>
      </c>
      <c r="G150" s="68">
        <f>IFERROR(_xlfn.IMAGE("https://play.pokemonshowdown.com/sprites/gen5/vigoroth.png"),"")</f>
        <v/>
      </c>
    </row>
    <row r="151">
      <c r="E151" s="70" t="inlineStr">
        <is>
          <t>Lv 29 Loudred</t>
        </is>
      </c>
      <c r="F151" s="71" t="n"/>
      <c r="G151" s="70" t="inlineStr">
        <is>
          <t>Lv 29 Vigoroth</t>
        </is>
      </c>
      <c r="H151" s="71" t="n"/>
      <c r="Q151" s="72" t="inlineStr">
        <is>
          <t>Pokémon</t>
        </is>
      </c>
    </row>
    <row r="152">
      <c r="E152" s="73" t="inlineStr">
        <is>
          <t>Adamant</t>
        </is>
      </c>
      <c r="F152" s="73" t="inlineStr">
        <is>
          <t>Scrappy</t>
        </is>
      </c>
      <c r="G152" s="73" t="inlineStr">
        <is>
          <t>Adamant</t>
        </is>
      </c>
      <c r="H152" s="73" t="inlineStr">
        <is>
          <t>Vital Spirit</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76" t="inlineStr">
        <is>
          <t>Screech</t>
        </is>
      </c>
      <c r="F154" s="71" t="n"/>
      <c r="G154" s="76" t="inlineStr">
        <is>
          <t>Crush Claw</t>
        </is>
      </c>
      <c r="H154" s="71" t="n"/>
      <c r="Q154" s="72" t="inlineStr">
        <is>
          <t>Moves</t>
        </is>
      </c>
    </row>
    <row r="155">
      <c r="E155" s="75" t="inlineStr">
        <is>
          <t>Bite</t>
        </is>
      </c>
      <c r="F155" s="71" t="n"/>
      <c r="G155" s="75" t="inlineStr">
        <is>
          <t>Night Slash</t>
        </is>
      </c>
      <c r="H155" s="71" t="n"/>
    </row>
    <row r="156">
      <c r="E156" s="76" t="inlineStr">
        <is>
          <t>Supersonic</t>
        </is>
      </c>
      <c r="F156" s="71" t="n"/>
      <c r="G156" s="76" t="inlineStr">
        <is>
          <t>Fury Swipes</t>
        </is>
      </c>
      <c r="H156" s="71" t="n"/>
    </row>
    <row r="157">
      <c r="E157" s="78" t="inlineStr">
        <is>
          <t>Stomp</t>
        </is>
      </c>
      <c r="F157" s="71" t="n"/>
      <c r="G157" s="76" t="inlineStr">
        <is>
          <t>Double Edge</t>
        </is>
      </c>
      <c r="H157" s="71" t="n"/>
    </row>
    <row r="159" ht="20" customHeight="1">
      <c r="B159" s="65" t="inlineStr">
        <is>
          <t>Beauty</t>
        </is>
      </c>
      <c r="C159" s="66" t="n"/>
      <c r="D159" s="66" t="n"/>
      <c r="E159" s="67" t="inlineStr">
        <is>
          <t>Beauty Jessica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IFERROR(_xlfn.IMAGE("https://play.pokemonshowdown.com/sprites/gen5/kecleon.png"),"")</f>
        <v/>
      </c>
      <c r="G160" s="68">
        <f>IFERROR(_xlfn.IMAGE("https://play.pokemonshowdown.com/sprites/gen5/seviper.png"),"")</f>
        <v/>
      </c>
    </row>
    <row r="161">
      <c r="E161" s="70" t="inlineStr">
        <is>
          <t>Lv 29 Kecleon</t>
        </is>
      </c>
      <c r="F161" s="71" t="n"/>
      <c r="G161" s="70" t="inlineStr">
        <is>
          <t>Lv 29 Seviper</t>
        </is>
      </c>
      <c r="H161" s="71" t="n"/>
      <c r="Q161" s="72" t="inlineStr">
        <is>
          <t>Pokémon</t>
        </is>
      </c>
    </row>
    <row r="162">
      <c r="E162" s="73" t="inlineStr">
        <is>
          <t>Adamant</t>
        </is>
      </c>
      <c r="F162" s="73" t="inlineStr">
        <is>
          <t>Adaptability</t>
        </is>
      </c>
      <c r="G162" s="73" t="inlineStr">
        <is>
          <t>Jolly</t>
        </is>
      </c>
      <c r="H162" s="73" t="inlineStr">
        <is>
          <t>Hyper Cutter</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Bind</t>
        </is>
      </c>
      <c r="F164" s="71" t="n"/>
      <c r="G164" s="80" t="inlineStr">
        <is>
          <t>Poison Tail</t>
        </is>
      </c>
      <c r="H164" s="71" t="n"/>
      <c r="Q164" s="72" t="inlineStr">
        <is>
          <t>Moves</t>
        </is>
      </c>
    </row>
    <row r="165">
      <c r="E165" s="92" t="inlineStr">
        <is>
          <t>Lick</t>
        </is>
      </c>
      <c r="F165" s="71" t="n"/>
      <c r="G165" s="76" t="inlineStr">
        <is>
          <t>Screech</t>
        </is>
      </c>
      <c r="H165" s="71" t="n"/>
    </row>
    <row r="166">
      <c r="E166" s="76" t="inlineStr">
        <is>
          <t>Fury Swipes</t>
        </is>
      </c>
      <c r="F166" s="71" t="n"/>
      <c r="G166" s="75" t="inlineStr">
        <is>
          <t>Glare</t>
        </is>
      </c>
      <c r="H166" s="71" t="n"/>
    </row>
    <row r="167">
      <c r="E167" s="75" t="inlineStr">
        <is>
          <t>Feint Attack</t>
        </is>
      </c>
      <c r="F167" s="71" t="n"/>
      <c r="G167" s="75" t="inlineStr">
        <is>
          <t>Crunch</t>
        </is>
      </c>
      <c r="H167" s="71" t="n"/>
    </row>
    <row r="169" ht="20" customHeight="1">
      <c r="B169" s="65" t="inlineStr">
        <is>
          <t>Sr And Jr</t>
        </is>
      </c>
      <c r="C169" s="66" t="n"/>
      <c r="D169" s="66" t="n"/>
      <c r="E169" s="67" t="inlineStr">
        <is>
          <t>Sr And Jr Kate &amp; Joy</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IFERROR(_xlfn.IMAGE("https://play.pokemonshowdown.com/sprites/gen5/spinda.png"),"")</f>
        <v/>
      </c>
      <c r="G170" s="68">
        <f>IFERROR(_xlfn.IMAGE("https://play.pokemonshowdown.com/sprites/gen5/slaking.png"),"")</f>
        <v/>
      </c>
      <c r="Q170" s="69" t="inlineStr">
        <is>
          <t>DOUBLE BATTLE
Forced on sight (range 1)</t>
        </is>
      </c>
    </row>
    <row r="171">
      <c r="E171" s="70" t="inlineStr">
        <is>
          <t>Lv 30 Spinda</t>
        </is>
      </c>
      <c r="F171" s="71" t="n"/>
      <c r="G171" s="70" t="inlineStr">
        <is>
          <t>Lv 32 Slaking</t>
        </is>
      </c>
      <c r="H171" s="71" t="n"/>
      <c r="Q171" s="72" t="inlineStr">
        <is>
          <t>Pokémon</t>
        </is>
      </c>
    </row>
    <row r="172">
      <c r="E172" s="73" t="inlineStr">
        <is>
          <t>Naughty</t>
        </is>
      </c>
      <c r="F172" s="73" t="inlineStr">
        <is>
          <t>Tangled Feet</t>
        </is>
      </c>
      <c r="G172" s="73" t="inlineStr">
        <is>
          <t>Jolly</t>
        </is>
      </c>
      <c r="H172" s="73" t="inlineStr">
        <is>
          <t>Truant</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85" t="inlineStr">
        <is>
          <t>Hypnosis</t>
        </is>
      </c>
      <c r="F174" s="71" t="n"/>
      <c r="G174" s="86" t="inlineStr">
        <is>
          <t>Focus Punch</t>
        </is>
      </c>
      <c r="H174" s="71" t="n"/>
      <c r="Q174" s="72" t="inlineStr">
        <is>
          <t>Moves</t>
        </is>
      </c>
    </row>
    <row r="175">
      <c r="E175" s="85" t="inlineStr">
        <is>
          <t>Psybeam</t>
        </is>
      </c>
      <c r="F175" s="71" t="n"/>
      <c r="G175" s="76" t="inlineStr">
        <is>
          <t>Yawn</t>
        </is>
      </c>
      <c r="H175" s="71" t="n"/>
    </row>
    <row r="176">
      <c r="E176" s="76" t="inlineStr">
        <is>
          <t>Dizzy Punch</t>
        </is>
      </c>
      <c r="F176" s="71" t="n"/>
      <c r="G176" s="76" t="inlineStr">
        <is>
          <t>Slack Off</t>
        </is>
      </c>
      <c r="H176" s="71" t="n"/>
    </row>
    <row r="177">
      <c r="E177" s="76" t="inlineStr">
        <is>
          <t>Teeter Dance</t>
        </is>
      </c>
      <c r="F177" s="71" t="n"/>
      <c r="G177" s="75" t="inlineStr">
        <is>
          <t>Feint Attack</t>
        </is>
      </c>
      <c r="H177" s="71" t="n"/>
    </row>
    <row r="179" ht="20" customHeight="1">
      <c r="B179" s="65" t="inlineStr">
        <is>
          <t>Cooltrainer</t>
        </is>
      </c>
      <c r="C179" s="66" t="n"/>
      <c r="D179" s="66" t="n"/>
      <c r="E179" s="67" t="inlineStr">
        <is>
          <t>Cooltrainer Marcel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IFERROR(_xlfn.IMAGE("https://play.pokemonshowdown.com/sprites/gen5/manectric.png"),"")</f>
        <v/>
      </c>
      <c r="G180" s="68">
        <f>IFERROR(_xlfn.IMAGE("https://play.pokemonshowdown.com/sprites/gen5/shiftry.png"),"")</f>
        <v/>
      </c>
    </row>
    <row r="181">
      <c r="E181" s="70" t="inlineStr">
        <is>
          <t>Lv 29 Manectric</t>
        </is>
      </c>
      <c r="F181" s="71" t="n"/>
      <c r="G181" s="70" t="inlineStr">
        <is>
          <t>Lv 29 Shiftry</t>
        </is>
      </c>
      <c r="H181" s="71" t="n"/>
      <c r="Q181" s="72" t="inlineStr">
        <is>
          <t>Pokémon</t>
        </is>
      </c>
    </row>
    <row r="182">
      <c r="E182" s="73" t="inlineStr">
        <is>
          <t>Timid</t>
        </is>
      </c>
      <c r="F182" s="73" t="inlineStr">
        <is>
          <t>Lightning Rod</t>
        </is>
      </c>
      <c r="G182" s="73" t="inlineStr">
        <is>
          <t>Adamant</t>
        </is>
      </c>
      <c r="H182" s="73" t="inlineStr">
        <is>
          <t>Chlorophyll</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5" t="inlineStr">
        <is>
          <t>Teleport</t>
        </is>
      </c>
      <c r="F184" s="71" t="n"/>
      <c r="G184" s="75" t="inlineStr">
        <is>
          <t>Crunch</t>
        </is>
      </c>
      <c r="H184" s="71" t="n"/>
      <c r="Q184" s="72" t="inlineStr">
        <is>
          <t>Moves</t>
        </is>
      </c>
    </row>
    <row r="185">
      <c r="E185" s="77" t="inlineStr">
        <is>
          <t>Wild Charge</t>
        </is>
      </c>
      <c r="F185" s="71" t="n"/>
      <c r="G185" s="76" t="inlineStr">
        <is>
          <t>Whirlwind</t>
        </is>
      </c>
      <c r="H185" s="71" t="n"/>
    </row>
    <row r="186">
      <c r="E186" s="91" t="inlineStr">
        <is>
          <t>Ice Fang</t>
        </is>
      </c>
      <c r="F186" s="71" t="n"/>
      <c r="G186" s="76" t="inlineStr">
        <is>
          <t>Explosion</t>
        </is>
      </c>
      <c r="H186" s="71" t="n"/>
    </row>
    <row r="187">
      <c r="E187" s="75" t="inlineStr">
        <is>
          <t>Crunch</t>
        </is>
      </c>
      <c r="F187" s="71" t="n"/>
      <c r="G187" s="83" t="inlineStr">
        <is>
          <t>Heat Wave</t>
        </is>
      </c>
      <c r="H187" s="71" t="n"/>
    </row>
    <row r="189" ht="20" customHeight="1">
      <c r="B189" s="65" t="inlineStr">
        <is>
          <t>Pkmn Breeder</t>
        </is>
      </c>
      <c r="C189" s="66" t="n"/>
      <c r="D189" s="66" t="n"/>
      <c r="E189" s="67" t="inlineStr">
        <is>
          <t>Pkmn Breeder Myles</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IFERROR(_xlfn.IMAGE("https://play.pokemonshowdown.com/sprites/gen5/makuhita.png"),"")</f>
        <v/>
      </c>
      <c r="G190" s="68">
        <f>IFERROR(_xlfn.IMAGE("https://play.pokemonshowdown.com/sprites/gen5/wingull.png"),"")</f>
        <v/>
      </c>
      <c r="I190" s="68">
        <f>IFERROR(_xlfn.IMAGE("https://play.pokemonshowdown.com/sprites/gen5/tropius.png"),"")</f>
        <v/>
      </c>
      <c r="K190" s="68">
        <f>IFERROR(_xlfn.IMAGE("https://play.pokemonshowdown.com/sprites/gen5/zigzagoon.png"),"")</f>
        <v/>
      </c>
      <c r="M190" s="68">
        <f>IFERROR(_xlfn.IMAGE("https://play.pokemonshowdown.com/sprites/gen5/electrike.png"),"")</f>
        <v/>
      </c>
      <c r="O190" s="68">
        <f>IFERROR(_xlfn.IMAGE("https://play.pokemonshowdown.com/sprites/gen5/numel.png"),"")</f>
        <v/>
      </c>
      <c r="Q190" s="69" t="inlineStr">
        <is>
          <t>Forced on sight (range 4)</t>
        </is>
      </c>
    </row>
    <row r="191">
      <c r="E191" s="70" t="inlineStr">
        <is>
          <t>Lv 25 Makuhita</t>
        </is>
      </c>
      <c r="F191" s="71" t="n"/>
      <c r="G191" s="70" t="inlineStr">
        <is>
          <t>Lv 25 Wingull</t>
        </is>
      </c>
      <c r="H191" s="71" t="n"/>
      <c r="I191" s="70" t="inlineStr">
        <is>
          <t>Lv 25 Tropius</t>
        </is>
      </c>
      <c r="J191" s="71" t="n"/>
      <c r="K191" s="70" t="inlineStr">
        <is>
          <t>Lv 25 Zigzagoon</t>
        </is>
      </c>
      <c r="L191" s="71" t="n"/>
      <c r="M191" s="70" t="inlineStr">
        <is>
          <t>Lv 25 Electrike</t>
        </is>
      </c>
      <c r="N191" s="71" t="n"/>
      <c r="O191" s="70" t="inlineStr">
        <is>
          <t>Lv 25 Numel</t>
        </is>
      </c>
      <c r="P191" s="71" t="n"/>
      <c r="Q191" s="72" t="inlineStr">
        <is>
          <t>Pokémon</t>
        </is>
      </c>
    </row>
    <row r="192">
      <c r="E192" s="73" t="inlineStr">
        <is>
          <t>Adamant</t>
        </is>
      </c>
      <c r="F192" s="73" t="inlineStr">
        <is>
          <t>Guts</t>
        </is>
      </c>
      <c r="G192" s="73" t="inlineStr">
        <is>
          <t>Modest</t>
        </is>
      </c>
      <c r="H192" s="73" t="inlineStr">
        <is>
          <t>Gluttony</t>
        </is>
      </c>
      <c r="I192" s="73" t="inlineStr">
        <is>
          <t>Adamant</t>
        </is>
      </c>
      <c r="J192" s="73" t="inlineStr">
        <is>
          <t>Chlorophyll</t>
        </is>
      </c>
      <c r="K192" s="73" t="inlineStr">
        <is>
          <t>Adamant</t>
        </is>
      </c>
      <c r="L192" s="73" t="inlineStr">
        <is>
          <t>Gluttony</t>
        </is>
      </c>
      <c r="M192" s="73" t="inlineStr">
        <is>
          <t>Modest</t>
        </is>
      </c>
      <c r="N192" s="73" t="inlineStr">
        <is>
          <t>Lightning Rod</t>
        </is>
      </c>
      <c r="O192" s="73" t="inlineStr">
        <is>
          <t>Modest</t>
        </is>
      </c>
      <c r="P192" s="73" t="inlineStr">
        <is>
          <t>Oblivious</t>
        </is>
      </c>
      <c r="Q192" s="72" t="inlineStr">
        <is>
          <t>Nature / Ability</t>
        </is>
      </c>
    </row>
    <row r="193">
      <c r="B193" s="72" t="inlineStr">
        <is>
          <t>AI Flags:</t>
        </is>
      </c>
      <c r="E193" s="74" t="inlineStr">
        <is>
          <t>(None)</t>
        </is>
      </c>
      <c r="F193" s="71" t="n"/>
      <c r="G193" s="74" t="inlineStr">
        <is>
          <t>(None)</t>
        </is>
      </c>
      <c r="H193" s="71" t="n"/>
      <c r="I193" s="74" t="inlineStr">
        <is>
          <t>(None)</t>
        </is>
      </c>
      <c r="J193" s="71" t="n"/>
      <c r="K193" s="74" t="inlineStr">
        <is>
          <t>(None)</t>
        </is>
      </c>
      <c r="L193" s="71" t="n"/>
      <c r="M193" s="74" t="inlineStr">
        <is>
          <t>(None)</t>
        </is>
      </c>
      <c r="N193" s="71" t="n"/>
      <c r="O193" s="74" t="inlineStr">
        <is>
          <t>(None)</t>
        </is>
      </c>
      <c r="P193" s="71" t="n"/>
      <c r="Q193" s="72" t="inlineStr">
        <is>
          <t>Item</t>
        </is>
      </c>
    </row>
    <row r="194">
      <c r="B194" s="69" t="inlineStr">
        <is>
          <t>Basic Trainer</t>
        </is>
      </c>
      <c r="E194" s="86" t="inlineStr">
        <is>
          <t>Seismic Toss</t>
        </is>
      </c>
      <c r="F194" s="71" t="n"/>
      <c r="G194" s="75" t="inlineStr">
        <is>
          <t>Bite</t>
        </is>
      </c>
      <c r="H194" s="71" t="n"/>
      <c r="I194" s="76" t="inlineStr">
        <is>
          <t>Body Slam</t>
        </is>
      </c>
      <c r="J194" s="71" t="n"/>
      <c r="K194" s="78" t="inlineStr">
        <is>
          <t>Mud Slap</t>
        </is>
      </c>
      <c r="L194" s="71" t="n"/>
      <c r="M194" s="76" t="inlineStr">
        <is>
          <t>Roar</t>
        </is>
      </c>
      <c r="N194" s="71" t="n"/>
      <c r="O194" s="78" t="inlineStr">
        <is>
          <t>Sand Tomb</t>
        </is>
      </c>
      <c r="P194" s="71" t="n"/>
      <c r="Q194" s="72" t="inlineStr">
        <is>
          <t>Moves</t>
        </is>
      </c>
    </row>
    <row r="195">
      <c r="E195" s="86" t="inlineStr">
        <is>
          <t>Submission</t>
        </is>
      </c>
      <c r="F195" s="71" t="n"/>
      <c r="G195" s="82" t="inlineStr">
        <is>
          <t>Wing Attack</t>
        </is>
      </c>
      <c r="H195" s="71" t="n"/>
      <c r="I195" s="76" t="inlineStr">
        <is>
          <t>Nature Power</t>
        </is>
      </c>
      <c r="J195" s="71" t="n"/>
      <c r="K195" s="76" t="inlineStr">
        <is>
          <t>Odor Sleuth</t>
        </is>
      </c>
      <c r="L195" s="71" t="n"/>
      <c r="M195" s="77" t="inlineStr">
        <is>
          <t>Thunder Wave</t>
        </is>
      </c>
      <c r="N195" s="71" t="n"/>
      <c r="O195" s="78" t="inlineStr">
        <is>
          <t>Earth Power</t>
        </is>
      </c>
      <c r="P195" s="71" t="n"/>
    </row>
    <row r="196">
      <c r="E196" s="86" t="inlineStr">
        <is>
          <t>Vital Throw</t>
        </is>
      </c>
      <c r="F196" s="71" t="n"/>
      <c r="G196" s="90" t="inlineStr">
        <is>
          <t>Water Pulse</t>
        </is>
      </c>
      <c r="H196" s="71" t="n"/>
      <c r="I196" s="76" t="inlineStr">
        <is>
          <t>Sweet Scent</t>
        </is>
      </c>
      <c r="J196" s="71" t="n"/>
      <c r="K196" s="76" t="inlineStr">
        <is>
          <t>Body Slam</t>
        </is>
      </c>
      <c r="L196" s="71" t="n"/>
      <c r="M196" s="77" t="inlineStr">
        <is>
          <t>Shock Wave</t>
        </is>
      </c>
      <c r="N196" s="71" t="n"/>
      <c r="O196" s="83" t="inlineStr">
        <is>
          <t>Fire Spin</t>
        </is>
      </c>
      <c r="P196" s="71" t="n"/>
    </row>
    <row r="197">
      <c r="E197" s="76" t="inlineStr">
        <is>
          <t>Smelling Salts</t>
        </is>
      </c>
      <c r="F197" s="71" t="n"/>
      <c r="G197" s="75" t="inlineStr">
        <is>
          <t>Pursuit</t>
        </is>
      </c>
      <c r="H197" s="71" t="n"/>
      <c r="I197" s="84" t="inlineStr">
        <is>
          <t>Magical Leaf</t>
        </is>
      </c>
      <c r="J197" s="71" t="n"/>
      <c r="K197" s="79" t="inlineStr">
        <is>
          <t>Pin Missile</t>
        </is>
      </c>
      <c r="L197" s="71" t="n"/>
      <c r="M197" s="75" t="inlineStr">
        <is>
          <t>Bite</t>
        </is>
      </c>
      <c r="N197" s="71" t="n"/>
      <c r="O197" s="89" t="inlineStr">
        <is>
          <t>Rock Slide</t>
        </is>
      </c>
      <c r="P197" s="71" t="n"/>
    </row>
    <row r="199" ht="20" customHeight="1">
      <c r="B199" s="65" t="inlineStr">
        <is>
          <t>Pkmn Breeder</t>
        </is>
      </c>
      <c r="C199" s="66" t="n"/>
      <c r="D199" s="66" t="n"/>
      <c r="E199" s="67" t="inlineStr">
        <is>
          <t>Pkmn Breeder Pat</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IFERROR(_xlfn.IMAGE("https://play.pokemonshowdown.com/sprites/gen5/poochyena.png"),"")</f>
        <v/>
      </c>
      <c r="G200" s="68">
        <f>IFERROR(_xlfn.IMAGE("https://play.pokemonshowdown.com/sprites/gen5/shroomish.png"),"")</f>
        <v/>
      </c>
      <c r="I200" s="68">
        <f>IFERROR(_xlfn.IMAGE("https://play.pokemonshowdown.com/sprites/gen5/electrike.png"),"")</f>
        <v/>
      </c>
      <c r="K200" s="68">
        <f>IFERROR(_xlfn.IMAGE("https://play.pokemonshowdown.com/sprites/gen5/marill.png"),"")</f>
        <v/>
      </c>
      <c r="M200" s="68">
        <f>IFERROR(_xlfn.IMAGE("https://play.pokemonshowdown.com/sprites/gen5/sandshrew.png"),"")</f>
        <v/>
      </c>
      <c r="O200" s="68">
        <f>IFERROR(_xlfn.IMAGE("https://play.pokemonshowdown.com/sprites/gen5/gulpin.png"),"")</f>
        <v/>
      </c>
      <c r="Q200" s="69" t="inlineStr">
        <is>
          <t>Forced on sight (range 4)</t>
        </is>
      </c>
    </row>
    <row r="201">
      <c r="E201" s="70" t="inlineStr">
        <is>
          <t>Lv 25 Poochyena</t>
        </is>
      </c>
      <c r="F201" s="71" t="n"/>
      <c r="G201" s="70" t="inlineStr">
        <is>
          <t>Lv 25 Shroomish</t>
        </is>
      </c>
      <c r="H201" s="71" t="n"/>
      <c r="I201" s="70" t="inlineStr">
        <is>
          <t>Lv 25 Electrike</t>
        </is>
      </c>
      <c r="J201" s="71" t="n"/>
      <c r="K201" s="70" t="inlineStr">
        <is>
          <t>Lv 25 Marill</t>
        </is>
      </c>
      <c r="L201" s="71" t="n"/>
      <c r="M201" s="70" t="inlineStr">
        <is>
          <t>Lv 25 Sandshrew</t>
        </is>
      </c>
      <c r="N201" s="71" t="n"/>
      <c r="O201" s="70" t="inlineStr">
        <is>
          <t>Lv 25 Gulpin</t>
        </is>
      </c>
      <c r="P201" s="71" t="n"/>
      <c r="Q201" s="72" t="inlineStr">
        <is>
          <t>Pokémon</t>
        </is>
      </c>
    </row>
    <row r="202">
      <c r="E202" s="73" t="inlineStr">
        <is>
          <t>Adamant</t>
        </is>
      </c>
      <c r="F202" s="73" t="inlineStr">
        <is>
          <t>Quick Feet</t>
        </is>
      </c>
      <c r="G202" s="73" t="inlineStr">
        <is>
          <t>Adamant</t>
        </is>
      </c>
      <c r="H202" s="73" t="inlineStr">
        <is>
          <t>Poison Heal</t>
        </is>
      </c>
      <c r="I202" s="73" t="inlineStr">
        <is>
          <t>Modest</t>
        </is>
      </c>
      <c r="J202" s="73" t="inlineStr">
        <is>
          <t>Lightning Rod</t>
        </is>
      </c>
      <c r="K202" s="73" t="inlineStr">
        <is>
          <t>Adamant</t>
        </is>
      </c>
      <c r="L202" s="73" t="inlineStr">
        <is>
          <t>Huge Power</t>
        </is>
      </c>
      <c r="M202" s="73" t="inlineStr">
        <is>
          <t>Adamant</t>
        </is>
      </c>
      <c r="N202" s="73" t="inlineStr">
        <is>
          <t>Rough Skin</t>
        </is>
      </c>
      <c r="O202" s="73" t="inlineStr">
        <is>
          <t>Adamant</t>
        </is>
      </c>
      <c r="P202" s="73" t="inlineStr">
        <is>
          <t>Gluttony</t>
        </is>
      </c>
      <c r="Q202" s="72" t="inlineStr">
        <is>
          <t>Nature / Ability</t>
        </is>
      </c>
    </row>
    <row r="203">
      <c r="B203" s="72" t="inlineStr">
        <is>
          <t>AI Flags:</t>
        </is>
      </c>
      <c r="E203" s="74" t="inlineStr">
        <is>
          <t>(None)</t>
        </is>
      </c>
      <c r="F203" s="71" t="n"/>
      <c r="G203" s="74" t="inlineStr">
        <is>
          <t>(None)</t>
        </is>
      </c>
      <c r="H203" s="71" t="n"/>
      <c r="I203" s="74" t="inlineStr">
        <is>
          <t>(None)</t>
        </is>
      </c>
      <c r="J203" s="71" t="n"/>
      <c r="K203" s="74" t="inlineStr">
        <is>
          <t>(None)</t>
        </is>
      </c>
      <c r="L203" s="71" t="n"/>
      <c r="M203" s="74" t="inlineStr">
        <is>
          <t>(None)</t>
        </is>
      </c>
      <c r="N203" s="71" t="n"/>
      <c r="O203" s="74" t="inlineStr">
        <is>
          <t>(None)</t>
        </is>
      </c>
      <c r="P203" s="71" t="n"/>
      <c r="Q203" s="72" t="inlineStr">
        <is>
          <t>Item</t>
        </is>
      </c>
    </row>
    <row r="204">
      <c r="B204" s="69" t="inlineStr">
        <is>
          <t>Basic Trainer</t>
        </is>
      </c>
      <c r="E204" s="75" t="inlineStr">
        <is>
          <t>Bite</t>
        </is>
      </c>
      <c r="F204" s="71" t="n"/>
      <c r="G204" s="84" t="inlineStr">
        <is>
          <t>Mega Drain</t>
        </is>
      </c>
      <c r="H204" s="71" t="n"/>
      <c r="I204" s="76" t="inlineStr">
        <is>
          <t>Roar</t>
        </is>
      </c>
      <c r="J204" s="71" t="n"/>
      <c r="K204" s="90" t="inlineStr">
        <is>
          <t>Water Gun</t>
        </is>
      </c>
      <c r="L204" s="71" t="n"/>
      <c r="M204" s="76" t="inlineStr">
        <is>
          <t>Slash</t>
        </is>
      </c>
      <c r="N204" s="71" t="n"/>
      <c r="O204" s="80" t="inlineStr">
        <is>
          <t>Toxic</t>
        </is>
      </c>
      <c r="P204" s="71" t="n"/>
      <c r="Q204" s="72" t="inlineStr">
        <is>
          <t>Moves</t>
        </is>
      </c>
    </row>
    <row r="205">
      <c r="E205" s="76" t="inlineStr">
        <is>
          <t>Yawn</t>
        </is>
      </c>
      <c r="F205" s="71" t="n"/>
      <c r="G205" s="76" t="inlineStr">
        <is>
          <t>Take Down</t>
        </is>
      </c>
      <c r="H205" s="71" t="n"/>
      <c r="I205" s="77" t="inlineStr">
        <is>
          <t>Thunder Wave</t>
        </is>
      </c>
      <c r="J205" s="71" t="n"/>
      <c r="K205" s="76" t="inlineStr">
        <is>
          <t>Pound</t>
        </is>
      </c>
      <c r="L205" s="71" t="n"/>
      <c r="M205" s="89" t="inlineStr">
        <is>
          <t>Rock Throw</t>
        </is>
      </c>
      <c r="N205" s="71" t="n"/>
      <c r="O205" s="76" t="inlineStr">
        <is>
          <t>Body Slam</t>
        </is>
      </c>
      <c r="P205" s="71" t="n"/>
    </row>
    <row r="206">
      <c r="E206" s="76" t="inlineStr">
        <is>
          <t>Odor Sleuth</t>
        </is>
      </c>
      <c r="F206" s="71" t="n"/>
      <c r="G206" s="84" t="inlineStr">
        <is>
          <t>Stun Spore</t>
        </is>
      </c>
      <c r="H206" s="71" t="n"/>
      <c r="I206" s="77" t="inlineStr">
        <is>
          <t>Shock Wave</t>
        </is>
      </c>
      <c r="J206" s="71" t="n"/>
      <c r="K206" s="90" t="inlineStr">
        <is>
          <t>Bubble Beam</t>
        </is>
      </c>
      <c r="L206" s="71" t="n"/>
      <c r="M206" s="87" t="inlineStr">
        <is>
          <t>Gyro Ball</t>
        </is>
      </c>
      <c r="N206" s="71" t="n"/>
      <c r="O206" s="76" t="inlineStr">
        <is>
          <t>Encore</t>
        </is>
      </c>
      <c r="P206" s="71" t="n"/>
    </row>
    <row r="207">
      <c r="E207" s="76" t="inlineStr">
        <is>
          <t>Body Slam</t>
        </is>
      </c>
      <c r="F207" s="71" t="n"/>
      <c r="G207" s="76" t="inlineStr">
        <is>
          <t>Headbutt</t>
        </is>
      </c>
      <c r="H207" s="71" t="n"/>
      <c r="I207" s="75" t="inlineStr">
        <is>
          <t>Bite</t>
        </is>
      </c>
      <c r="J207" s="71" t="n"/>
      <c r="K207" s="86" t="inlineStr">
        <is>
          <t>Brick Break</t>
        </is>
      </c>
      <c r="L207" s="71" t="n"/>
      <c r="M207" s="78" t="inlineStr">
        <is>
          <t>Drill Run</t>
        </is>
      </c>
      <c r="N207" s="71" t="n"/>
      <c r="O207" s="80" t="inlineStr">
        <is>
          <t>Sludge</t>
        </is>
      </c>
      <c r="P207" s="71" t="n"/>
    </row>
    <row r="209" ht="20" customHeight="1">
      <c r="B209" s="65" t="inlineStr">
        <is>
          <t>Hex Maniac</t>
        </is>
      </c>
      <c r="C209" s="66" t="n"/>
      <c r="D209" s="66" t="n"/>
      <c r="E209" s="67" t="inlineStr">
        <is>
          <t>Hex Maniac Tammy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IFERROR(_xlfn.IMAGE("https://play.pokemonshowdown.com/sprites/gen5/duskull.png"),"")</f>
        <v/>
      </c>
      <c r="G210" s="68">
        <f>IFERROR(_xlfn.IMAGE("https://play.pokemonshowdown.com/sprites/gen5/shuppet.png"),"")</f>
        <v/>
      </c>
      <c r="Q210" s="69" t="inlineStr">
        <is>
          <t>Forced on sight (range 4)</t>
        </is>
      </c>
    </row>
    <row r="211">
      <c r="E211" s="70" t="inlineStr">
        <is>
          <t>Lv 29 Duskull</t>
        </is>
      </c>
      <c r="F211" s="71" t="n"/>
      <c r="G211" s="70" t="inlineStr">
        <is>
          <t>Lv 29 Shuppet</t>
        </is>
      </c>
      <c r="H211" s="71" t="n"/>
      <c r="Q211" s="72" t="inlineStr">
        <is>
          <t>Pokémon</t>
        </is>
      </c>
    </row>
    <row r="212">
      <c r="E212" s="73" t="inlineStr">
        <is>
          <t>Adamant</t>
        </is>
      </c>
      <c r="F212" s="73" t="inlineStr">
        <is>
          <t>Levitate</t>
        </is>
      </c>
      <c r="G212" s="73" t="inlineStr">
        <is>
          <t>Adamant</t>
        </is>
      </c>
      <c r="H212" s="73" t="inlineStr">
        <is>
          <t>Clear Body</t>
        </is>
      </c>
      <c r="Q212" s="72" t="inlineStr">
        <is>
          <t>Nature / Ability</t>
        </is>
      </c>
    </row>
    <row r="213">
      <c r="B213" s="72" t="inlineStr">
        <is>
          <t>AI Flags:</t>
        </is>
      </c>
      <c r="E213" s="74" t="inlineStr">
        <is>
          <t>(None)</t>
        </is>
      </c>
      <c r="F213" s="71" t="n"/>
      <c r="G213" s="74" t="inlineStr">
        <is>
          <t>(None)</t>
        </is>
      </c>
      <c r="H213" s="71" t="n"/>
      <c r="Q213" s="72" t="inlineStr">
        <is>
          <t>Item</t>
        </is>
      </c>
    </row>
    <row r="214">
      <c r="B214" s="69" t="inlineStr">
        <is>
          <t>Basic Trainer</t>
        </is>
      </c>
      <c r="E214" s="85" t="inlineStr">
        <is>
          <t>Teleport</t>
        </is>
      </c>
      <c r="F214" s="71" t="n"/>
      <c r="G214" s="92" t="inlineStr">
        <is>
          <t>Night Shade</t>
        </is>
      </c>
      <c r="H214" s="71" t="n"/>
      <c r="Q214" s="72" t="inlineStr">
        <is>
          <t>Moves</t>
        </is>
      </c>
    </row>
    <row r="215">
      <c r="E215" s="92" t="inlineStr">
        <is>
          <t>Confuse Ray</t>
        </is>
      </c>
      <c r="F215" s="71" t="n"/>
      <c r="G215" s="92" t="inlineStr">
        <is>
          <t>Spite</t>
        </is>
      </c>
      <c r="H215" s="71" t="n"/>
    </row>
    <row r="216">
      <c r="E216" s="76" t="inlineStr">
        <is>
          <t>Double Edge</t>
        </is>
      </c>
      <c r="F216" s="71" t="n"/>
      <c r="G216" s="92" t="inlineStr">
        <is>
          <t>Ominous Wind</t>
        </is>
      </c>
      <c r="H216" s="71" t="n"/>
    </row>
    <row r="217">
      <c r="E217" s="85" t="inlineStr">
        <is>
          <t>Future Sight</t>
        </is>
      </c>
      <c r="F217" s="71" t="n"/>
      <c r="G217" s="83" t="inlineStr">
        <is>
          <t>Will O Wisp</t>
        </is>
      </c>
      <c r="H217" s="71" t="n"/>
    </row>
    <row r="219" ht="20" customHeight="1">
      <c r="B219" s="65" t="inlineStr">
        <is>
          <t>Pokefan</t>
        </is>
      </c>
      <c r="C219" s="66" t="n"/>
      <c r="D219" s="66" t="n"/>
      <c r="E219" s="67" t="inlineStr">
        <is>
          <t>Pokefan Vanessa</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IFERROR(_xlfn.IMAGE("https://play.pokemonshowdown.com/sprites/gen5/pikachu.png"),"")</f>
        <v/>
      </c>
      <c r="Q220" s="69" t="inlineStr">
        <is>
          <t>Forced on sight (range 4)</t>
        </is>
      </c>
    </row>
    <row r="221">
      <c r="E221" s="70" t="inlineStr">
        <is>
          <t>Lv 30 Pikachu</t>
        </is>
      </c>
      <c r="F221" s="71" t="n"/>
      <c r="Q221" s="72" t="inlineStr">
        <is>
          <t>Pokémon</t>
        </is>
      </c>
    </row>
    <row r="222">
      <c r="E222" s="73" t="inlineStr">
        <is>
          <t>Adamant</t>
        </is>
      </c>
      <c r="F222" s="73" t="inlineStr">
        <is>
          <t>Reckless</t>
        </is>
      </c>
      <c r="Q222" s="72" t="inlineStr">
        <is>
          <t>Nature / Ability</t>
        </is>
      </c>
    </row>
    <row r="223">
      <c r="B223" s="72" t="inlineStr">
        <is>
          <t>AI Flags:</t>
        </is>
      </c>
      <c r="E223" s="74" t="inlineStr">
        <is>
          <t>Oran Berry</t>
        </is>
      </c>
      <c r="F223" s="71" t="n"/>
      <c r="Q223" s="72" t="inlineStr">
        <is>
          <t>Item</t>
        </is>
      </c>
    </row>
    <row r="224">
      <c r="B224" s="69" t="inlineStr">
        <is>
          <t>Basic Trainer</t>
        </is>
      </c>
      <c r="E224" s="76" t="inlineStr">
        <is>
          <t>Quick Attack</t>
        </is>
      </c>
      <c r="F224" s="71" t="n"/>
      <c r="Q224" s="72" t="inlineStr">
        <is>
          <t>Moves</t>
        </is>
      </c>
    </row>
    <row r="225">
      <c r="E225" s="87" t="inlineStr">
        <is>
          <t>Iron Tail</t>
        </is>
      </c>
      <c r="F225" s="71" t="n"/>
    </row>
    <row r="226">
      <c r="E226" s="86" t="inlineStr">
        <is>
          <t>Seismic Toss</t>
        </is>
      </c>
      <c r="F226" s="71" t="n"/>
    </row>
    <row r="227">
      <c r="E227" s="77" t="inlineStr">
        <is>
          <t>Thunderbolt</t>
        </is>
      </c>
      <c r="F227" s="71" t="n"/>
    </row>
    <row r="229" ht="20" customHeight="1">
      <c r="B229" s="65" t="inlineStr">
        <is>
          <t>Gentleman</t>
        </is>
      </c>
      <c r="C229" s="66" t="n"/>
      <c r="D229" s="66" t="n"/>
      <c r="E229" s="67" t="inlineStr">
        <is>
          <t>Gentleman Walter</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IFERROR(_xlfn.IMAGE("https://play.pokemonshowdown.com/sprites/gen5/manectric.png"),"")</f>
        <v/>
      </c>
      <c r="Q230" s="69" t="inlineStr">
        <is>
          <t>Forced on sight (range 3)</t>
        </is>
      </c>
    </row>
    <row r="231">
      <c r="E231" s="70" t="inlineStr">
        <is>
          <t>Lv 29 Manectric</t>
        </is>
      </c>
      <c r="F231" s="71" t="n"/>
      <c r="Q231" s="72" t="inlineStr">
        <is>
          <t>Pokémon</t>
        </is>
      </c>
    </row>
    <row r="232">
      <c r="E232" s="73" t="inlineStr">
        <is>
          <t>Timid</t>
        </is>
      </c>
      <c r="F232" s="73" t="inlineStr">
        <is>
          <t>Lightning Rod</t>
        </is>
      </c>
      <c r="Q232" s="72" t="inlineStr">
        <is>
          <t>Nature / Ability</t>
        </is>
      </c>
    </row>
    <row r="233">
      <c r="B233" s="72" t="inlineStr">
        <is>
          <t>AI Flags:</t>
        </is>
      </c>
      <c r="E233" s="74" t="inlineStr">
        <is>
          <t>(None)</t>
        </is>
      </c>
      <c r="F233" s="71" t="n"/>
      <c r="Q233" s="72" t="inlineStr">
        <is>
          <t>Item</t>
        </is>
      </c>
    </row>
    <row r="234">
      <c r="B234" s="69" t="inlineStr">
        <is>
          <t>Basic Trainer</t>
        </is>
      </c>
      <c r="E234" s="85" t="inlineStr">
        <is>
          <t>Teleport</t>
        </is>
      </c>
      <c r="F234" s="71" t="n"/>
      <c r="Q234" s="72" t="inlineStr">
        <is>
          <t>Moves</t>
        </is>
      </c>
    </row>
    <row r="235">
      <c r="E235" s="77" t="inlineStr">
        <is>
          <t>Wild Charge</t>
        </is>
      </c>
      <c r="F235" s="71" t="n"/>
    </row>
    <row r="236">
      <c r="E236" s="91" t="inlineStr">
        <is>
          <t>Ice Fang</t>
        </is>
      </c>
      <c r="F236" s="71" t="n"/>
    </row>
    <row r="237">
      <c r="E237" s="75" t="inlineStr">
        <is>
          <t>Crunch</t>
        </is>
      </c>
      <c r="F237" s="71" t="n"/>
    </row>
    <row r="239" ht="24" customHeight="1">
      <c r="B239" s="63" t="inlineStr">
        <is>
          <t>Lilycove City</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Rival</t>
        </is>
      </c>
      <c r="C241" s="66" t="n"/>
      <c r="D241" s="66" t="n"/>
      <c r="E241" s="67" t="inlineStr">
        <is>
          <t>Rival Brendan</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IFERROR(_xlfn.IMAGE("https://play.pokemonshowdown.com/sprites/gen5/tropius.png"),"")</f>
        <v/>
      </c>
      <c r="G242" s="68">
        <f>IFERROR(_xlfn.IMAGE("https://play.pokemonshowdown.com/sprites/gen5/slugma.png"),"")</f>
        <v/>
      </c>
      <c r="I242" s="68">
        <f>IFERROR(_xlfn.IMAGE("https://play.pokemonshowdown.com/sprites/gen5/pelipper.png"),"")</f>
        <v/>
      </c>
      <c r="K242" s="68">
        <f>IFERROR(_xlfn.IMAGE("https://play.pokemonshowdown.com/sprites/gen5/grovyle.png"),"")</f>
        <v/>
      </c>
    </row>
    <row r="243">
      <c r="E243" s="70" t="inlineStr">
        <is>
          <t>Lv 31 Tropius</t>
        </is>
      </c>
      <c r="F243" s="71" t="n"/>
      <c r="G243" s="70" t="inlineStr">
        <is>
          <t>Lv 32 Slugma</t>
        </is>
      </c>
      <c r="H243" s="71" t="n"/>
      <c r="I243" s="70" t="inlineStr">
        <is>
          <t>Lv 32 Pelipper</t>
        </is>
      </c>
      <c r="J243" s="71" t="n"/>
      <c r="K243" s="70" t="inlineStr">
        <is>
          <t>Lv 34 Grovyle</t>
        </is>
      </c>
      <c r="L243" s="71" t="n"/>
      <c r="Q243" s="72" t="inlineStr">
        <is>
          <t>Pokémon</t>
        </is>
      </c>
    </row>
    <row r="244">
      <c r="E244" s="73" t="inlineStr">
        <is>
          <t>Adamant</t>
        </is>
      </c>
      <c r="F244" s="73" t="inlineStr">
        <is>
          <t>Chlorophyll</t>
        </is>
      </c>
      <c r="G244" s="73" t="inlineStr">
        <is>
          <t>Modest</t>
        </is>
      </c>
      <c r="H244" s="73" t="inlineStr">
        <is>
          <t>Magma Armor</t>
        </is>
      </c>
      <c r="I244" s="73" t="inlineStr">
        <is>
          <t>Modest</t>
        </is>
      </c>
      <c r="J244" s="73" t="inlineStr">
        <is>
          <t>Unburden</t>
        </is>
      </c>
      <c r="K244" s="73" t="inlineStr">
        <is>
          <t>Timid</t>
        </is>
      </c>
      <c r="L244" s="73" t="inlineStr">
        <is>
          <t>Overgrow</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Q245" s="72" t="inlineStr">
        <is>
          <t>Item</t>
        </is>
      </c>
    </row>
    <row r="246">
      <c r="B246" s="69" t="inlineStr">
        <is>
          <t>Basic Trainer</t>
        </is>
      </c>
      <c r="E246" s="76" t="inlineStr">
        <is>
          <t>Sweet Scent</t>
        </is>
      </c>
      <c r="F246" s="71" t="n"/>
      <c r="G246" s="89" t="inlineStr">
        <is>
          <t>Rock Slide</t>
        </is>
      </c>
      <c r="H246" s="71" t="n"/>
      <c r="I246" s="75" t="inlineStr">
        <is>
          <t>Pursuit</t>
        </is>
      </c>
      <c r="J246" s="71" t="n"/>
      <c r="K246" s="75" t="inlineStr">
        <is>
          <t>Bite</t>
        </is>
      </c>
      <c r="L246" s="71" t="n"/>
      <c r="Q246" s="72" t="inlineStr">
        <is>
          <t>Moves</t>
        </is>
      </c>
    </row>
    <row r="247">
      <c r="E247" s="84" t="inlineStr">
        <is>
          <t>Magical Leaf</t>
        </is>
      </c>
      <c r="F247" s="71" t="n"/>
      <c r="G247" s="83" t="inlineStr">
        <is>
          <t>Will O Wisp</t>
        </is>
      </c>
      <c r="H247" s="71" t="n"/>
      <c r="I247" s="90" t="inlineStr">
        <is>
          <t>Bubble Beam</t>
        </is>
      </c>
      <c r="J247" s="71" t="n"/>
      <c r="K247" s="78" t="inlineStr">
        <is>
          <t>Dig</t>
        </is>
      </c>
      <c r="L247" s="71" t="n"/>
    </row>
    <row r="248">
      <c r="E248" s="82" t="inlineStr">
        <is>
          <t>Aerial Ace</t>
        </is>
      </c>
      <c r="F248" s="71" t="n"/>
      <c r="G248" s="76" t="inlineStr">
        <is>
          <t>Body Slam</t>
        </is>
      </c>
      <c r="H248" s="71" t="n"/>
      <c r="I248" s="82" t="inlineStr">
        <is>
          <t>Pluck</t>
        </is>
      </c>
      <c r="J248" s="71" t="n"/>
      <c r="K248" s="76" t="inlineStr">
        <is>
          <t>False Swipe</t>
        </is>
      </c>
      <c r="L248" s="71" t="n"/>
    </row>
    <row r="249">
      <c r="E249" s="78" t="inlineStr">
        <is>
          <t>Earth Power</t>
        </is>
      </c>
      <c r="F249" s="71" t="n"/>
      <c r="G249" s="83" t="inlineStr">
        <is>
          <t>Lava Plume</t>
        </is>
      </c>
      <c r="H249" s="71" t="n"/>
      <c r="I249" s="75" t="inlineStr">
        <is>
          <t>Payback</t>
        </is>
      </c>
      <c r="J249" s="71" t="n"/>
      <c r="K249" s="75" t="inlineStr">
        <is>
          <t>Crunch</t>
        </is>
      </c>
      <c r="L249" s="71" t="n"/>
    </row>
    <row r="251" ht="20" customHeight="1">
      <c r="B251" s="65" t="inlineStr">
        <is>
          <t>Rival</t>
        </is>
      </c>
      <c r="C251" s="66" t="n"/>
      <c r="D251" s="66" t="n"/>
      <c r="E251" s="67" t="inlineStr">
        <is>
          <t>Rival Brendan</t>
        </is>
      </c>
      <c r="F251" s="66" t="n"/>
      <c r="G251" s="66" t="n"/>
      <c r="H251" s="66" t="n"/>
      <c r="I251" s="66" t="n"/>
      <c r="J251" s="66" t="n"/>
      <c r="K251" s="66" t="n"/>
      <c r="L251" s="66" t="n"/>
      <c r="M251" s="66" t="n"/>
      <c r="N251" s="66" t="n"/>
      <c r="O251" s="66" t="n"/>
      <c r="P251" s="66" t="n"/>
      <c r="Q251" s="66" t="n"/>
    </row>
    <row r="252" ht="69" customHeight="1">
      <c r="E252" s="68">
        <f>IFERROR(_xlfn.IMAGE("https://play.pokemonshowdown.com/sprites/gen5/tropius.png"),"")</f>
        <v/>
      </c>
      <c r="G252" s="68">
        <f>IFERROR(_xlfn.IMAGE("https://play.pokemonshowdown.com/sprites/gen5/ludicolo.png"),"")</f>
        <v/>
      </c>
      <c r="I252" s="68">
        <f>IFERROR(_xlfn.IMAGE("https://play.pokemonshowdown.com/sprites/gen5/slugma.png"),"")</f>
        <v/>
      </c>
      <c r="K252" s="68">
        <f>IFERROR(_xlfn.IMAGE("https://play.pokemonshowdown.com/sprites/gen5/marshtomp.png"),"")</f>
        <v/>
      </c>
    </row>
    <row r="253">
      <c r="E253" s="70" t="inlineStr">
        <is>
          <t>Lv 31 Tropius</t>
        </is>
      </c>
      <c r="F253" s="71" t="n"/>
      <c r="G253" s="70" t="inlineStr">
        <is>
          <t>Lv 32 Ludicolo</t>
        </is>
      </c>
      <c r="H253" s="71" t="n"/>
      <c r="I253" s="70" t="inlineStr">
        <is>
          <t>Lv 32 Slugma</t>
        </is>
      </c>
      <c r="J253" s="71" t="n"/>
      <c r="K253" s="70" t="inlineStr">
        <is>
          <t>Lv 34 Marshtomp</t>
        </is>
      </c>
      <c r="L253" s="71" t="n"/>
      <c r="Q253" s="72" t="inlineStr">
        <is>
          <t>Pokémon</t>
        </is>
      </c>
    </row>
    <row r="254">
      <c r="E254" s="73" t="inlineStr">
        <is>
          <t>Adamant</t>
        </is>
      </c>
      <c r="F254" s="73" t="inlineStr">
        <is>
          <t>Chlorophyll</t>
        </is>
      </c>
      <c r="G254" s="73" t="inlineStr">
        <is>
          <t>Modest</t>
        </is>
      </c>
      <c r="H254" s="73" t="inlineStr">
        <is>
          <t>Swift Swim</t>
        </is>
      </c>
      <c r="I254" s="73" t="inlineStr">
        <is>
          <t>Modest</t>
        </is>
      </c>
      <c r="J254" s="73" t="inlineStr">
        <is>
          <t>Magma Armor</t>
        </is>
      </c>
      <c r="K254" s="73" t="inlineStr">
        <is>
          <t>Adamant</t>
        </is>
      </c>
      <c r="L254" s="73" t="inlineStr">
        <is>
          <t>Torrent</t>
        </is>
      </c>
      <c r="Q254" s="72" t="inlineStr">
        <is>
          <t>Nature / Ability</t>
        </is>
      </c>
    </row>
    <row r="255">
      <c r="B255" s="72" t="inlineStr">
        <is>
          <t>AI Flags:</t>
        </is>
      </c>
      <c r="E255" s="74" t="inlineStr">
        <is>
          <t>(None)</t>
        </is>
      </c>
      <c r="F255" s="71" t="n"/>
      <c r="G255" s="74" t="inlineStr">
        <is>
          <t>(None)</t>
        </is>
      </c>
      <c r="H255" s="71" t="n"/>
      <c r="I255" s="74" t="inlineStr">
        <is>
          <t>(None)</t>
        </is>
      </c>
      <c r="J255" s="71" t="n"/>
      <c r="K255" s="74" t="inlineStr">
        <is>
          <t>(None)</t>
        </is>
      </c>
      <c r="L255" s="71" t="n"/>
      <c r="Q255" s="72" t="inlineStr">
        <is>
          <t>Item</t>
        </is>
      </c>
    </row>
    <row r="256">
      <c r="B256" s="69" t="inlineStr">
        <is>
          <t>Basic Trainer</t>
        </is>
      </c>
      <c r="E256" s="76" t="inlineStr">
        <is>
          <t>Sweet Scent</t>
        </is>
      </c>
      <c r="F256" s="71" t="n"/>
      <c r="G256" s="83" t="inlineStr">
        <is>
          <t>Fire Punch</t>
        </is>
      </c>
      <c r="H256" s="71" t="n"/>
      <c r="I256" s="89" t="inlineStr">
        <is>
          <t>Rock Slide</t>
        </is>
      </c>
      <c r="J256" s="71" t="n"/>
      <c r="K256" s="76" t="inlineStr">
        <is>
          <t>Take Down</t>
        </is>
      </c>
      <c r="L256" s="71" t="n"/>
      <c r="Q256" s="72" t="inlineStr">
        <is>
          <t>Moves</t>
        </is>
      </c>
    </row>
    <row r="257">
      <c r="E257" s="84" t="inlineStr">
        <is>
          <t>Magical Leaf</t>
        </is>
      </c>
      <c r="F257" s="71" t="n"/>
      <c r="G257" s="77" t="inlineStr">
        <is>
          <t>Thunder Punch</t>
        </is>
      </c>
      <c r="H257" s="71" t="n"/>
      <c r="I257" s="83" t="inlineStr">
        <is>
          <t>Will O Wisp</t>
        </is>
      </c>
      <c r="J257" s="71" t="n"/>
      <c r="K257" s="78" t="inlineStr">
        <is>
          <t>Mud Bomb</t>
        </is>
      </c>
      <c r="L257" s="71" t="n"/>
    </row>
    <row r="258">
      <c r="E258" s="82" t="inlineStr">
        <is>
          <t>Aerial Ace</t>
        </is>
      </c>
      <c r="F258" s="71" t="n"/>
      <c r="G258" s="84" t="inlineStr">
        <is>
          <t>Energy Ball</t>
        </is>
      </c>
      <c r="H258" s="71" t="n"/>
      <c r="I258" s="76" t="inlineStr">
        <is>
          <t>Body Slam</t>
        </is>
      </c>
      <c r="J258" s="71" t="n"/>
      <c r="K258" s="90" t="inlineStr">
        <is>
          <t>Muddy Water</t>
        </is>
      </c>
      <c r="L258" s="71" t="n"/>
    </row>
    <row r="259">
      <c r="E259" s="78" t="inlineStr">
        <is>
          <t>Earth Power</t>
        </is>
      </c>
      <c r="F259" s="71" t="n"/>
      <c r="G259" s="91" t="inlineStr">
        <is>
          <t>Ice Punch</t>
        </is>
      </c>
      <c r="H259" s="71" t="n"/>
      <c r="I259" s="83" t="inlineStr">
        <is>
          <t>Lava Plume</t>
        </is>
      </c>
      <c r="J259" s="71" t="n"/>
      <c r="K259" s="78" t="inlineStr">
        <is>
          <t>Earth Power</t>
        </is>
      </c>
      <c r="L259" s="71" t="n"/>
    </row>
    <row r="261" ht="20" customHeight="1">
      <c r="B261" s="65" t="inlineStr">
        <is>
          <t>Rival</t>
        </is>
      </c>
      <c r="C261" s="66" t="n"/>
      <c r="D261" s="66" t="n"/>
      <c r="E261" s="67" t="inlineStr">
        <is>
          <t>Rival Brendan</t>
        </is>
      </c>
      <c r="F261" s="66" t="n"/>
      <c r="G261" s="66" t="n"/>
      <c r="H261" s="66" t="n"/>
      <c r="I261" s="66" t="n"/>
      <c r="J261" s="66" t="n"/>
      <c r="K261" s="66" t="n"/>
      <c r="L261" s="66" t="n"/>
      <c r="M261" s="66" t="n"/>
      <c r="N261" s="66" t="n"/>
      <c r="O261" s="66" t="n"/>
      <c r="P261" s="66" t="n"/>
      <c r="Q261" s="66" t="n"/>
    </row>
    <row r="262" ht="69" customHeight="1">
      <c r="E262" s="68">
        <f>IFERROR(_xlfn.IMAGE("https://play.pokemonshowdown.com/sprites/gen5/tropius.png"),"")</f>
        <v/>
      </c>
      <c r="G262" s="68">
        <f>IFERROR(_xlfn.IMAGE("https://play.pokemonshowdown.com/sprites/gen5/pelipper.png"),"")</f>
        <v/>
      </c>
      <c r="I262" s="68">
        <f>IFERROR(_xlfn.IMAGE("https://play.pokemonshowdown.com/sprites/gen5/ludicolo.png"),"")</f>
        <v/>
      </c>
      <c r="K262" s="68">
        <f>IFERROR(_xlfn.IMAGE("https://play.pokemonshowdown.com/sprites/gen5/combusken.png"),"")</f>
        <v/>
      </c>
    </row>
    <row r="263">
      <c r="E263" s="70" t="inlineStr">
        <is>
          <t>Lv 31 Tropius</t>
        </is>
      </c>
      <c r="F263" s="71" t="n"/>
      <c r="G263" s="70" t="inlineStr">
        <is>
          <t>Lv 32 Pelipper</t>
        </is>
      </c>
      <c r="H263" s="71" t="n"/>
      <c r="I263" s="70" t="inlineStr">
        <is>
          <t>Lv 32 Ludicolo</t>
        </is>
      </c>
      <c r="J263" s="71" t="n"/>
      <c r="K263" s="70" t="inlineStr">
        <is>
          <t>Lv 34 Combusken</t>
        </is>
      </c>
      <c r="L263" s="71" t="n"/>
      <c r="Q263" s="72" t="inlineStr">
        <is>
          <t>Pokémon</t>
        </is>
      </c>
    </row>
    <row r="264">
      <c r="E264" s="73" t="inlineStr">
        <is>
          <t>Adamant</t>
        </is>
      </c>
      <c r="F264" s="73" t="inlineStr">
        <is>
          <t>Chlorophyll</t>
        </is>
      </c>
      <c r="G264" s="73" t="inlineStr">
        <is>
          <t>Modest</t>
        </is>
      </c>
      <c r="H264" s="73" t="inlineStr">
        <is>
          <t>Unburden</t>
        </is>
      </c>
      <c r="I264" s="73" t="inlineStr">
        <is>
          <t>Modest</t>
        </is>
      </c>
      <c r="J264" s="73" t="inlineStr">
        <is>
          <t>Swift Swim</t>
        </is>
      </c>
      <c r="K264" s="73" t="inlineStr">
        <is>
          <t>Adamant</t>
        </is>
      </c>
      <c r="L264" s="73" t="inlineStr">
        <is>
          <t>Blaze</t>
        </is>
      </c>
      <c r="Q264" s="72" t="inlineStr">
        <is>
          <t>Nature / Ability</t>
        </is>
      </c>
    </row>
    <row r="265">
      <c r="B265" s="72" t="inlineStr">
        <is>
          <t>AI Flags:</t>
        </is>
      </c>
      <c r="E265" s="74" t="inlineStr">
        <is>
          <t>(None)</t>
        </is>
      </c>
      <c r="F265" s="71" t="n"/>
      <c r="G265" s="74" t="inlineStr">
        <is>
          <t>(None)</t>
        </is>
      </c>
      <c r="H265" s="71" t="n"/>
      <c r="I265" s="74" t="inlineStr">
        <is>
          <t>(None)</t>
        </is>
      </c>
      <c r="J265" s="71" t="n"/>
      <c r="K265" s="74" t="inlineStr">
        <is>
          <t>(None)</t>
        </is>
      </c>
      <c r="L265" s="71" t="n"/>
      <c r="Q265" s="72" t="inlineStr">
        <is>
          <t>Item</t>
        </is>
      </c>
    </row>
    <row r="266">
      <c r="B266" s="69" t="inlineStr">
        <is>
          <t>Basic Trainer</t>
        </is>
      </c>
      <c r="E266" s="76" t="inlineStr">
        <is>
          <t>Sweet Scent</t>
        </is>
      </c>
      <c r="F266" s="71" t="n"/>
      <c r="G266" s="75" t="inlineStr">
        <is>
          <t>Pursuit</t>
        </is>
      </c>
      <c r="H266" s="71" t="n"/>
      <c r="I266" s="83" t="inlineStr">
        <is>
          <t>Fire Punch</t>
        </is>
      </c>
      <c r="J266" s="71" t="n"/>
      <c r="K266" s="82" t="inlineStr">
        <is>
          <t>Aerial Ace</t>
        </is>
      </c>
      <c r="L266" s="71" t="n"/>
      <c r="Q266" s="72" t="inlineStr">
        <is>
          <t>Moves</t>
        </is>
      </c>
    </row>
    <row r="267">
      <c r="E267" s="84" t="inlineStr">
        <is>
          <t>Magical Leaf</t>
        </is>
      </c>
      <c r="F267" s="71" t="n"/>
      <c r="G267" s="90" t="inlineStr">
        <is>
          <t>Bubble Beam</t>
        </is>
      </c>
      <c r="H267" s="71" t="n"/>
      <c r="I267" s="77" t="inlineStr">
        <is>
          <t>Thunder Punch</t>
        </is>
      </c>
      <c r="J267" s="71" t="n"/>
      <c r="K267" s="83" t="inlineStr">
        <is>
          <t>Flame Wheel</t>
        </is>
      </c>
      <c r="L267" s="71" t="n"/>
    </row>
    <row r="268">
      <c r="E268" s="82" t="inlineStr">
        <is>
          <t>Aerial Ace</t>
        </is>
      </c>
      <c r="F268" s="71" t="n"/>
      <c r="G268" s="82" t="inlineStr">
        <is>
          <t>Pluck</t>
        </is>
      </c>
      <c r="H268" s="71" t="n"/>
      <c r="I268" s="84" t="inlineStr">
        <is>
          <t>Energy Ball</t>
        </is>
      </c>
      <c r="J268" s="71" t="n"/>
      <c r="K268" s="86" t="inlineStr">
        <is>
          <t>Rolling Kick</t>
        </is>
      </c>
      <c r="L268" s="71" t="n"/>
    </row>
    <row r="269">
      <c r="E269" s="78" t="inlineStr">
        <is>
          <t>Earth Power</t>
        </is>
      </c>
      <c r="F269" s="71" t="n"/>
      <c r="G269" s="75" t="inlineStr">
        <is>
          <t>Payback</t>
        </is>
      </c>
      <c r="H269" s="71" t="n"/>
      <c r="I269" s="91" t="inlineStr">
        <is>
          <t>Ice Punch</t>
        </is>
      </c>
      <c r="J269" s="71" t="n"/>
      <c r="K269" s="76" t="inlineStr">
        <is>
          <t>Slash</t>
        </is>
      </c>
      <c r="L269" s="71" t="n"/>
    </row>
    <row r="271" ht="20" customHeight="1">
      <c r="B271" s="65" t="inlineStr">
        <is>
          <t>Rival</t>
        </is>
      </c>
      <c r="C271" s="66" t="n"/>
      <c r="D271" s="66" t="n"/>
      <c r="E271" s="67" t="inlineStr">
        <is>
          <t>Rival May</t>
        </is>
      </c>
      <c r="F271" s="66" t="n"/>
      <c r="G271" s="66" t="n"/>
      <c r="H271" s="66" t="n"/>
      <c r="I271" s="66" t="n"/>
      <c r="J271" s="66" t="n"/>
      <c r="K271" s="66" t="n"/>
      <c r="L271" s="66" t="n"/>
      <c r="M271" s="66" t="n"/>
      <c r="N271" s="66" t="n"/>
      <c r="O271" s="66" t="n"/>
      <c r="P271" s="66" t="n"/>
      <c r="Q271" s="66" t="n"/>
    </row>
    <row r="272" ht="69" customHeight="1">
      <c r="E272" s="68">
        <f>IFERROR(_xlfn.IMAGE("https://play.pokemonshowdown.com/sprites/gen5/tropius.png"),"")</f>
        <v/>
      </c>
      <c r="G272" s="68">
        <f>IFERROR(_xlfn.IMAGE("https://play.pokemonshowdown.com/sprites/gen5/slugma.png"),"")</f>
        <v/>
      </c>
      <c r="I272" s="68">
        <f>IFERROR(_xlfn.IMAGE("https://play.pokemonshowdown.com/sprites/gen5/pelipper.png"),"")</f>
        <v/>
      </c>
      <c r="K272" s="68">
        <f>IFERROR(_xlfn.IMAGE("https://play.pokemonshowdown.com/sprites/gen5/grovyle.png"),"")</f>
        <v/>
      </c>
    </row>
    <row r="273">
      <c r="E273" s="70" t="inlineStr">
        <is>
          <t>Lv 31 Tropius</t>
        </is>
      </c>
      <c r="F273" s="71" t="n"/>
      <c r="G273" s="70" t="inlineStr">
        <is>
          <t>Lv 32 Slugma</t>
        </is>
      </c>
      <c r="H273" s="71" t="n"/>
      <c r="I273" s="70" t="inlineStr">
        <is>
          <t>Lv 32 Pelipper</t>
        </is>
      </c>
      <c r="J273" s="71" t="n"/>
      <c r="K273" s="70" t="inlineStr">
        <is>
          <t>Lv 34 Grovyle</t>
        </is>
      </c>
      <c r="L273" s="71" t="n"/>
      <c r="Q273" s="72" t="inlineStr">
        <is>
          <t>Pokémon</t>
        </is>
      </c>
    </row>
    <row r="274">
      <c r="E274" s="73" t="inlineStr">
        <is>
          <t>Adamant</t>
        </is>
      </c>
      <c r="F274" s="73" t="inlineStr">
        <is>
          <t>Chlorophyll</t>
        </is>
      </c>
      <c r="G274" s="73" t="inlineStr">
        <is>
          <t>Modest</t>
        </is>
      </c>
      <c r="H274" s="73" t="inlineStr">
        <is>
          <t>Magma Armor</t>
        </is>
      </c>
      <c r="I274" s="73" t="inlineStr">
        <is>
          <t>Modest</t>
        </is>
      </c>
      <c r="J274" s="73" t="inlineStr">
        <is>
          <t>Unburden</t>
        </is>
      </c>
      <c r="K274" s="73" t="inlineStr">
        <is>
          <t>Timid</t>
        </is>
      </c>
      <c r="L274" s="73" t="inlineStr">
        <is>
          <t>Overgrow</t>
        </is>
      </c>
      <c r="Q274" s="72" t="inlineStr">
        <is>
          <t>Nature / Ability</t>
        </is>
      </c>
    </row>
    <row r="275">
      <c r="B275" s="72" t="inlineStr">
        <is>
          <t>AI Flags:</t>
        </is>
      </c>
      <c r="E275" s="74" t="inlineStr">
        <is>
          <t>(None)</t>
        </is>
      </c>
      <c r="F275" s="71" t="n"/>
      <c r="G275" s="74" t="inlineStr">
        <is>
          <t>(None)</t>
        </is>
      </c>
      <c r="H275" s="71" t="n"/>
      <c r="I275" s="74" t="inlineStr">
        <is>
          <t>(None)</t>
        </is>
      </c>
      <c r="J275" s="71" t="n"/>
      <c r="K275" s="74" t="inlineStr">
        <is>
          <t>(None)</t>
        </is>
      </c>
      <c r="L275" s="71" t="n"/>
      <c r="Q275" s="72" t="inlineStr">
        <is>
          <t>Item</t>
        </is>
      </c>
    </row>
    <row r="276">
      <c r="B276" s="69" t="inlineStr">
        <is>
          <t>Basic Trainer</t>
        </is>
      </c>
      <c r="E276" s="76" t="inlineStr">
        <is>
          <t>Sweet Scent</t>
        </is>
      </c>
      <c r="F276" s="71" t="n"/>
      <c r="G276" s="89" t="inlineStr">
        <is>
          <t>Rock Slide</t>
        </is>
      </c>
      <c r="H276" s="71" t="n"/>
      <c r="I276" s="75" t="inlineStr">
        <is>
          <t>Pursuit</t>
        </is>
      </c>
      <c r="J276" s="71" t="n"/>
      <c r="K276" s="75" t="inlineStr">
        <is>
          <t>Bite</t>
        </is>
      </c>
      <c r="L276" s="71" t="n"/>
      <c r="Q276" s="72" t="inlineStr">
        <is>
          <t>Moves</t>
        </is>
      </c>
    </row>
    <row r="277">
      <c r="E277" s="84" t="inlineStr">
        <is>
          <t>Magical Leaf</t>
        </is>
      </c>
      <c r="F277" s="71" t="n"/>
      <c r="G277" s="83" t="inlineStr">
        <is>
          <t>Will O Wisp</t>
        </is>
      </c>
      <c r="H277" s="71" t="n"/>
      <c r="I277" s="90" t="inlineStr">
        <is>
          <t>Bubble Beam</t>
        </is>
      </c>
      <c r="J277" s="71" t="n"/>
      <c r="K277" s="78" t="inlineStr">
        <is>
          <t>Dig</t>
        </is>
      </c>
      <c r="L277" s="71" t="n"/>
    </row>
    <row r="278">
      <c r="E278" s="82" t="inlineStr">
        <is>
          <t>Aerial Ace</t>
        </is>
      </c>
      <c r="F278" s="71" t="n"/>
      <c r="G278" s="76" t="inlineStr">
        <is>
          <t>Body Slam</t>
        </is>
      </c>
      <c r="H278" s="71" t="n"/>
      <c r="I278" s="82" t="inlineStr">
        <is>
          <t>Pluck</t>
        </is>
      </c>
      <c r="J278" s="71" t="n"/>
      <c r="K278" s="76" t="inlineStr">
        <is>
          <t>False Swipe</t>
        </is>
      </c>
      <c r="L278" s="71" t="n"/>
    </row>
    <row r="279">
      <c r="E279" s="78" t="inlineStr">
        <is>
          <t>Earth Power</t>
        </is>
      </c>
      <c r="F279" s="71" t="n"/>
      <c r="G279" s="83" t="inlineStr">
        <is>
          <t>Lava Plume</t>
        </is>
      </c>
      <c r="H279" s="71" t="n"/>
      <c r="I279" s="75" t="inlineStr">
        <is>
          <t>Payback</t>
        </is>
      </c>
      <c r="J279" s="71" t="n"/>
      <c r="K279" s="75" t="inlineStr">
        <is>
          <t>Crunch</t>
        </is>
      </c>
      <c r="L279" s="71" t="n"/>
    </row>
    <row r="281" ht="20" customHeight="1">
      <c r="B281" s="65" t="inlineStr">
        <is>
          <t>Rival</t>
        </is>
      </c>
      <c r="C281" s="66" t="n"/>
      <c r="D281" s="66" t="n"/>
      <c r="E281" s="67" t="inlineStr">
        <is>
          <t>Rival May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IFERROR(_xlfn.IMAGE("https://play.pokemonshowdown.com/sprites/gen5/tropius.png"),"")</f>
        <v/>
      </c>
      <c r="G282" s="68">
        <f>IFERROR(_xlfn.IMAGE("https://play.pokemonshowdown.com/sprites/gen5/ludicolo.png"),"")</f>
        <v/>
      </c>
      <c r="I282" s="68">
        <f>IFERROR(_xlfn.IMAGE("https://play.pokemonshowdown.com/sprites/gen5/slugma.png"),"")</f>
        <v/>
      </c>
      <c r="K282" s="68">
        <f>IFERROR(_xlfn.IMAGE("https://play.pokemonshowdown.com/sprites/gen5/marshtomp.png"),"")</f>
        <v/>
      </c>
    </row>
    <row r="283">
      <c r="E283" s="70" t="inlineStr">
        <is>
          <t>Lv 31 Tropius</t>
        </is>
      </c>
      <c r="F283" s="71" t="n"/>
      <c r="G283" s="70" t="inlineStr">
        <is>
          <t>Lv 32 Ludicolo</t>
        </is>
      </c>
      <c r="H283" s="71" t="n"/>
      <c r="I283" s="70" t="inlineStr">
        <is>
          <t>Lv 32 Slugma</t>
        </is>
      </c>
      <c r="J283" s="71" t="n"/>
      <c r="K283" s="70" t="inlineStr">
        <is>
          <t>Lv 34 Marshtomp</t>
        </is>
      </c>
      <c r="L283" s="71" t="n"/>
      <c r="Q283" s="72" t="inlineStr">
        <is>
          <t>Pokémon</t>
        </is>
      </c>
    </row>
    <row r="284">
      <c r="E284" s="73" t="inlineStr">
        <is>
          <t>Adamant</t>
        </is>
      </c>
      <c r="F284" s="73" t="inlineStr">
        <is>
          <t>Chlorophyll</t>
        </is>
      </c>
      <c r="G284" s="73" t="inlineStr">
        <is>
          <t>Modest</t>
        </is>
      </c>
      <c r="H284" s="73" t="inlineStr">
        <is>
          <t>Swift Swim</t>
        </is>
      </c>
      <c r="I284" s="73" t="inlineStr">
        <is>
          <t>Modest</t>
        </is>
      </c>
      <c r="J284" s="73" t="inlineStr">
        <is>
          <t>Magma Armor</t>
        </is>
      </c>
      <c r="K284" s="73" t="inlineStr">
        <is>
          <t>Adamant</t>
        </is>
      </c>
      <c r="L284" s="73" t="inlineStr">
        <is>
          <t>Torrent</t>
        </is>
      </c>
      <c r="Q284" s="72" t="inlineStr">
        <is>
          <t>Nature / Ability</t>
        </is>
      </c>
    </row>
    <row r="285">
      <c r="B285" s="72" t="inlineStr">
        <is>
          <t>AI Flags:</t>
        </is>
      </c>
      <c r="E285" s="74" t="inlineStr">
        <is>
          <t>(None)</t>
        </is>
      </c>
      <c r="F285" s="71" t="n"/>
      <c r="G285" s="74" t="inlineStr">
        <is>
          <t>(None)</t>
        </is>
      </c>
      <c r="H285" s="71" t="n"/>
      <c r="I285" s="74" t="inlineStr">
        <is>
          <t>(None)</t>
        </is>
      </c>
      <c r="J285" s="71" t="n"/>
      <c r="K285" s="74" t="inlineStr">
        <is>
          <t>(None)</t>
        </is>
      </c>
      <c r="L285" s="71" t="n"/>
      <c r="Q285" s="72" t="inlineStr">
        <is>
          <t>Item</t>
        </is>
      </c>
    </row>
    <row r="286">
      <c r="B286" s="69" t="inlineStr">
        <is>
          <t>Basic Trainer</t>
        </is>
      </c>
      <c r="E286" s="76" t="inlineStr">
        <is>
          <t>Sweet Scent</t>
        </is>
      </c>
      <c r="F286" s="71" t="n"/>
      <c r="G286" s="83" t="inlineStr">
        <is>
          <t>Fire Punch</t>
        </is>
      </c>
      <c r="H286" s="71" t="n"/>
      <c r="I286" s="89" t="inlineStr">
        <is>
          <t>Rock Slide</t>
        </is>
      </c>
      <c r="J286" s="71" t="n"/>
      <c r="K286" s="76" t="inlineStr">
        <is>
          <t>Take Down</t>
        </is>
      </c>
      <c r="L286" s="71" t="n"/>
      <c r="Q286" s="72" t="inlineStr">
        <is>
          <t>Moves</t>
        </is>
      </c>
    </row>
    <row r="287">
      <c r="E287" s="84" t="inlineStr">
        <is>
          <t>Magical Leaf</t>
        </is>
      </c>
      <c r="F287" s="71" t="n"/>
      <c r="G287" s="77" t="inlineStr">
        <is>
          <t>Thunder Punch</t>
        </is>
      </c>
      <c r="H287" s="71" t="n"/>
      <c r="I287" s="83" t="inlineStr">
        <is>
          <t>Will O Wisp</t>
        </is>
      </c>
      <c r="J287" s="71" t="n"/>
      <c r="K287" s="78" t="inlineStr">
        <is>
          <t>Mud Bomb</t>
        </is>
      </c>
      <c r="L287" s="71" t="n"/>
    </row>
    <row r="288">
      <c r="E288" s="82" t="inlineStr">
        <is>
          <t>Aerial Ace</t>
        </is>
      </c>
      <c r="F288" s="71" t="n"/>
      <c r="G288" s="84" t="inlineStr">
        <is>
          <t>Energy Ball</t>
        </is>
      </c>
      <c r="H288" s="71" t="n"/>
      <c r="I288" s="76" t="inlineStr">
        <is>
          <t>Body Slam</t>
        </is>
      </c>
      <c r="J288" s="71" t="n"/>
      <c r="K288" s="90" t="inlineStr">
        <is>
          <t>Muddy Water</t>
        </is>
      </c>
      <c r="L288" s="71" t="n"/>
    </row>
    <row r="289">
      <c r="E289" s="78" t="inlineStr">
        <is>
          <t>Earth Power</t>
        </is>
      </c>
      <c r="F289" s="71" t="n"/>
      <c r="G289" s="91" t="inlineStr">
        <is>
          <t>Ice Punch</t>
        </is>
      </c>
      <c r="H289" s="71" t="n"/>
      <c r="I289" s="83" t="inlineStr">
        <is>
          <t>Lava Plume</t>
        </is>
      </c>
      <c r="J289" s="71" t="n"/>
      <c r="K289" s="78" t="inlineStr">
        <is>
          <t>Earth Power</t>
        </is>
      </c>
      <c r="L289" s="71" t="n"/>
    </row>
    <row r="291" ht="20" customHeight="1">
      <c r="B291" s="65" t="inlineStr">
        <is>
          <t>Rival</t>
        </is>
      </c>
      <c r="C291" s="66" t="n"/>
      <c r="D291" s="66" t="n"/>
      <c r="E291" s="67" t="inlineStr">
        <is>
          <t>Rival May</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IFERROR(_xlfn.IMAGE("https://play.pokemonshowdown.com/sprites/gen5/tropius.png"),"")</f>
        <v/>
      </c>
      <c r="G292" s="68">
        <f>IFERROR(_xlfn.IMAGE("https://play.pokemonshowdown.com/sprites/gen5/pelipper.png"),"")</f>
        <v/>
      </c>
      <c r="I292" s="68">
        <f>IFERROR(_xlfn.IMAGE("https://play.pokemonshowdown.com/sprites/gen5/ludicolo.png"),"")</f>
        <v/>
      </c>
      <c r="K292" s="68">
        <f>IFERROR(_xlfn.IMAGE("https://play.pokemonshowdown.com/sprites/gen5/combusken.png"),"")</f>
        <v/>
      </c>
    </row>
    <row r="293">
      <c r="E293" s="70" t="inlineStr">
        <is>
          <t>Lv 31 Tropius</t>
        </is>
      </c>
      <c r="F293" s="71" t="n"/>
      <c r="G293" s="70" t="inlineStr">
        <is>
          <t>Lv 32 Pelipper</t>
        </is>
      </c>
      <c r="H293" s="71" t="n"/>
      <c r="I293" s="70" t="inlineStr">
        <is>
          <t>Lv 32 Ludicolo</t>
        </is>
      </c>
      <c r="J293" s="71" t="n"/>
      <c r="K293" s="70" t="inlineStr">
        <is>
          <t>Lv 34 Combusken</t>
        </is>
      </c>
      <c r="L293" s="71" t="n"/>
      <c r="Q293" s="72" t="inlineStr">
        <is>
          <t>Pokémon</t>
        </is>
      </c>
    </row>
    <row r="294">
      <c r="E294" s="73" t="inlineStr">
        <is>
          <t>Adamant</t>
        </is>
      </c>
      <c r="F294" s="73" t="inlineStr">
        <is>
          <t>Chlorophyll</t>
        </is>
      </c>
      <c r="G294" s="73" t="inlineStr">
        <is>
          <t>Modest</t>
        </is>
      </c>
      <c r="H294" s="73" t="inlineStr">
        <is>
          <t>Unburden</t>
        </is>
      </c>
      <c r="I294" s="73" t="inlineStr">
        <is>
          <t>Modest</t>
        </is>
      </c>
      <c r="J294" s="73" t="inlineStr">
        <is>
          <t>Swift Swim</t>
        </is>
      </c>
      <c r="K294" s="73" t="inlineStr">
        <is>
          <t>Adamant</t>
        </is>
      </c>
      <c r="L294" s="73" t="inlineStr">
        <is>
          <t>Blaze</t>
        </is>
      </c>
      <c r="Q294" s="72" t="inlineStr">
        <is>
          <t>Nature / Ability</t>
        </is>
      </c>
    </row>
    <row r="295">
      <c r="B295" s="72" t="inlineStr">
        <is>
          <t>AI Flags:</t>
        </is>
      </c>
      <c r="E295" s="74" t="inlineStr">
        <is>
          <t>(None)</t>
        </is>
      </c>
      <c r="F295" s="71" t="n"/>
      <c r="G295" s="74" t="inlineStr">
        <is>
          <t>(None)</t>
        </is>
      </c>
      <c r="H295" s="71" t="n"/>
      <c r="I295" s="74" t="inlineStr">
        <is>
          <t>(None)</t>
        </is>
      </c>
      <c r="J295" s="71" t="n"/>
      <c r="K295" s="74" t="inlineStr">
        <is>
          <t>(None)</t>
        </is>
      </c>
      <c r="L295" s="71" t="n"/>
      <c r="Q295" s="72" t="inlineStr">
        <is>
          <t>Item</t>
        </is>
      </c>
    </row>
    <row r="296">
      <c r="B296" s="69" t="inlineStr">
        <is>
          <t>Basic Trainer</t>
        </is>
      </c>
      <c r="E296" s="76" t="inlineStr">
        <is>
          <t>Sweet Scent</t>
        </is>
      </c>
      <c r="F296" s="71" t="n"/>
      <c r="G296" s="75" t="inlineStr">
        <is>
          <t>Pursuit</t>
        </is>
      </c>
      <c r="H296" s="71" t="n"/>
      <c r="I296" s="83" t="inlineStr">
        <is>
          <t>Fire Punch</t>
        </is>
      </c>
      <c r="J296" s="71" t="n"/>
      <c r="K296" s="82" t="inlineStr">
        <is>
          <t>Aerial Ace</t>
        </is>
      </c>
      <c r="L296" s="71" t="n"/>
      <c r="Q296" s="72" t="inlineStr">
        <is>
          <t>Moves</t>
        </is>
      </c>
    </row>
    <row r="297">
      <c r="E297" s="84" t="inlineStr">
        <is>
          <t>Magical Leaf</t>
        </is>
      </c>
      <c r="F297" s="71" t="n"/>
      <c r="G297" s="90" t="inlineStr">
        <is>
          <t>Bubble Beam</t>
        </is>
      </c>
      <c r="H297" s="71" t="n"/>
      <c r="I297" s="77" t="inlineStr">
        <is>
          <t>Thunder Punch</t>
        </is>
      </c>
      <c r="J297" s="71" t="n"/>
      <c r="K297" s="83" t="inlineStr">
        <is>
          <t>Flame Wheel</t>
        </is>
      </c>
      <c r="L297" s="71" t="n"/>
    </row>
    <row r="298">
      <c r="E298" s="82" t="inlineStr">
        <is>
          <t>Aerial Ace</t>
        </is>
      </c>
      <c r="F298" s="71" t="n"/>
      <c r="G298" s="82" t="inlineStr">
        <is>
          <t>Pluck</t>
        </is>
      </c>
      <c r="H298" s="71" t="n"/>
      <c r="I298" s="84" t="inlineStr">
        <is>
          <t>Energy Ball</t>
        </is>
      </c>
      <c r="J298" s="71" t="n"/>
      <c r="K298" s="86" t="inlineStr">
        <is>
          <t>Rolling Kick</t>
        </is>
      </c>
      <c r="L298" s="71" t="n"/>
    </row>
    <row r="299">
      <c r="E299" s="78" t="inlineStr">
        <is>
          <t>Earth Power</t>
        </is>
      </c>
      <c r="F299" s="71" t="n"/>
      <c r="G299" s="75" t="inlineStr">
        <is>
          <t>Payback</t>
        </is>
      </c>
      <c r="H299" s="71" t="n"/>
      <c r="I299" s="91" t="inlineStr">
        <is>
          <t>Ice Punch</t>
        </is>
      </c>
      <c r="J299" s="71" t="n"/>
      <c r="K299" s="76" t="inlineStr">
        <is>
          <t>Slash</t>
        </is>
      </c>
      <c r="L299" s="71" t="n"/>
    </row>
    <row r="301" ht="24" customHeight="1">
      <c r="B301" s="63" t="inlineStr">
        <is>
          <t>Mt Pyre - Summit</t>
        </is>
      </c>
      <c r="C301" s="64" t="n"/>
      <c r="D301" s="64" t="n"/>
      <c r="E301" s="64" t="n"/>
      <c r="F301" s="64" t="n"/>
      <c r="G301" s="64" t="n"/>
      <c r="H301" s="64" t="n"/>
      <c r="I301" s="64" t="n"/>
      <c r="J301" s="64" t="n"/>
      <c r="K301" s="64" t="n"/>
      <c r="L301" s="64" t="n"/>
      <c r="M301" s="64" t="n"/>
      <c r="N301" s="64" t="n"/>
      <c r="O301" s="64" t="n"/>
      <c r="P301" s="64" t="n"/>
      <c r="Q301" s="64" t="n"/>
    </row>
    <row r="303" ht="20" customHeight="1">
      <c r="B303" s="65" t="inlineStr">
        <is>
          <t>Team Aqua</t>
        </is>
      </c>
      <c r="C303" s="66" t="n"/>
      <c r="D303" s="66" t="n"/>
      <c r="E303" s="67" t="inlineStr">
        <is>
          <t>Team Aqua Grunt</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IFERROR(_xlfn.IMAGE("https://play.pokemonshowdown.com/sprites/gen5/zubat.png"),"")</f>
        <v/>
      </c>
      <c r="Q304" s="69" t="inlineStr">
        <is>
          <t>Forced on sight (range 3)</t>
        </is>
      </c>
    </row>
    <row r="305">
      <c r="E305" s="70" t="inlineStr">
        <is>
          <t>Lv 32 Zubat</t>
        </is>
      </c>
      <c r="F305" s="71" t="n"/>
      <c r="Q305" s="72" t="inlineStr">
        <is>
          <t>Pokémon</t>
        </is>
      </c>
    </row>
    <row r="306">
      <c r="E306" s="73" t="inlineStr">
        <is>
          <t>Adamant</t>
        </is>
      </c>
      <c r="F306" s="73" t="inlineStr">
        <is>
          <t>Inner Focus</t>
        </is>
      </c>
      <c r="Q306" s="72" t="inlineStr">
        <is>
          <t>Nature / Ability</t>
        </is>
      </c>
    </row>
    <row r="307">
      <c r="B307" s="72" t="inlineStr">
        <is>
          <t>AI Flags:</t>
        </is>
      </c>
      <c r="E307" s="74" t="inlineStr">
        <is>
          <t>(None)</t>
        </is>
      </c>
      <c r="F307" s="71" t="n"/>
      <c r="Q307" s="72" t="inlineStr">
        <is>
          <t>Item</t>
        </is>
      </c>
    </row>
    <row r="308">
      <c r="B308" s="69" t="inlineStr">
        <is>
          <t>Basic Trainer</t>
        </is>
      </c>
      <c r="E308" s="87" t="inlineStr">
        <is>
          <t>Steel Wing</t>
        </is>
      </c>
      <c r="F308" s="71" t="n"/>
      <c r="Q308" s="72" t="inlineStr">
        <is>
          <t>Moves</t>
        </is>
      </c>
    </row>
    <row r="309">
      <c r="E309" s="75" t="inlineStr">
        <is>
          <t>Bite</t>
        </is>
      </c>
      <c r="F309" s="71" t="n"/>
    </row>
    <row r="310">
      <c r="E310" s="82" t="inlineStr">
        <is>
          <t>Aerial Ace</t>
        </is>
      </c>
      <c r="F310" s="71" t="n"/>
    </row>
    <row r="311">
      <c r="E311" s="80" t="inlineStr">
        <is>
          <t>Poison Jab</t>
        </is>
      </c>
      <c r="F311" s="71" t="n"/>
    </row>
    <row r="313" ht="20" customHeight="1">
      <c r="B313" s="65" t="inlineStr">
        <is>
          <t>Team Aqua</t>
        </is>
      </c>
      <c r="C313" s="66" t="n"/>
      <c r="D313" s="66" t="n"/>
      <c r="E313" s="67" t="inlineStr">
        <is>
          <t>Team Aqua Grunt</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IFERROR(_xlfn.IMAGE("https://play.pokemonshowdown.com/sprites/gen5/carvanha.png"),"")</f>
        <v/>
      </c>
      <c r="Q314" s="69" t="inlineStr">
        <is>
          <t>Forced on sight (range 3)</t>
        </is>
      </c>
    </row>
    <row r="315">
      <c r="E315" s="70" t="inlineStr">
        <is>
          <t>Lv 32 Carvanha</t>
        </is>
      </c>
      <c r="F315" s="71" t="n"/>
      <c r="Q315" s="72" t="inlineStr">
        <is>
          <t>Pokémon</t>
        </is>
      </c>
    </row>
    <row r="316">
      <c r="E316" s="73" t="inlineStr">
        <is>
          <t>Adamant</t>
        </is>
      </c>
      <c r="F316" s="73" t="inlineStr">
        <is>
          <t>Rough Skin</t>
        </is>
      </c>
      <c r="Q316" s="72" t="inlineStr">
        <is>
          <t>Nature / Ability</t>
        </is>
      </c>
    </row>
    <row r="317">
      <c r="B317" s="72" t="inlineStr">
        <is>
          <t>AI Flags:</t>
        </is>
      </c>
      <c r="E317" s="74" t="inlineStr">
        <is>
          <t>(None)</t>
        </is>
      </c>
      <c r="F317" s="71" t="n"/>
      <c r="Q317" s="72" t="inlineStr">
        <is>
          <t>Item</t>
        </is>
      </c>
    </row>
    <row r="318">
      <c r="B318" s="69" t="inlineStr">
        <is>
          <t>Basic Trainer</t>
        </is>
      </c>
      <c r="E318" s="90" t="inlineStr">
        <is>
          <t>Aqua Cutter</t>
        </is>
      </c>
      <c r="F318" s="71" t="n"/>
      <c r="Q318" s="72" t="inlineStr">
        <is>
          <t>Moves</t>
        </is>
      </c>
    </row>
    <row r="319">
      <c r="E319" s="90" t="inlineStr">
        <is>
          <t>Water Pulse</t>
        </is>
      </c>
      <c r="F319" s="71" t="n"/>
    </row>
    <row r="320">
      <c r="E320" s="75" t="inlineStr">
        <is>
          <t>Payback</t>
        </is>
      </c>
      <c r="F320" s="71" t="n"/>
    </row>
    <row r="321">
      <c r="E321" s="75" t="inlineStr">
        <is>
          <t>Dark Pulse</t>
        </is>
      </c>
      <c r="F321" s="71" t="n"/>
    </row>
    <row r="323" ht="20" customHeight="1">
      <c r="B323" s="65" t="inlineStr">
        <is>
          <t>Team Aqua</t>
        </is>
      </c>
      <c r="C323" s="66" t="n"/>
      <c r="D323" s="66" t="n"/>
      <c r="E323" s="67" t="inlineStr">
        <is>
          <t>Team Aqua Grunt</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IFERROR(_xlfn.IMAGE("https://play.pokemonshowdown.com/sprites/gen5/poochyena.png"),"")</f>
        <v/>
      </c>
      <c r="G324" s="68">
        <f>IFERROR(_xlfn.IMAGE("https://play.pokemonshowdown.com/sprites/gen5/carvanha.png"),"")</f>
        <v/>
      </c>
      <c r="Q324" s="69" t="inlineStr">
        <is>
          <t>Forced on sight (range 3)</t>
        </is>
      </c>
    </row>
    <row r="325">
      <c r="E325" s="70" t="inlineStr">
        <is>
          <t>Lv 30 Poochyena</t>
        </is>
      </c>
      <c r="F325" s="71" t="n"/>
      <c r="G325" s="70" t="inlineStr">
        <is>
          <t>Lv 30 Carvanha</t>
        </is>
      </c>
      <c r="H325" s="71" t="n"/>
      <c r="Q325" s="72" t="inlineStr">
        <is>
          <t>Pokémon</t>
        </is>
      </c>
    </row>
    <row r="326">
      <c r="E326" s="73" t="inlineStr">
        <is>
          <t>Adamant</t>
        </is>
      </c>
      <c r="F326" s="73" t="inlineStr">
        <is>
          <t>Quick Feet</t>
        </is>
      </c>
      <c r="G326" s="73" t="inlineStr">
        <is>
          <t>Adamant</t>
        </is>
      </c>
      <c r="H326" s="73" t="inlineStr">
        <is>
          <t>Rough Skin</t>
        </is>
      </c>
      <c r="Q326" s="72" t="inlineStr">
        <is>
          <t>Nature / Ability</t>
        </is>
      </c>
    </row>
    <row r="327">
      <c r="B327" s="72" t="inlineStr">
        <is>
          <t>AI Flags:</t>
        </is>
      </c>
      <c r="E327" s="74" t="inlineStr">
        <is>
          <t>(None)</t>
        </is>
      </c>
      <c r="F327" s="71" t="n"/>
      <c r="G327" s="74" t="inlineStr">
        <is>
          <t>(None)</t>
        </is>
      </c>
      <c r="H327" s="71" t="n"/>
      <c r="Q327" s="72" t="inlineStr">
        <is>
          <t>Item</t>
        </is>
      </c>
    </row>
    <row r="328">
      <c r="B328" s="69" t="inlineStr">
        <is>
          <t>Basic Trainer</t>
        </is>
      </c>
      <c r="E328" s="76" t="inlineStr">
        <is>
          <t>Yawn</t>
        </is>
      </c>
      <c r="F328" s="71" t="n"/>
      <c r="G328" s="90" t="inlineStr">
        <is>
          <t>Aqua Cutter</t>
        </is>
      </c>
      <c r="H328" s="71" t="n"/>
      <c r="Q328" s="72" t="inlineStr">
        <is>
          <t>Moves</t>
        </is>
      </c>
    </row>
    <row r="329">
      <c r="E329" s="76" t="inlineStr">
        <is>
          <t>Odor Sleuth</t>
        </is>
      </c>
      <c r="F329" s="71" t="n"/>
      <c r="G329" s="90" t="inlineStr">
        <is>
          <t>Water Pulse</t>
        </is>
      </c>
      <c r="H329" s="71" t="n"/>
    </row>
    <row r="330">
      <c r="E330" s="76" t="inlineStr">
        <is>
          <t>Body Slam</t>
        </is>
      </c>
      <c r="F330" s="71" t="n"/>
      <c r="G330" s="75" t="inlineStr">
        <is>
          <t>Payback</t>
        </is>
      </c>
      <c r="H330" s="71" t="n"/>
    </row>
    <row r="331">
      <c r="E331" s="75" t="inlineStr">
        <is>
          <t>Assurance</t>
        </is>
      </c>
      <c r="F331" s="71" t="n"/>
      <c r="G331" s="75" t="inlineStr">
        <is>
          <t>Dark Pulse</t>
        </is>
      </c>
      <c r="H331" s="71"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IFERROR(_xlfn.IMAGE("https://play.pokemonshowdown.com/sprites/gen5/wailmer.png"),"")</f>
        <v/>
      </c>
      <c r="G334" s="68">
        <f>IFERROR(_xlfn.IMAGE("https://play.pokemonshowdown.com/sprites/gen5/zubat.png"),"")</f>
        <v/>
      </c>
      <c r="Q334" s="69" t="inlineStr">
        <is>
          <t>Forced on sight (range 3)</t>
        </is>
      </c>
    </row>
    <row r="335">
      <c r="E335" s="70" t="inlineStr">
        <is>
          <t>Lv 30 Wailmer</t>
        </is>
      </c>
      <c r="F335" s="71" t="n"/>
      <c r="G335" s="70" t="inlineStr">
        <is>
          <t>Lv 30 Zubat</t>
        </is>
      </c>
      <c r="H335" s="71" t="n"/>
      <c r="Q335" s="72" t="inlineStr">
        <is>
          <t>Pokémon</t>
        </is>
      </c>
    </row>
    <row r="336">
      <c r="E336" s="73" t="inlineStr">
        <is>
          <t>Adamant</t>
        </is>
      </c>
      <c r="F336" s="73" t="inlineStr">
        <is>
          <t>Pressure</t>
        </is>
      </c>
      <c r="G336" s="73" t="inlineStr">
        <is>
          <t>Adamant</t>
        </is>
      </c>
      <c r="H336" s="73" t="inlineStr">
        <is>
          <t>Inner Focus</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90" t="inlineStr">
        <is>
          <t>Whirlpool</t>
        </is>
      </c>
      <c r="F338" s="71" t="n"/>
      <c r="G338" s="87" t="inlineStr">
        <is>
          <t>Steel Wing</t>
        </is>
      </c>
      <c r="H338" s="71" t="n"/>
      <c r="Q338" s="72" t="inlineStr">
        <is>
          <t>Moves</t>
        </is>
      </c>
    </row>
    <row r="339">
      <c r="E339" s="76" t="inlineStr">
        <is>
          <t>Roar</t>
        </is>
      </c>
      <c r="F339" s="71" t="n"/>
      <c r="G339" s="75" t="inlineStr">
        <is>
          <t>Bite</t>
        </is>
      </c>
      <c r="H339" s="71" t="n"/>
    </row>
    <row r="340">
      <c r="E340" s="91" t="inlineStr">
        <is>
          <t>Ice Ball</t>
        </is>
      </c>
      <c r="F340" s="71" t="n"/>
      <c r="G340" s="82" t="inlineStr">
        <is>
          <t>Aerial Ace</t>
        </is>
      </c>
      <c r="H340" s="71" t="n"/>
    </row>
    <row r="341">
      <c r="E341" s="80" t="inlineStr">
        <is>
          <t>Swallow</t>
        </is>
      </c>
      <c r="F341" s="71" t="n"/>
      <c r="G341" s="80" t="inlineStr">
        <is>
          <t>Poison Jab</t>
        </is>
      </c>
      <c r="H341" s="71" t="n"/>
    </row>
    <row r="343" ht="24" customHeight="1">
      <c r="B343" s="63" t="inlineStr">
        <is>
          <t>Mt Pyre - 2F</t>
        </is>
      </c>
      <c r="C343" s="64" t="n"/>
      <c r="D343" s="64" t="n"/>
      <c r="E343" s="64" t="n"/>
      <c r="F343" s="64" t="n"/>
      <c r="G343" s="64" t="n"/>
      <c r="H343" s="64" t="n"/>
      <c r="I343" s="64" t="n"/>
      <c r="J343" s="64" t="n"/>
      <c r="K343" s="64" t="n"/>
      <c r="L343" s="64" t="n"/>
      <c r="M343" s="64" t="n"/>
      <c r="N343" s="64" t="n"/>
      <c r="O343" s="64" t="n"/>
      <c r="P343" s="64" t="n"/>
      <c r="Q343" s="64" t="n"/>
    </row>
    <row r="345" ht="20" customHeight="1">
      <c r="B345" s="65" t="inlineStr">
        <is>
          <t>Young Couple</t>
        </is>
      </c>
      <c r="C345" s="66" t="n"/>
      <c r="D345" s="66" t="n"/>
      <c r="E345" s="67" t="inlineStr">
        <is>
          <t>Young Couple Dez &amp; Luke</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IFERROR(_xlfn.IMAGE("https://play.pokemonshowdown.com/sprites/gen5/delcatty.png"),"")</f>
        <v/>
      </c>
      <c r="G346" s="68">
        <f>IFERROR(_xlfn.IMAGE("https://play.pokemonshowdown.com/sprites/gen5/manectric.png"),"")</f>
        <v/>
      </c>
      <c r="Q346" s="69" t="inlineStr">
        <is>
          <t>DOUBLE BATTLE
Forced on sight (range 1)</t>
        </is>
      </c>
    </row>
    <row r="347">
      <c r="E347" s="70" t="inlineStr">
        <is>
          <t>Lv 31 Delcatty</t>
        </is>
      </c>
      <c r="F347" s="71" t="n"/>
      <c r="G347" s="70" t="inlineStr">
        <is>
          <t>Lv 31 Manectric</t>
        </is>
      </c>
      <c r="H347" s="71" t="n"/>
      <c r="Q347" s="72" t="inlineStr">
        <is>
          <t>Pokémon</t>
        </is>
      </c>
    </row>
    <row r="348">
      <c r="E348" s="73" t="inlineStr">
        <is>
          <t>Jolly</t>
        </is>
      </c>
      <c r="F348" s="73" t="inlineStr">
        <is>
          <t>Cute Charm</t>
        </is>
      </c>
      <c r="G348" s="73" t="inlineStr">
        <is>
          <t>Timid</t>
        </is>
      </c>
      <c r="H348" s="73" t="inlineStr">
        <is>
          <t>Lightning Rod</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Fake Out</t>
        </is>
      </c>
      <c r="F350" s="71" t="n"/>
      <c r="G350" s="77" t="inlineStr">
        <is>
          <t>Wild Charge</t>
        </is>
      </c>
      <c r="H350" s="71" t="n"/>
      <c r="Q350" s="72" t="inlineStr">
        <is>
          <t>Moves</t>
        </is>
      </c>
    </row>
    <row r="351">
      <c r="E351" s="76" t="inlineStr">
        <is>
          <t>Assist</t>
        </is>
      </c>
      <c r="F351" s="71" t="n"/>
      <c r="G351" s="91" t="inlineStr">
        <is>
          <t>Ice Fang</t>
        </is>
      </c>
      <c r="H351" s="71" t="n"/>
    </row>
    <row r="352">
      <c r="E352" s="76" t="inlineStr">
        <is>
          <t>Sing</t>
        </is>
      </c>
      <c r="F352" s="71" t="n"/>
      <c r="G352" s="75" t="inlineStr">
        <is>
          <t>Crunch</t>
        </is>
      </c>
      <c r="H352" s="71" t="n"/>
    </row>
    <row r="353">
      <c r="E353" s="76" t="inlineStr">
        <is>
          <t>Copycat</t>
        </is>
      </c>
      <c r="F353" s="71" t="n"/>
      <c r="G353" s="83" t="inlineStr">
        <is>
          <t>Flame Wheel</t>
        </is>
      </c>
      <c r="H353" s="71" t="n"/>
    </row>
    <row r="355" ht="20" customHeight="1">
      <c r="B355" s="65" t="inlineStr">
        <is>
          <t>Hex Maniac</t>
        </is>
      </c>
      <c r="C355" s="66" t="n"/>
      <c r="D355" s="66" t="n"/>
      <c r="E355" s="67" t="inlineStr">
        <is>
          <t>Hex Maniac Leah</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IFERROR(_xlfn.IMAGE("https://play.pokemonshowdown.com/sprites/gen5/spoink.png"),"")</f>
        <v/>
      </c>
      <c r="Q356" s="69" t="inlineStr">
        <is>
          <t>Forced on sight (range 2)</t>
        </is>
      </c>
    </row>
    <row r="357">
      <c r="E357" s="70" t="inlineStr">
        <is>
          <t>Lv 31 Spoink</t>
        </is>
      </c>
      <c r="F357" s="71" t="n"/>
      <c r="Q357" s="72" t="inlineStr">
        <is>
          <t>Pokémon</t>
        </is>
      </c>
    </row>
    <row r="358">
      <c r="E358" s="73" t="inlineStr">
        <is>
          <t>Modest</t>
        </is>
      </c>
      <c r="F358" s="73" t="inlineStr">
        <is>
          <t>Thick Fat</t>
        </is>
      </c>
      <c r="Q358" s="72" t="inlineStr">
        <is>
          <t>Nature / Ability</t>
        </is>
      </c>
    </row>
    <row r="359">
      <c r="B359" s="72" t="inlineStr">
        <is>
          <t>AI Flags:</t>
        </is>
      </c>
      <c r="E359" s="74" t="inlineStr">
        <is>
          <t>(None)</t>
        </is>
      </c>
      <c r="F359" s="71" t="n"/>
      <c r="Q359" s="72" t="inlineStr">
        <is>
          <t>Item</t>
        </is>
      </c>
    </row>
    <row r="360">
      <c r="B360" s="69" t="inlineStr">
        <is>
          <t>Basic Trainer</t>
        </is>
      </c>
      <c r="E360" s="82" t="inlineStr">
        <is>
          <t>Bounce</t>
        </is>
      </c>
      <c r="F360" s="71" t="n"/>
      <c r="Q360" s="72" t="inlineStr">
        <is>
          <t>Moves</t>
        </is>
      </c>
    </row>
    <row r="361">
      <c r="E361" s="85" t="inlineStr">
        <is>
          <t>Zen Headbutt</t>
        </is>
      </c>
      <c r="F361" s="71" t="n"/>
    </row>
    <row r="362">
      <c r="E362" s="79" t="inlineStr">
        <is>
          <t>Signal Beam</t>
        </is>
      </c>
      <c r="F362" s="71" t="n"/>
    </row>
    <row r="363">
      <c r="E363" s="85" t="inlineStr">
        <is>
          <t>Extrasensory</t>
        </is>
      </c>
      <c r="F363" s="71" t="n"/>
    </row>
    <row r="365" ht="20" customHeight="1">
      <c r="B365" s="65" t="inlineStr">
        <is>
          <t>Pokemaniac</t>
        </is>
      </c>
      <c r="C365" s="66" t="n"/>
      <c r="D365" s="66" t="n"/>
      <c r="E365" s="67" t="inlineStr">
        <is>
          <t>Pokemaniac Mark</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IFERROR(_xlfn.IMAGE("https://play.pokemonshowdown.com/sprites/gen5/rhyhorn.png"),"")</f>
        <v/>
      </c>
      <c r="Q366" s="69" t="inlineStr">
        <is>
          <t>Forced on sight (range 2)</t>
        </is>
      </c>
    </row>
    <row r="367">
      <c r="E367" s="70" t="inlineStr">
        <is>
          <t>Lv 31 Rhyhorn</t>
        </is>
      </c>
      <c r="F367" s="71" t="n"/>
      <c r="Q367" s="72" t="inlineStr">
        <is>
          <t>Pokémon</t>
        </is>
      </c>
    </row>
    <row r="368">
      <c r="E368" s="73" t="inlineStr">
        <is>
          <t>Adamant</t>
        </is>
      </c>
      <c r="F368" s="73" t="inlineStr">
        <is>
          <t>Lightning Rod</t>
        </is>
      </c>
      <c r="Q368" s="72" t="inlineStr">
        <is>
          <t>Nature / Ability</t>
        </is>
      </c>
    </row>
    <row r="369">
      <c r="B369" s="72" t="inlineStr">
        <is>
          <t>AI Flags:</t>
        </is>
      </c>
      <c r="E369" s="74" t="inlineStr">
        <is>
          <t>(None)</t>
        </is>
      </c>
      <c r="F369" s="71" t="n"/>
      <c r="Q369" s="72" t="inlineStr">
        <is>
          <t>Item</t>
        </is>
      </c>
    </row>
    <row r="370">
      <c r="B370" s="69" t="inlineStr">
        <is>
          <t>Basic Trainer</t>
        </is>
      </c>
      <c r="E370" s="78" t="inlineStr">
        <is>
          <t>Dig</t>
        </is>
      </c>
      <c r="F370" s="71" t="n"/>
      <c r="Q370" s="72" t="inlineStr">
        <is>
          <t>Moves</t>
        </is>
      </c>
    </row>
    <row r="371">
      <c r="E371" s="75" t="inlineStr">
        <is>
          <t>Bite</t>
        </is>
      </c>
      <c r="F371" s="71" t="n"/>
    </row>
    <row r="372">
      <c r="E372" s="82" t="inlineStr">
        <is>
          <t>Peck</t>
        </is>
      </c>
      <c r="F372" s="71" t="n"/>
    </row>
    <row r="373">
      <c r="E373" s="78" t="inlineStr">
        <is>
          <t>Stomp</t>
        </is>
      </c>
      <c r="F373" s="71" t="n"/>
    </row>
    <row r="375" ht="20" customHeight="1">
      <c r="B375" s="65" t="inlineStr">
        <is>
          <t>Black Belt</t>
        </is>
      </c>
      <c r="C375" s="66" t="n"/>
      <c r="D375" s="66" t="n"/>
      <c r="E375" s="67" t="inlineStr">
        <is>
          <t>Black Belt Zander</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IFERROR(_xlfn.IMAGE("https://play.pokemonshowdown.com/sprites/gen5/hariyama.png"),"")</f>
        <v/>
      </c>
      <c r="Q376" s="69" t="inlineStr">
        <is>
          <t>Forced on sight (range 2)</t>
        </is>
      </c>
    </row>
    <row r="377">
      <c r="E377" s="70" t="inlineStr">
        <is>
          <t>Lv 31 Hariyama</t>
        </is>
      </c>
      <c r="F377" s="71" t="n"/>
      <c r="Q377" s="72" t="inlineStr">
        <is>
          <t>Pokémon</t>
        </is>
      </c>
    </row>
    <row r="378">
      <c r="E378" s="73" t="inlineStr">
        <is>
          <t>Adamant</t>
        </is>
      </c>
      <c r="F378" s="73" t="inlineStr">
        <is>
          <t>Guts</t>
        </is>
      </c>
      <c r="Q378" s="72" t="inlineStr">
        <is>
          <t>Nature / Ability</t>
        </is>
      </c>
    </row>
    <row r="379">
      <c r="B379" s="72" t="inlineStr">
        <is>
          <t>AI Flags:</t>
        </is>
      </c>
      <c r="E379" s="74" t="inlineStr">
        <is>
          <t>(None)</t>
        </is>
      </c>
      <c r="F379" s="71" t="n"/>
      <c r="Q379" s="72" t="inlineStr">
        <is>
          <t>Item</t>
        </is>
      </c>
    </row>
    <row r="380">
      <c r="B380" s="69" t="inlineStr">
        <is>
          <t>Basic Trainer</t>
        </is>
      </c>
      <c r="E380" s="76" t="inlineStr">
        <is>
          <t>Smelling Salts</t>
        </is>
      </c>
      <c r="F380" s="71" t="n"/>
      <c r="Q380" s="72" t="inlineStr">
        <is>
          <t>Moves</t>
        </is>
      </c>
    </row>
    <row r="381">
      <c r="E381" s="86" t="inlineStr">
        <is>
          <t>Vital Throw</t>
        </is>
      </c>
      <c r="F381" s="71" t="n"/>
    </row>
    <row r="382">
      <c r="E382" s="77" t="inlineStr">
        <is>
          <t>Thunder Punch</t>
        </is>
      </c>
      <c r="F382" s="71" t="n"/>
    </row>
    <row r="383">
      <c r="E383" s="86" t="inlineStr">
        <is>
          <t>Submission</t>
        </is>
      </c>
      <c r="F383" s="71" t="n"/>
    </row>
    <row r="385" ht="24" customHeight="1">
      <c r="B385" s="63" t="inlineStr">
        <is>
          <t>Mt Pyre - 3F</t>
        </is>
      </c>
      <c r="C385" s="64" t="n"/>
      <c r="D385" s="64" t="n"/>
      <c r="E385" s="64" t="n"/>
      <c r="F385" s="64" t="n"/>
      <c r="G385" s="64" t="n"/>
      <c r="H385" s="64" t="n"/>
      <c r="I385" s="64" t="n"/>
      <c r="J385" s="64" t="n"/>
      <c r="K385" s="64" t="n"/>
      <c r="L385" s="64" t="n"/>
      <c r="M385" s="64" t="n"/>
      <c r="N385" s="64" t="n"/>
      <c r="O385" s="64" t="n"/>
      <c r="P385" s="64" t="n"/>
      <c r="Q385" s="64" t="n"/>
    </row>
    <row r="387" ht="20" customHeight="1">
      <c r="B387" s="65" t="inlineStr">
        <is>
          <t>Pkmn Breeder</t>
        </is>
      </c>
      <c r="C387" s="66" t="n"/>
      <c r="D387" s="66" t="n"/>
      <c r="E387" s="67" t="inlineStr">
        <is>
          <t>Pkmn Breeder Gabrielle</t>
        </is>
      </c>
      <c r="F387" s="66" t="n"/>
      <c r="G387" s="66" t="n"/>
      <c r="H387" s="66" t="n"/>
      <c r="I387" s="66" t="n"/>
      <c r="J387" s="66" t="n"/>
      <c r="K387" s="66" t="n"/>
      <c r="L387" s="66" t="n"/>
      <c r="M387" s="66" t="n"/>
      <c r="N387" s="66" t="n"/>
      <c r="O387" s="66" t="n"/>
      <c r="P387" s="66" t="n"/>
      <c r="Q387" s="66" t="n"/>
    </row>
    <row r="388" ht="69" customHeight="1">
      <c r="E388" s="68">
        <f>IFERROR(_xlfn.IMAGE("https://play.pokemonshowdown.com/sprites/gen5/skitty.png"),"")</f>
        <v/>
      </c>
      <c r="G388" s="68">
        <f>IFERROR(_xlfn.IMAGE("https://play.pokemonshowdown.com/sprites/gen5/poochyena.png"),"")</f>
        <v/>
      </c>
      <c r="I388" s="68">
        <f>IFERROR(_xlfn.IMAGE("https://play.pokemonshowdown.com/sprites/gen5/zigzagoon.png"),"")</f>
        <v/>
      </c>
      <c r="K388" s="68">
        <f>IFERROR(_xlfn.IMAGE("https://play.pokemonshowdown.com/sprites/gen5/lotad.png"),"")</f>
        <v/>
      </c>
      <c r="M388" s="68">
        <f>IFERROR(_xlfn.IMAGE("https://play.pokemonshowdown.com/sprites/gen5/seedot.png"),"")</f>
        <v/>
      </c>
      <c r="O388" s="68">
        <f>IFERROR(_xlfn.IMAGE("https://play.pokemonshowdown.com/sprites/gen5/taillow.png"),"")</f>
        <v/>
      </c>
    </row>
    <row r="389">
      <c r="E389" s="70" t="inlineStr">
        <is>
          <t>Lv 26 Skitty</t>
        </is>
      </c>
      <c r="F389" s="71" t="n"/>
      <c r="G389" s="70" t="inlineStr">
        <is>
          <t>Lv 26 Poochyena</t>
        </is>
      </c>
      <c r="H389" s="71" t="n"/>
      <c r="I389" s="70" t="inlineStr">
        <is>
          <t>Lv 26 Zigzagoon</t>
        </is>
      </c>
      <c r="J389" s="71" t="n"/>
      <c r="K389" s="70" t="inlineStr">
        <is>
          <t>Lv 26 Lotad</t>
        </is>
      </c>
      <c r="L389" s="71" t="n"/>
      <c r="M389" s="70" t="inlineStr">
        <is>
          <t>Lv 26 Seedot</t>
        </is>
      </c>
      <c r="N389" s="71" t="n"/>
      <c r="O389" s="70" t="inlineStr">
        <is>
          <t>Lv 26 Taillow</t>
        </is>
      </c>
      <c r="P389" s="71" t="n"/>
      <c r="Q389" s="72" t="inlineStr">
        <is>
          <t>Pokémon</t>
        </is>
      </c>
    </row>
    <row r="390">
      <c r="E390" s="73" t="inlineStr">
        <is>
          <t>Adamant</t>
        </is>
      </c>
      <c r="F390" s="73" t="inlineStr">
        <is>
          <t>Cute Charm</t>
        </is>
      </c>
      <c r="G390" s="73" t="inlineStr">
        <is>
          <t>Adamant</t>
        </is>
      </c>
      <c r="H390" s="73" t="inlineStr">
        <is>
          <t>Quick Feet</t>
        </is>
      </c>
      <c r="I390" s="73" t="inlineStr">
        <is>
          <t>Adamant</t>
        </is>
      </c>
      <c r="J390" s="73" t="inlineStr">
        <is>
          <t>Gluttony</t>
        </is>
      </c>
      <c r="K390" s="73" t="inlineStr">
        <is>
          <t>Modest</t>
        </is>
      </c>
      <c r="L390" s="73" t="inlineStr">
        <is>
          <t>Swift Swim</t>
        </is>
      </c>
      <c r="M390" s="73" t="inlineStr">
        <is>
          <t>Adamant</t>
        </is>
      </c>
      <c r="N390" s="73" t="inlineStr">
        <is>
          <t>Chlorophyll</t>
        </is>
      </c>
      <c r="O390" s="73" t="inlineStr">
        <is>
          <t>Adamant</t>
        </is>
      </c>
      <c r="P390" s="73" t="inlineStr">
        <is>
          <t>Guts</t>
        </is>
      </c>
      <c r="Q390" s="72" t="inlineStr">
        <is>
          <t>Nature / Ability</t>
        </is>
      </c>
    </row>
    <row r="391">
      <c r="B391" s="72" t="inlineStr">
        <is>
          <t>AI Flags:</t>
        </is>
      </c>
      <c r="E391" s="74" t="inlineStr">
        <is>
          <t>(None)</t>
        </is>
      </c>
      <c r="F391" s="71" t="n"/>
      <c r="G391" s="74" t="inlineStr">
        <is>
          <t>(None)</t>
        </is>
      </c>
      <c r="H391" s="71" t="n"/>
      <c r="I391" s="74" t="inlineStr">
        <is>
          <t>(None)</t>
        </is>
      </c>
      <c r="J391" s="71" t="n"/>
      <c r="K391" s="74" t="inlineStr">
        <is>
          <t>(None)</t>
        </is>
      </c>
      <c r="L391" s="71" t="n"/>
      <c r="M391" s="74" t="inlineStr">
        <is>
          <t>(None)</t>
        </is>
      </c>
      <c r="N391" s="71" t="n"/>
      <c r="O391" s="74" t="inlineStr">
        <is>
          <t>(None)</t>
        </is>
      </c>
      <c r="P391" s="71" t="n"/>
      <c r="Q391" s="72" t="inlineStr">
        <is>
          <t>Item</t>
        </is>
      </c>
    </row>
    <row r="392">
      <c r="B392" s="69" t="inlineStr">
        <is>
          <t>Basic Trainer</t>
        </is>
      </c>
      <c r="E392" s="76" t="inlineStr">
        <is>
          <t>Double Slap</t>
        </is>
      </c>
      <c r="F392" s="71" t="n"/>
      <c r="G392" s="75" t="inlineStr">
        <is>
          <t>Bite</t>
        </is>
      </c>
      <c r="H392" s="71" t="n"/>
      <c r="I392" s="78" t="inlineStr">
        <is>
          <t>Mud Slap</t>
        </is>
      </c>
      <c r="J392" s="71" t="n"/>
      <c r="K392" s="90" t="inlineStr">
        <is>
          <t>Water Gun</t>
        </is>
      </c>
      <c r="L392" s="71" t="n"/>
      <c r="M392" s="79" t="inlineStr">
        <is>
          <t>Leech Life</t>
        </is>
      </c>
      <c r="N392" s="71" t="n"/>
      <c r="O392" s="82" t="inlineStr">
        <is>
          <t>Wing Attack</t>
        </is>
      </c>
      <c r="P392" s="71" t="n"/>
      <c r="Q392" s="72" t="inlineStr">
        <is>
          <t>Moves</t>
        </is>
      </c>
    </row>
    <row r="393">
      <c r="E393" s="76" t="inlineStr">
        <is>
          <t>Copycat</t>
        </is>
      </c>
      <c r="F393" s="71" t="n"/>
      <c r="G393" s="76" t="inlineStr">
        <is>
          <t>Yawn</t>
        </is>
      </c>
      <c r="H393" s="71" t="n"/>
      <c r="I393" s="76" t="inlineStr">
        <is>
          <t>Odor Sleuth</t>
        </is>
      </c>
      <c r="J393" s="71" t="n"/>
      <c r="K393" s="75" t="inlineStr">
        <is>
          <t>Absorb</t>
        </is>
      </c>
      <c r="L393" s="71" t="n"/>
      <c r="M393" s="75" t="inlineStr">
        <is>
          <t>Absorb</t>
        </is>
      </c>
      <c r="N393" s="71" t="n"/>
      <c r="O393" s="76" t="inlineStr">
        <is>
          <t>Tackle</t>
        </is>
      </c>
      <c r="P393" s="71" t="n"/>
    </row>
    <row r="394">
      <c r="E394" s="76" t="inlineStr">
        <is>
          <t>Assist</t>
        </is>
      </c>
      <c r="F394" s="71" t="n"/>
      <c r="G394" s="76" t="inlineStr">
        <is>
          <t>Odor Sleuth</t>
        </is>
      </c>
      <c r="H394" s="71" t="n"/>
      <c r="I394" s="76" t="inlineStr">
        <is>
          <t>Body Slam</t>
        </is>
      </c>
      <c r="J394" s="71" t="n"/>
      <c r="K394" s="76" t="inlineStr">
        <is>
          <t>Nature Power</t>
        </is>
      </c>
      <c r="L394" s="71" t="n"/>
      <c r="M394" s="76" t="inlineStr">
        <is>
          <t>Self Destruct</t>
        </is>
      </c>
      <c r="N394" s="71" t="n"/>
      <c r="O394" s="76" t="inlineStr">
        <is>
          <t>Hyper Voice</t>
        </is>
      </c>
      <c r="P394" s="71" t="n"/>
    </row>
    <row r="395">
      <c r="E395" s="76" t="inlineStr">
        <is>
          <t>Hyper Voice</t>
        </is>
      </c>
      <c r="F395" s="71" t="n"/>
      <c r="G395" s="76" t="inlineStr">
        <is>
          <t>Body Slam</t>
        </is>
      </c>
      <c r="H395" s="71" t="n"/>
      <c r="I395" s="79" t="inlineStr">
        <is>
          <t>Pin Missile</t>
        </is>
      </c>
      <c r="J395" s="71" t="n"/>
      <c r="K395" s="84" t="inlineStr">
        <is>
          <t>Magical Leaf</t>
        </is>
      </c>
      <c r="L395" s="71" t="n"/>
      <c r="M395" s="84" t="inlineStr">
        <is>
          <t>Giga Drain</t>
        </is>
      </c>
      <c r="N395" s="71" t="n"/>
      <c r="O395" s="76" t="inlineStr">
        <is>
          <t>Roar</t>
        </is>
      </c>
      <c r="P395" s="71" t="n"/>
    </row>
    <row r="397" ht="20" customHeight="1">
      <c r="B397" s="65" t="inlineStr">
        <is>
          <t>Psychic</t>
        </is>
      </c>
      <c r="C397" s="66" t="n"/>
      <c r="D397" s="66" t="n"/>
      <c r="E397" s="67" t="inlineStr">
        <is>
          <t>Psychic Kayla</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IFERROR(_xlfn.IMAGE("https://play.pokemonshowdown.com/sprites/gen5/wobbuffet.png"),"")</f>
        <v/>
      </c>
      <c r="G398" s="68">
        <f>IFERROR(_xlfn.IMAGE("https://play.pokemonshowdown.com/sprites/gen5/natu.png"),"")</f>
        <v/>
      </c>
      <c r="I398" s="68">
        <f>IFERROR(_xlfn.IMAGE("https://play.pokemonshowdown.com/sprites/gen5/kadabra.png"),"")</f>
        <v/>
      </c>
    </row>
    <row r="399">
      <c r="E399" s="70" t="inlineStr">
        <is>
          <t>Lv 26 Wobbuffet</t>
        </is>
      </c>
      <c r="F399" s="71" t="n"/>
      <c r="G399" s="70" t="inlineStr">
        <is>
          <t>Lv 26 Natu</t>
        </is>
      </c>
      <c r="H399" s="71" t="n"/>
      <c r="I399" s="70" t="inlineStr">
        <is>
          <t>Lv 26 Kadabra</t>
        </is>
      </c>
      <c r="J399" s="71" t="n"/>
      <c r="Q399" s="72" t="inlineStr">
        <is>
          <t>Pokémon</t>
        </is>
      </c>
    </row>
    <row r="400">
      <c r="E400" s="73" t="inlineStr">
        <is>
          <t>Adamant</t>
        </is>
      </c>
      <c r="F400" s="73" t="inlineStr">
        <is>
          <t>Shadow Tag</t>
        </is>
      </c>
      <c r="G400" s="73" t="inlineStr">
        <is>
          <t>Modest</t>
        </is>
      </c>
      <c r="H400" s="73" t="inlineStr">
        <is>
          <t>Magic Guard</t>
        </is>
      </c>
      <c r="I400" s="73" t="inlineStr">
        <is>
          <t>Modest</t>
        </is>
      </c>
      <c r="J400" s="73" t="inlineStr">
        <is>
          <t>Magic Guard</t>
        </is>
      </c>
      <c r="Q400" s="72" t="inlineStr">
        <is>
          <t>Nature / Ability</t>
        </is>
      </c>
    </row>
    <row r="401">
      <c r="B401" s="72" t="inlineStr">
        <is>
          <t>AI Flags:</t>
        </is>
      </c>
      <c r="E401" s="74" t="inlineStr">
        <is>
          <t>(None)</t>
        </is>
      </c>
      <c r="F401" s="71" t="n"/>
      <c r="G401" s="74" t="inlineStr">
        <is>
          <t>(None)</t>
        </is>
      </c>
      <c r="H401" s="71" t="n"/>
      <c r="I401" s="74" t="inlineStr">
        <is>
          <t>(None)</t>
        </is>
      </c>
      <c r="J401" s="71" t="n"/>
      <c r="Q401" s="72" t="inlineStr">
        <is>
          <t>Item</t>
        </is>
      </c>
    </row>
    <row r="402">
      <c r="B402" s="69" t="inlineStr">
        <is>
          <t>Basic Trainer</t>
        </is>
      </c>
      <c r="E402" s="86" t="inlineStr">
        <is>
          <t>Counter</t>
        </is>
      </c>
      <c r="F402" s="71" t="n"/>
      <c r="G402" s="82" t="inlineStr">
        <is>
          <t>Aerial Ace</t>
        </is>
      </c>
      <c r="H402" s="71" t="n"/>
      <c r="I402" s="85" t="inlineStr">
        <is>
          <t>Confusion</t>
        </is>
      </c>
      <c r="J402" s="71" t="n"/>
      <c r="Q402" s="72" t="inlineStr">
        <is>
          <t>Moves</t>
        </is>
      </c>
    </row>
    <row r="403">
      <c r="E403" s="85" t="inlineStr">
        <is>
          <t>Mirror Coat</t>
        </is>
      </c>
      <c r="F403" s="71" t="n"/>
      <c r="G403" s="85" t="inlineStr">
        <is>
          <t>Zen Headbutt</t>
        </is>
      </c>
      <c r="H403" s="71" t="n"/>
      <c r="I403" s="85" t="inlineStr">
        <is>
          <t>Psycho Cut</t>
        </is>
      </c>
      <c r="J403" s="71" t="n"/>
    </row>
    <row r="404">
      <c r="E404" s="76" t="inlineStr">
        <is>
          <t>Safeguard</t>
        </is>
      </c>
      <c r="F404" s="71" t="n"/>
      <c r="G404" s="76" t="inlineStr">
        <is>
          <t>Me First</t>
        </is>
      </c>
      <c r="H404" s="71" t="n"/>
      <c r="I404" s="85" t="inlineStr">
        <is>
          <t>Teleport</t>
        </is>
      </c>
      <c r="J404" s="71" t="n"/>
    </row>
    <row r="405">
      <c r="E405" s="92" t="inlineStr">
        <is>
          <t>Destiny Bond</t>
        </is>
      </c>
      <c r="F405" s="71" t="n"/>
      <c r="G405" s="92" t="inlineStr">
        <is>
          <t>Confuse Ray</t>
        </is>
      </c>
      <c r="H405" s="71" t="n"/>
      <c r="I405" s="76" t="inlineStr">
        <is>
          <t>Disable</t>
        </is>
      </c>
      <c r="J405" s="71" t="n"/>
    </row>
    <row r="407" ht="20" customHeight="1">
      <c r="B407" s="65" t="inlineStr">
        <is>
          <t>Psychic</t>
        </is>
      </c>
      <c r="C407" s="66" t="n"/>
      <c r="D407" s="66" t="n"/>
      <c r="E407" s="67" t="inlineStr">
        <is>
          <t>Psychic William</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IFERROR(_xlfn.IMAGE("https://play.pokemonshowdown.com/sprites/gen5/ralts.png"),"")</f>
        <v/>
      </c>
      <c r="G408" s="68">
        <f>IFERROR(_xlfn.IMAGE("https://play.pokemonshowdown.com/sprites/gen5/ralts.png"),"")</f>
        <v/>
      </c>
      <c r="I408" s="68">
        <f>IFERROR(_xlfn.IMAGE("https://play.pokemonshowdown.com/sprites/gen5/kirlia.png"),"")</f>
        <v/>
      </c>
    </row>
    <row r="409">
      <c r="E409" s="70" t="inlineStr">
        <is>
          <t>Lv 26 Ralts</t>
        </is>
      </c>
      <c r="F409" s="71" t="n"/>
      <c r="G409" s="70" t="inlineStr">
        <is>
          <t>Lv 26 Ralts</t>
        </is>
      </c>
      <c r="H409" s="71" t="n"/>
      <c r="I409" s="70" t="inlineStr">
        <is>
          <t>Lv 26 Kirlia</t>
        </is>
      </c>
      <c r="J409" s="71" t="n"/>
      <c r="Q409" s="72" t="inlineStr">
        <is>
          <t>Pokémon</t>
        </is>
      </c>
    </row>
    <row r="410">
      <c r="E410" s="73" t="inlineStr">
        <is>
          <t>Modest</t>
        </is>
      </c>
      <c r="F410" s="73" t="inlineStr">
        <is>
          <t>Trace</t>
        </is>
      </c>
      <c r="G410" s="73" t="inlineStr">
        <is>
          <t>Modest</t>
        </is>
      </c>
      <c r="H410" s="73" t="inlineStr">
        <is>
          <t>Trace</t>
        </is>
      </c>
      <c r="I410" s="73" t="inlineStr">
        <is>
          <t>Modest</t>
        </is>
      </c>
      <c r="J410" s="73" t="inlineStr">
        <is>
          <t>Trace</t>
        </is>
      </c>
      <c r="Q410" s="72" t="inlineStr">
        <is>
          <t>Nature / Ability</t>
        </is>
      </c>
    </row>
    <row r="411">
      <c r="B411" s="72" t="inlineStr">
        <is>
          <t>AI Flags:</t>
        </is>
      </c>
      <c r="E411" s="74" t="inlineStr">
        <is>
          <t>(None)</t>
        </is>
      </c>
      <c r="F411" s="71" t="n"/>
      <c r="G411" s="74" t="inlineStr">
        <is>
          <t>(None)</t>
        </is>
      </c>
      <c r="H411" s="71" t="n"/>
      <c r="I411" s="74" t="inlineStr">
        <is>
          <t>(None)</t>
        </is>
      </c>
      <c r="J411" s="71" t="n"/>
      <c r="Q411" s="72" t="inlineStr">
        <is>
          <t>Item</t>
        </is>
      </c>
    </row>
    <row r="412">
      <c r="B412" s="69" t="inlineStr">
        <is>
          <t>Basic Trainer</t>
        </is>
      </c>
      <c r="E412" s="84" t="inlineStr">
        <is>
          <t>Magical Leaf</t>
        </is>
      </c>
      <c r="F412" s="71" t="n"/>
      <c r="G412" s="84" t="inlineStr">
        <is>
          <t>Magical Leaf</t>
        </is>
      </c>
      <c r="H412" s="71" t="n"/>
      <c r="I412" s="85" t="inlineStr">
        <is>
          <t>Confusion</t>
        </is>
      </c>
      <c r="J412" s="71" t="n"/>
      <c r="Q412" s="72" t="inlineStr">
        <is>
          <t>Moves</t>
        </is>
      </c>
    </row>
    <row r="413">
      <c r="E413" s="85" t="inlineStr">
        <is>
          <t>Psybeam</t>
        </is>
      </c>
      <c r="F413" s="71" t="n"/>
      <c r="G413" s="85" t="inlineStr">
        <is>
          <t>Psybeam</t>
        </is>
      </c>
      <c r="H413" s="71" t="n"/>
      <c r="I413" s="85" t="inlineStr">
        <is>
          <t>Future Sight</t>
        </is>
      </c>
      <c r="J413" s="71" t="n"/>
    </row>
    <row r="414">
      <c r="E414" s="85" t="inlineStr">
        <is>
          <t>Future Sight</t>
        </is>
      </c>
      <c r="F414" s="71" t="n"/>
      <c r="G414" s="85" t="inlineStr">
        <is>
          <t>Future Sight</t>
        </is>
      </c>
      <c r="H414" s="71" t="n"/>
      <c r="I414" s="84" t="inlineStr">
        <is>
          <t>Magical Leaf</t>
        </is>
      </c>
      <c r="J414" s="71" t="n"/>
    </row>
    <row r="415">
      <c r="E415" s="76" t="inlineStr">
        <is>
          <t>Lucky Chant</t>
        </is>
      </c>
      <c r="F415" s="71" t="n"/>
      <c r="G415" s="76" t="inlineStr">
        <is>
          <t>Lucky Chant</t>
        </is>
      </c>
      <c r="H415" s="71" t="n"/>
      <c r="I415" s="76" t="inlineStr">
        <is>
          <t>Lucky Chant</t>
        </is>
      </c>
      <c r="J415" s="71" t="n"/>
    </row>
    <row r="417" ht="24" customHeight="1">
      <c r="B417" s="63" t="inlineStr">
        <is>
          <t>Mt Pyre - 4F</t>
        </is>
      </c>
      <c r="C417" s="64" t="n"/>
      <c r="D417" s="64" t="n"/>
      <c r="E417" s="64" t="n"/>
      <c r="F417" s="64" t="n"/>
      <c r="G417" s="64" t="n"/>
      <c r="H417" s="64" t="n"/>
      <c r="I417" s="64" t="n"/>
      <c r="J417" s="64" t="n"/>
      <c r="K417" s="64" t="n"/>
      <c r="L417" s="64" t="n"/>
      <c r="M417" s="64" t="n"/>
      <c r="N417" s="64" t="n"/>
      <c r="O417" s="64" t="n"/>
      <c r="P417" s="64" t="n"/>
      <c r="Q417" s="64" t="n"/>
    </row>
    <row r="419" ht="20" customHeight="1">
      <c r="B419" s="65" t="inlineStr">
        <is>
          <t>Black Belt</t>
        </is>
      </c>
      <c r="C419" s="66" t="n"/>
      <c r="D419" s="66" t="n"/>
      <c r="E419" s="67" t="inlineStr">
        <is>
          <t>Black Belt Atsushi</t>
        </is>
      </c>
      <c r="F419" s="66" t="n"/>
      <c r="G419" s="66" t="n"/>
      <c r="H419" s="66" t="n"/>
      <c r="I419" s="66" t="n"/>
      <c r="J419" s="66" t="n"/>
      <c r="K419" s="66" t="n"/>
      <c r="L419" s="66" t="n"/>
      <c r="M419" s="66" t="n"/>
      <c r="N419" s="66" t="n"/>
      <c r="O419" s="66" t="n"/>
      <c r="P419" s="66" t="n"/>
      <c r="Q419" s="66" t="n"/>
    </row>
    <row r="420" ht="69" customHeight="1">
      <c r="E420" s="68">
        <f>IFERROR(_xlfn.IMAGE("https://play.pokemonshowdown.com/sprites/gen5/hariyama.png"),"")</f>
        <v/>
      </c>
    </row>
    <row r="421">
      <c r="E421" s="70" t="inlineStr">
        <is>
          <t>Lv 32 Hariyama</t>
        </is>
      </c>
      <c r="F421" s="71" t="n"/>
      <c r="Q421" s="72" t="inlineStr">
        <is>
          <t>Pokémon</t>
        </is>
      </c>
    </row>
    <row r="422">
      <c r="E422" s="73" t="inlineStr">
        <is>
          <t>Adamant</t>
        </is>
      </c>
      <c r="F422" s="73" t="inlineStr">
        <is>
          <t>Guts</t>
        </is>
      </c>
      <c r="Q422" s="72" t="inlineStr">
        <is>
          <t>Nature / Ability</t>
        </is>
      </c>
    </row>
    <row r="423">
      <c r="B423" s="72" t="inlineStr">
        <is>
          <t>AI Flags:</t>
        </is>
      </c>
      <c r="E423" s="74" t="inlineStr">
        <is>
          <t>(None)</t>
        </is>
      </c>
      <c r="F423" s="71" t="n"/>
      <c r="Q423" s="72" t="inlineStr">
        <is>
          <t>Item</t>
        </is>
      </c>
    </row>
    <row r="424">
      <c r="B424" s="69" t="inlineStr">
        <is>
          <t>Basic Trainer</t>
        </is>
      </c>
      <c r="E424" s="86" t="inlineStr">
        <is>
          <t>Vital Throw</t>
        </is>
      </c>
      <c r="F424" s="71" t="n"/>
      <c r="Q424" s="72" t="inlineStr">
        <is>
          <t>Moves</t>
        </is>
      </c>
    </row>
    <row r="425">
      <c r="E425" s="77" t="inlineStr">
        <is>
          <t>Thunder Punch</t>
        </is>
      </c>
      <c r="F425" s="71" t="n"/>
    </row>
    <row r="426">
      <c r="E426" s="86" t="inlineStr">
        <is>
          <t>Submission</t>
        </is>
      </c>
      <c r="F426" s="71" t="n"/>
    </row>
    <row r="427">
      <c r="E427" s="86" t="inlineStr">
        <is>
          <t>Force Palm</t>
        </is>
      </c>
      <c r="F427" s="71" t="n"/>
    </row>
    <row r="429" ht="24" customHeight="1">
      <c r="B429" s="63" t="inlineStr">
        <is>
          <t>Mt Pyre - 5F</t>
        </is>
      </c>
      <c r="C429" s="64" t="n"/>
      <c r="D429" s="64" t="n"/>
      <c r="E429" s="64" t="n"/>
      <c r="F429" s="64" t="n"/>
      <c r="G429" s="64" t="n"/>
      <c r="H429" s="64" t="n"/>
      <c r="I429" s="64" t="n"/>
      <c r="J429" s="64" t="n"/>
      <c r="K429" s="64" t="n"/>
      <c r="L429" s="64" t="n"/>
      <c r="M429" s="64" t="n"/>
      <c r="N429" s="64" t="n"/>
      <c r="O429" s="64" t="n"/>
      <c r="P429" s="64" t="n"/>
      <c r="Q429" s="64" t="n"/>
    </row>
    <row r="431" ht="20" customHeight="1">
      <c r="B431" s="65" t="inlineStr">
        <is>
          <t>Hex Maniac</t>
        </is>
      </c>
      <c r="C431" s="66" t="n"/>
      <c r="D431" s="66" t="n"/>
      <c r="E431" s="67" t="inlineStr">
        <is>
          <t>Hex Maniac Tasha</t>
        </is>
      </c>
      <c r="F431" s="66" t="n"/>
      <c r="G431" s="66" t="n"/>
      <c r="H431" s="66" t="n"/>
      <c r="I431" s="66" t="n"/>
      <c r="J431" s="66" t="n"/>
      <c r="K431" s="66" t="n"/>
      <c r="L431" s="66" t="n"/>
      <c r="M431" s="66" t="n"/>
      <c r="N431" s="66" t="n"/>
      <c r="O431" s="66" t="n"/>
      <c r="P431" s="66" t="n"/>
      <c r="Q431" s="66" t="n"/>
    </row>
    <row r="432" ht="69" customHeight="1">
      <c r="E432" s="68">
        <f>IFERROR(_xlfn.IMAGE("https://play.pokemonshowdown.com/sprites/gen5/shuppet.png"),"")</f>
        <v/>
      </c>
    </row>
    <row r="433">
      <c r="E433" s="70" t="inlineStr">
        <is>
          <t>Lv 32 Shuppet</t>
        </is>
      </c>
      <c r="F433" s="71" t="n"/>
      <c r="Q433" s="72" t="inlineStr">
        <is>
          <t>Pokémon</t>
        </is>
      </c>
    </row>
    <row r="434">
      <c r="E434" s="73" t="inlineStr">
        <is>
          <t>Adamant</t>
        </is>
      </c>
      <c r="F434" s="73" t="inlineStr">
        <is>
          <t>Clear Body</t>
        </is>
      </c>
      <c r="Q434" s="72" t="inlineStr">
        <is>
          <t>Nature / Ability</t>
        </is>
      </c>
    </row>
    <row r="435">
      <c r="B435" s="72" t="inlineStr">
        <is>
          <t>AI Flags:</t>
        </is>
      </c>
      <c r="E435" s="74" t="inlineStr">
        <is>
          <t>(None)</t>
        </is>
      </c>
      <c r="F435" s="71" t="n"/>
      <c r="Q435" s="72" t="inlineStr">
        <is>
          <t>Item</t>
        </is>
      </c>
    </row>
    <row r="436">
      <c r="B436" s="69" t="inlineStr">
        <is>
          <t>Basic Trainer</t>
        </is>
      </c>
      <c r="E436" s="92" t="inlineStr">
        <is>
          <t>Ominous Wind</t>
        </is>
      </c>
      <c r="F436" s="71" t="n"/>
      <c r="Q436" s="72" t="inlineStr">
        <is>
          <t>Moves</t>
        </is>
      </c>
    </row>
    <row r="437">
      <c r="E437" s="83" t="inlineStr">
        <is>
          <t>Will O Wisp</t>
        </is>
      </c>
      <c r="F437" s="71" t="n"/>
    </row>
    <row r="438">
      <c r="E438" s="86" t="inlineStr">
        <is>
          <t>Revenge</t>
        </is>
      </c>
      <c r="F438" s="71" t="n"/>
    </row>
    <row r="439">
      <c r="E439" s="85" t="inlineStr">
        <is>
          <t>Teleport</t>
        </is>
      </c>
      <c r="F439" s="71" t="n"/>
    </row>
    <row r="441" ht="24" customHeight="1">
      <c r="B441" s="63" t="inlineStr">
        <is>
          <t>Mt Pyre - 6F</t>
        </is>
      </c>
      <c r="C441" s="64" t="n"/>
      <c r="D441" s="64" t="n"/>
      <c r="E441" s="64" t="n"/>
      <c r="F441" s="64" t="n"/>
      <c r="G441" s="64" t="n"/>
      <c r="H441" s="64" t="n"/>
      <c r="I441" s="64" t="n"/>
      <c r="J441" s="64" t="n"/>
      <c r="K441" s="64" t="n"/>
      <c r="L441" s="64" t="n"/>
      <c r="M441" s="64" t="n"/>
      <c r="N441" s="64" t="n"/>
      <c r="O441" s="64" t="n"/>
      <c r="P441" s="64" t="n"/>
      <c r="Q441" s="64" t="n"/>
    </row>
    <row r="443" ht="20" customHeight="1">
      <c r="B443" s="65" t="inlineStr">
        <is>
          <t>Psychic</t>
        </is>
      </c>
      <c r="C443" s="66" t="n"/>
      <c r="D443" s="66" t="n"/>
      <c r="E443" s="67" t="inlineStr">
        <is>
          <t>Psychic Cedric</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IFERROR(_xlfn.IMAGE("https://play.pokemonshowdown.com/sprites/gen5/wobbuffet.png"),"")</f>
        <v/>
      </c>
      <c r="Q444" s="69" t="inlineStr">
        <is>
          <t>Forced on sight (range 3)</t>
        </is>
      </c>
    </row>
    <row r="445">
      <c r="E445" s="70" t="inlineStr">
        <is>
          <t>Lv 32 Wobbuffet</t>
        </is>
      </c>
      <c r="F445" s="71" t="n"/>
      <c r="Q445" s="72" t="inlineStr">
        <is>
          <t>Pokémon</t>
        </is>
      </c>
    </row>
    <row r="446">
      <c r="E446" s="73" t="inlineStr">
        <is>
          <t>Modest</t>
        </is>
      </c>
      <c r="F446" s="73" t="inlineStr">
        <is>
          <t>Shadow Tag</t>
        </is>
      </c>
      <c r="Q446" s="72" t="inlineStr">
        <is>
          <t>Nature / Ability</t>
        </is>
      </c>
    </row>
    <row r="447">
      <c r="B447" s="72" t="inlineStr">
        <is>
          <t>AI Flags:</t>
        </is>
      </c>
      <c r="E447" s="74" t="inlineStr">
        <is>
          <t>(None)</t>
        </is>
      </c>
      <c r="F447" s="71" t="n"/>
      <c r="Q447" s="72" t="inlineStr">
        <is>
          <t>Item</t>
        </is>
      </c>
    </row>
    <row r="448">
      <c r="B448" s="69" t="inlineStr">
        <is>
          <t>Basic Trainer</t>
        </is>
      </c>
      <c r="E448" s="92" t="inlineStr">
        <is>
          <t>Destiny Bond</t>
        </is>
      </c>
      <c r="F448" s="71" t="n"/>
      <c r="Q448" s="72" t="inlineStr">
        <is>
          <t>Moves</t>
        </is>
      </c>
    </row>
    <row r="449">
      <c r="E449" s="76" t="inlineStr">
        <is>
          <t>Safeguard</t>
        </is>
      </c>
      <c r="F449" s="71" t="n"/>
    </row>
    <row r="450">
      <c r="E450" s="86" t="inlineStr">
        <is>
          <t>Counter</t>
        </is>
      </c>
      <c r="F450" s="71" t="n"/>
    </row>
    <row r="451">
      <c r="E451" s="85" t="inlineStr">
        <is>
          <t>Mirror Coat</t>
        </is>
      </c>
      <c r="F451" s="71" t="n"/>
    </row>
    <row r="453" ht="20" customHeight="1">
      <c r="B453" s="65" t="inlineStr">
        <is>
          <t>Hex Maniac</t>
        </is>
      </c>
      <c r="C453" s="66" t="n"/>
      <c r="D453" s="66" t="n"/>
      <c r="E453" s="67" t="inlineStr">
        <is>
          <t>Hex Maniac Valerie</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IFERROR(_xlfn.IMAGE("https://play.pokemonshowdown.com/sprites/gen5/sableye.png"),"")</f>
        <v/>
      </c>
      <c r="Q454" s="69" t="inlineStr">
        <is>
          <t>Forced on sight (range 3)</t>
        </is>
      </c>
    </row>
    <row r="455">
      <c r="E455" s="70" t="inlineStr">
        <is>
          <t>Lv 32 Sableye</t>
        </is>
      </c>
      <c r="F455" s="71" t="n"/>
      <c r="Q455" s="72" t="inlineStr">
        <is>
          <t>Pokémon</t>
        </is>
      </c>
    </row>
    <row r="456">
      <c r="E456" s="73" t="inlineStr">
        <is>
          <t>Adamant</t>
        </is>
      </c>
      <c r="F456" s="73" t="inlineStr">
        <is>
          <t>Clear Body</t>
        </is>
      </c>
      <c r="Q456" s="72" t="inlineStr">
        <is>
          <t>Nature / Ability</t>
        </is>
      </c>
    </row>
    <row r="457">
      <c r="B457" s="72" t="inlineStr">
        <is>
          <t>AI Flags:</t>
        </is>
      </c>
      <c r="E457" s="74" t="inlineStr">
        <is>
          <t>(None)</t>
        </is>
      </c>
      <c r="F457" s="71" t="n"/>
      <c r="Q457" s="72" t="inlineStr">
        <is>
          <t>Item</t>
        </is>
      </c>
    </row>
    <row r="458">
      <c r="B458" s="69" t="inlineStr">
        <is>
          <t>Basic Trainer</t>
        </is>
      </c>
      <c r="E458" s="86" t="inlineStr">
        <is>
          <t>Brick Break</t>
        </is>
      </c>
      <c r="F458" s="71" t="n"/>
      <c r="Q458" s="72" t="inlineStr">
        <is>
          <t>Moves</t>
        </is>
      </c>
    </row>
    <row r="459">
      <c r="E459" s="92" t="inlineStr">
        <is>
          <t>Shadow Sneak</t>
        </is>
      </c>
      <c r="F459" s="71" t="n"/>
    </row>
    <row r="460">
      <c r="E460" s="85" t="inlineStr">
        <is>
          <t>Teleport</t>
        </is>
      </c>
      <c r="F460" s="71" t="n"/>
    </row>
    <row r="461">
      <c r="E461" s="85" t="inlineStr">
        <is>
          <t>Zen Headbutt</t>
        </is>
      </c>
      <c r="F461" s="71" t="n"/>
    </row>
    <row r="463" ht="24" customHeight="1">
      <c r="B463" s="63" t="inlineStr">
        <is>
          <t>Route 123</t>
        </is>
      </c>
      <c r="C463" s="64" t="n"/>
      <c r="D463" s="64" t="n"/>
      <c r="E463" s="64" t="n"/>
      <c r="F463" s="64" t="n"/>
      <c r="G463" s="64" t="n"/>
      <c r="H463" s="64" t="n"/>
      <c r="I463" s="64" t="n"/>
      <c r="J463" s="64" t="n"/>
      <c r="K463" s="64" t="n"/>
      <c r="L463" s="64" t="n"/>
      <c r="M463" s="64" t="n"/>
      <c r="N463" s="64" t="n"/>
      <c r="O463" s="64" t="n"/>
      <c r="P463" s="64" t="n"/>
      <c r="Q463" s="64" t="n"/>
    </row>
    <row r="465" ht="20" customHeight="1">
      <c r="B465" s="65" t="inlineStr">
        <is>
          <t>Bird Keeper</t>
        </is>
      </c>
      <c r="C465" s="66" t="n"/>
      <c r="D465" s="66" t="n"/>
      <c r="E465" s="67" t="inlineStr">
        <is>
          <t>Bird Keeper Alberto</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IFERROR(_xlfn.IMAGE("https://play.pokemonshowdown.com/sprites/gen5/pelipper.png"),"")</f>
        <v/>
      </c>
      <c r="G466" s="68">
        <f>IFERROR(_xlfn.IMAGE("https://play.pokemonshowdown.com/sprites/gen5/xatu.png"),"")</f>
        <v/>
      </c>
      <c r="Q466" s="69" t="inlineStr">
        <is>
          <t>Forced on sight (range 2)</t>
        </is>
      </c>
    </row>
    <row r="467">
      <c r="E467" s="70" t="inlineStr">
        <is>
          <t>Lv 30 Pelipper</t>
        </is>
      </c>
      <c r="F467" s="71" t="n"/>
      <c r="G467" s="70" t="inlineStr">
        <is>
          <t>Lv 30 Xatu</t>
        </is>
      </c>
      <c r="H467" s="71" t="n"/>
      <c r="Q467" s="72" t="inlineStr">
        <is>
          <t>Pokémon</t>
        </is>
      </c>
    </row>
    <row r="468">
      <c r="E468" s="73" t="inlineStr">
        <is>
          <t>Modest</t>
        </is>
      </c>
      <c r="F468" s="73" t="inlineStr">
        <is>
          <t>Unburden</t>
        </is>
      </c>
      <c r="G468" s="73" t="inlineStr">
        <is>
          <t>Jolly</t>
        </is>
      </c>
      <c r="H468" s="73" t="inlineStr">
        <is>
          <t>Magic Guard</t>
        </is>
      </c>
      <c r="Q468" s="72" t="inlineStr">
        <is>
          <t>Nature / Ability</t>
        </is>
      </c>
    </row>
    <row r="469">
      <c r="B469" s="72" t="inlineStr">
        <is>
          <t>AI Flags:</t>
        </is>
      </c>
      <c r="E469" s="74" t="inlineStr">
        <is>
          <t>(None)</t>
        </is>
      </c>
      <c r="F469" s="71" t="n"/>
      <c r="G469" s="74" t="inlineStr">
        <is>
          <t>(None)</t>
        </is>
      </c>
      <c r="H469" s="71" t="n"/>
      <c r="Q469" s="72" t="inlineStr">
        <is>
          <t>Item</t>
        </is>
      </c>
    </row>
    <row r="470">
      <c r="B470" s="69" t="inlineStr">
        <is>
          <t>Basic Trainer</t>
        </is>
      </c>
      <c r="E470" s="75" t="inlineStr">
        <is>
          <t>Bite</t>
        </is>
      </c>
      <c r="F470" s="71" t="n"/>
      <c r="G470" s="85" t="inlineStr">
        <is>
          <t>Psybeam</t>
        </is>
      </c>
      <c r="H470" s="71" t="n"/>
      <c r="Q470" s="72" t="inlineStr">
        <is>
          <t>Moves</t>
        </is>
      </c>
    </row>
    <row r="471">
      <c r="E471" s="75" t="inlineStr">
        <is>
          <t>Pursuit</t>
        </is>
      </c>
      <c r="F471" s="71" t="n"/>
      <c r="G471" s="76" t="inlineStr">
        <is>
          <t>Me First</t>
        </is>
      </c>
      <c r="H471" s="71" t="n"/>
    </row>
    <row r="472">
      <c r="E472" s="90" t="inlineStr">
        <is>
          <t>Bubble Beam</t>
        </is>
      </c>
      <c r="F472" s="71" t="n"/>
      <c r="G472" s="92" t="inlineStr">
        <is>
          <t>Confuse Ray</t>
        </is>
      </c>
      <c r="H472" s="71" t="n"/>
    </row>
    <row r="473">
      <c r="E473" s="82" t="inlineStr">
        <is>
          <t>Pluck</t>
        </is>
      </c>
      <c r="F473" s="71" t="n"/>
      <c r="G473" s="92" t="inlineStr">
        <is>
          <t>Ominous Wind</t>
        </is>
      </c>
      <c r="H473" s="71" t="n"/>
    </row>
    <row r="475" ht="20" customHeight="1">
      <c r="B475" s="65" t="inlineStr">
        <is>
          <t>Cooltrainer</t>
        </is>
      </c>
      <c r="C475" s="66" t="n"/>
      <c r="D475" s="66" t="n"/>
      <c r="E475" s="67" t="inlineStr">
        <is>
          <t>Cooltrainer Braxton</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IFERROR(_xlfn.IMAGE("https://play.pokemonshowdown.com/sprites/gen5/swellow.png"),"")</f>
        <v/>
      </c>
      <c r="G476" s="68">
        <f>IFERROR(_xlfn.IMAGE("https://play.pokemonshowdown.com/sprites/gen5/trapinch.png"),"")</f>
        <v/>
      </c>
      <c r="I476" s="68">
        <f>IFERROR(_xlfn.IMAGE("https://play.pokemonshowdown.com/sprites/gen5/wailmer.png"),"")</f>
        <v/>
      </c>
      <c r="K476" s="68">
        <f>IFERROR(_xlfn.IMAGE("https://play.pokemonshowdown.com/sprites/gen5/magneton.png"),"")</f>
        <v/>
      </c>
      <c r="M476" s="68">
        <f>IFERROR(_xlfn.IMAGE("https://play.pokemonshowdown.com/sprites/gen5/shiftry.png"),"")</f>
        <v/>
      </c>
    </row>
    <row r="477">
      <c r="E477" s="70" t="inlineStr">
        <is>
          <t>Lv 28 Swellow</t>
        </is>
      </c>
      <c r="F477" s="71" t="n"/>
      <c r="G477" s="70" t="inlineStr">
        <is>
          <t>Lv 28 Trapinch</t>
        </is>
      </c>
      <c r="H477" s="71" t="n"/>
      <c r="I477" s="70" t="inlineStr">
        <is>
          <t>Lv 28 Wailmer</t>
        </is>
      </c>
      <c r="J477" s="71" t="n"/>
      <c r="K477" s="70" t="inlineStr">
        <is>
          <t>Lv 28 Magneton</t>
        </is>
      </c>
      <c r="L477" s="71" t="n"/>
      <c r="M477" s="70" t="inlineStr">
        <is>
          <t>Lv 28 Shiftry</t>
        </is>
      </c>
      <c r="N477" s="71" t="n"/>
      <c r="Q477" s="72" t="inlineStr">
        <is>
          <t>Pokémon</t>
        </is>
      </c>
    </row>
    <row r="478">
      <c r="E478" s="73" t="inlineStr">
        <is>
          <t>Adamant</t>
        </is>
      </c>
      <c r="F478" s="73" t="inlineStr">
        <is>
          <t>Guts</t>
        </is>
      </c>
      <c r="G478" s="73" t="inlineStr">
        <is>
          <t>Adamant</t>
        </is>
      </c>
      <c r="H478" s="73" t="inlineStr">
        <is>
          <t>Arena Trap</t>
        </is>
      </c>
      <c r="I478" s="73" t="inlineStr">
        <is>
          <t>Naughty</t>
        </is>
      </c>
      <c r="J478" s="73" t="inlineStr">
        <is>
          <t>Pressure</t>
        </is>
      </c>
      <c r="K478" s="73" t="inlineStr">
        <is>
          <t>Modest</t>
        </is>
      </c>
      <c r="L478" s="73" t="inlineStr">
        <is>
          <t>Magnet Pull</t>
        </is>
      </c>
      <c r="M478" s="73" t="inlineStr">
        <is>
          <t>Naughty</t>
        </is>
      </c>
      <c r="N478" s="73" t="inlineStr">
        <is>
          <t>Chlorophyll</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(None)</t>
        </is>
      </c>
      <c r="L479" s="71" t="n"/>
      <c r="M479" s="74" t="inlineStr">
        <is>
          <t>(None)</t>
        </is>
      </c>
      <c r="N479" s="71" t="n"/>
      <c r="Q479" s="72" t="inlineStr">
        <is>
          <t>Item</t>
        </is>
      </c>
    </row>
    <row r="480">
      <c r="B480" s="69" t="inlineStr">
        <is>
          <t>Basic Trainer</t>
        </is>
      </c>
      <c r="E480" s="76" t="inlineStr">
        <is>
          <t>Focus Energy</t>
        </is>
      </c>
      <c r="F480" s="71" t="n"/>
      <c r="G480" s="75" t="inlineStr">
        <is>
          <t>Bite</t>
        </is>
      </c>
      <c r="H480" s="71" t="n"/>
      <c r="I480" s="89" t="inlineStr">
        <is>
          <t>Rollout</t>
        </is>
      </c>
      <c r="J480" s="71" t="n"/>
      <c r="K480" s="77" t="inlineStr">
        <is>
          <t>Thunderbolt</t>
        </is>
      </c>
      <c r="L480" s="71" t="n"/>
      <c r="M480" s="84" t="inlineStr">
        <is>
          <t>Giga Drain</t>
        </is>
      </c>
      <c r="N480" s="71" t="n"/>
      <c r="Q480" s="72" t="inlineStr">
        <is>
          <t>Moves</t>
        </is>
      </c>
    </row>
    <row r="481">
      <c r="E481" s="76" t="inlineStr">
        <is>
          <t>Quick Attack</t>
        </is>
      </c>
      <c r="F481" s="71" t="n"/>
      <c r="G481" s="78" t="inlineStr">
        <is>
          <t>Dig</t>
        </is>
      </c>
      <c r="H481" s="71" t="n"/>
      <c r="I481" s="90" t="inlineStr">
        <is>
          <t>Whirlpool</t>
        </is>
      </c>
      <c r="J481" s="71" t="n"/>
      <c r="K481" s="76" t="inlineStr">
        <is>
          <t>Supersonic</t>
        </is>
      </c>
      <c r="L481" s="71" t="n"/>
      <c r="M481" s="75" t="inlineStr">
        <is>
          <t>Feint Attack</t>
        </is>
      </c>
      <c r="N481" s="71" t="n"/>
    </row>
    <row r="482">
      <c r="E482" s="82" t="inlineStr">
        <is>
          <t>Wing Attack</t>
        </is>
      </c>
      <c r="F482" s="71" t="n"/>
      <c r="G482" s="75" t="inlineStr">
        <is>
          <t>Feint Attack</t>
        </is>
      </c>
      <c r="H482" s="71" t="n"/>
      <c r="I482" s="92" t="inlineStr">
        <is>
          <t>Astonish</t>
        </is>
      </c>
      <c r="J482" s="71" t="n"/>
      <c r="K482" s="77" t="inlineStr">
        <is>
          <t>Thunder Wave</t>
        </is>
      </c>
      <c r="L482" s="71" t="n"/>
      <c r="M482" s="76" t="inlineStr">
        <is>
          <t>Double Team</t>
        </is>
      </c>
      <c r="N482" s="71" t="n"/>
    </row>
    <row r="483">
      <c r="E483" s="76" t="inlineStr">
        <is>
          <t>Endeavor</t>
        </is>
      </c>
      <c r="F483" s="71" t="n"/>
      <c r="G483" s="78" t="inlineStr">
        <is>
          <t>Sand Tomb</t>
        </is>
      </c>
      <c r="H483" s="71" t="n"/>
      <c r="I483" s="90" t="inlineStr">
        <is>
          <t>Water Pulse</t>
        </is>
      </c>
      <c r="J483" s="71" t="n"/>
      <c r="K483" s="76" t="inlineStr">
        <is>
          <t>Sonic Boom</t>
        </is>
      </c>
      <c r="L483" s="71" t="n"/>
      <c r="M483" s="76" t="inlineStr">
        <is>
          <t>Swagger</t>
        </is>
      </c>
      <c r="N483" s="71" t="n"/>
    </row>
    <row r="485" ht="20" customHeight="1">
      <c r="B485" s="65" t="inlineStr">
        <is>
          <t>Psychic</t>
        </is>
      </c>
      <c r="C485" s="66" t="n"/>
      <c r="D485" s="66" t="n"/>
      <c r="E485" s="67" t="inlineStr">
        <is>
          <t>Psychic Cameron</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IFERROR(_xlfn.IMAGE("https://play.pokemonshowdown.com/sprites/gen5/solrock.png"),"")</f>
        <v/>
      </c>
      <c r="Q486" s="69" t="inlineStr">
        <is>
          <t>Forced on sight (range 7)</t>
        </is>
      </c>
    </row>
    <row r="487">
      <c r="E487" s="70" t="inlineStr">
        <is>
          <t>Lv 31 Solrock</t>
        </is>
      </c>
      <c r="F487" s="71" t="n"/>
      <c r="Q487" s="72" t="inlineStr">
        <is>
          <t>Pokémon</t>
        </is>
      </c>
    </row>
    <row r="488">
      <c r="E488" s="73" t="inlineStr">
        <is>
          <t>Adamant</t>
        </is>
      </c>
      <c r="F488" s="73" t="inlineStr">
        <is>
          <t>Levitate</t>
        </is>
      </c>
      <c r="Q488" s="72" t="inlineStr">
        <is>
          <t>Nature / Ability</t>
        </is>
      </c>
    </row>
    <row r="489">
      <c r="B489" s="72" t="inlineStr">
        <is>
          <t>AI Flags:</t>
        </is>
      </c>
      <c r="E489" s="74" t="inlineStr">
        <is>
          <t>(None)</t>
        </is>
      </c>
      <c r="F489" s="71" t="n"/>
      <c r="Q489" s="72" t="inlineStr">
        <is>
          <t>Item</t>
        </is>
      </c>
    </row>
    <row r="490">
      <c r="B490" s="69" t="inlineStr">
        <is>
          <t>Basic Trainer</t>
        </is>
      </c>
      <c r="E490" s="85" t="inlineStr">
        <is>
          <t>Teleport</t>
        </is>
      </c>
      <c r="F490" s="71" t="n"/>
      <c r="Q490" s="72" t="inlineStr">
        <is>
          <t>Moves</t>
        </is>
      </c>
    </row>
    <row r="491">
      <c r="E491" s="83" t="inlineStr">
        <is>
          <t>Will O Wisp</t>
        </is>
      </c>
      <c r="F491" s="71" t="n"/>
    </row>
    <row r="492">
      <c r="E492" s="85" t="inlineStr">
        <is>
          <t>Psycho Cut</t>
        </is>
      </c>
      <c r="F492" s="71" t="n"/>
    </row>
    <row r="493">
      <c r="E493" s="89" t="inlineStr">
        <is>
          <t>Rock Slide</t>
        </is>
      </c>
      <c r="F493" s="71" t="n"/>
    </row>
    <row r="495" ht="20" customHeight="1">
      <c r="B495" s="65" t="inlineStr">
        <is>
          <t>Bug Catcher</t>
        </is>
      </c>
      <c r="C495" s="66" t="n"/>
      <c r="D495" s="66" t="n"/>
      <c r="E495" s="67" t="inlineStr">
        <is>
          <t>Bug Catcher Davis</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IFERROR(_xlfn.IMAGE("https://play.pokemonshowdown.com/sprites/gen5/pinsir.png"),"")</f>
        <v/>
      </c>
    </row>
    <row r="497">
      <c r="E497" s="70" t="inlineStr">
        <is>
          <t>Lv 27 Pinsir</t>
        </is>
      </c>
      <c r="F497" s="71" t="n"/>
      <c r="Q497" s="72" t="inlineStr">
        <is>
          <t>Pokémon</t>
        </is>
      </c>
    </row>
    <row r="498">
      <c r="E498" s="73" t="inlineStr">
        <is>
          <t>Adamant</t>
        </is>
      </c>
      <c r="F498" s="73" t="inlineStr">
        <is>
          <t>Hyper Cutter</t>
        </is>
      </c>
      <c r="Q498" s="72" t="inlineStr">
        <is>
          <t>Nature / Ability</t>
        </is>
      </c>
    </row>
    <row r="499">
      <c r="B499" s="72" t="inlineStr">
        <is>
          <t>AI Flags:</t>
        </is>
      </c>
      <c r="E499" s="74" t="inlineStr">
        <is>
          <t>(None)</t>
        </is>
      </c>
      <c r="F499" s="71" t="n"/>
      <c r="Q499" s="72" t="inlineStr">
        <is>
          <t>Item</t>
        </is>
      </c>
    </row>
    <row r="500">
      <c r="B500" s="69" t="inlineStr">
        <is>
          <t>Basic Trainer</t>
        </is>
      </c>
      <c r="E500" s="86" t="inlineStr">
        <is>
          <t>Seismic Toss</t>
        </is>
      </c>
      <c r="F500" s="71" t="n"/>
      <c r="Q500" s="72" t="inlineStr">
        <is>
          <t>Moves</t>
        </is>
      </c>
    </row>
    <row r="501">
      <c r="E501" s="79" t="inlineStr">
        <is>
          <t>Bug Bite</t>
        </is>
      </c>
      <c r="F501" s="71" t="n"/>
    </row>
    <row r="502">
      <c r="E502" s="89" t="inlineStr">
        <is>
          <t>Rock Slide</t>
        </is>
      </c>
      <c r="F502" s="71" t="n"/>
    </row>
    <row r="503">
      <c r="E503" s="76" t="inlineStr">
        <is>
          <t>Body Slam</t>
        </is>
      </c>
      <c r="F503" s="71" t="n"/>
    </row>
    <row r="505" ht="20" customHeight="1">
      <c r="B505" s="65" t="inlineStr">
        <is>
          <t>Collector</t>
        </is>
      </c>
      <c r="C505" s="66" t="n"/>
      <c r="D505" s="66" t="n"/>
      <c r="E505" s="67" t="inlineStr">
        <is>
          <t>Collector Ed</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IFERROR(_xlfn.IMAGE("https://play.pokemonshowdown.com/sprites/gen5/zangoose.png"),"")</f>
        <v/>
      </c>
      <c r="G506" s="68">
        <f>IFERROR(_xlfn.IMAGE("https://play.pokemonshowdown.com/sprites/gen5/seviper.png"),"")</f>
        <v/>
      </c>
      <c r="Q506" s="69" t="inlineStr">
        <is>
          <t>Forced on sight (range 4)</t>
        </is>
      </c>
    </row>
    <row r="507">
      <c r="E507" s="70" t="inlineStr">
        <is>
          <t>Lv 30 Zangoose</t>
        </is>
      </c>
      <c r="F507" s="71" t="n"/>
      <c r="G507" s="70" t="inlineStr">
        <is>
          <t>Lv 30 Seviper</t>
        </is>
      </c>
      <c r="H507" s="71" t="n"/>
      <c r="Q507" s="72" t="inlineStr">
        <is>
          <t>Pokémon</t>
        </is>
      </c>
    </row>
    <row r="508">
      <c r="E508" s="73" t="inlineStr">
        <is>
          <t>Adamant</t>
        </is>
      </c>
      <c r="F508" s="73" t="inlineStr">
        <is>
          <t>Hyper Cutter</t>
        </is>
      </c>
      <c r="G508" s="73" t="inlineStr">
        <is>
          <t>Jolly</t>
        </is>
      </c>
      <c r="H508" s="73" t="inlineStr">
        <is>
          <t>Hyper Cutter</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79" t="inlineStr">
        <is>
          <t>Fury Cutter</t>
        </is>
      </c>
      <c r="F510" s="71" t="n"/>
      <c r="G510" s="80" t="inlineStr">
        <is>
          <t>Cross Poison</t>
        </is>
      </c>
      <c r="H510" s="71" t="n"/>
      <c r="Q510" s="72" t="inlineStr">
        <is>
          <t>Moves</t>
        </is>
      </c>
    </row>
    <row r="511">
      <c r="E511" s="76" t="inlineStr">
        <is>
          <t>Slash</t>
        </is>
      </c>
      <c r="F511" s="71" t="n"/>
      <c r="G511" s="79" t="inlineStr">
        <is>
          <t>X Scissor</t>
        </is>
      </c>
      <c r="H511" s="71" t="n"/>
    </row>
    <row r="512">
      <c r="E512" s="76" t="inlineStr">
        <is>
          <t>Fury Swipes</t>
        </is>
      </c>
      <c r="F512" s="71" t="n"/>
      <c r="G512" s="80" t="inlineStr">
        <is>
          <t>Swallow</t>
        </is>
      </c>
      <c r="H512" s="71" t="n"/>
    </row>
    <row r="513">
      <c r="E513" s="75" t="inlineStr">
        <is>
          <t>Pursuit</t>
        </is>
      </c>
      <c r="F513" s="71" t="n"/>
      <c r="G513" s="75" t="inlineStr">
        <is>
          <t>Night Slash</t>
        </is>
      </c>
      <c r="H513" s="71" t="n"/>
    </row>
    <row r="515" ht="20" customHeight="1">
      <c r="B515" s="65" t="inlineStr">
        <is>
          <t>Guitarist</t>
        </is>
      </c>
      <c r="C515" s="66" t="n"/>
      <c r="D515" s="66" t="n"/>
      <c r="E515" s="67" t="inlineStr">
        <is>
          <t>Guitarist Fernando</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IFERROR(_xlfn.IMAGE("https://play.pokemonshowdown.com/sprites/gen5/electrike.png"),"")</f>
        <v/>
      </c>
      <c r="G516" s="68">
        <f>IFERROR(_xlfn.IMAGE("https://play.pokemonshowdown.com/sprites/gen5/loudred.png"),"")</f>
        <v/>
      </c>
      <c r="Q516" s="69" t="inlineStr">
        <is>
          <t>Forced on sight (range 2)</t>
        </is>
      </c>
    </row>
    <row r="517">
      <c r="E517" s="70" t="inlineStr">
        <is>
          <t>Lv 30 Electrike</t>
        </is>
      </c>
      <c r="F517" s="71" t="n"/>
      <c r="G517" s="70" t="inlineStr">
        <is>
          <t>Lv 30 Loudred</t>
        </is>
      </c>
      <c r="H517" s="71" t="n"/>
      <c r="Q517" s="72" t="inlineStr">
        <is>
          <t>Pokémon</t>
        </is>
      </c>
    </row>
    <row r="518">
      <c r="E518" s="73" t="inlineStr">
        <is>
          <t>Modest</t>
        </is>
      </c>
      <c r="F518" s="73" t="inlineStr">
        <is>
          <t>Lightning Rod</t>
        </is>
      </c>
      <c r="G518" s="73" t="inlineStr">
        <is>
          <t>Adamant</t>
        </is>
      </c>
      <c r="H518" s="73" t="inlineStr">
        <is>
          <t>Scrappy</t>
        </is>
      </c>
      <c r="Q518" s="72" t="inlineStr">
        <is>
          <t>Nature / Ability</t>
        </is>
      </c>
    </row>
    <row r="519">
      <c r="B519" s="72" t="inlineStr">
        <is>
          <t>AI Flags:</t>
        </is>
      </c>
      <c r="E519" s="74" t="inlineStr">
        <is>
          <t>(None)</t>
        </is>
      </c>
      <c r="F519" s="71" t="n"/>
      <c r="G519" s="74" t="inlineStr">
        <is>
          <t>(None)</t>
        </is>
      </c>
      <c r="H519" s="71" t="n"/>
      <c r="Q519" s="72" t="inlineStr">
        <is>
          <t>Item</t>
        </is>
      </c>
    </row>
    <row r="520">
      <c r="B520" s="69" t="inlineStr">
        <is>
          <t>Basic Trainer</t>
        </is>
      </c>
      <c r="E520" s="77" t="inlineStr">
        <is>
          <t>Thunder Wave</t>
        </is>
      </c>
      <c r="F520" s="71" t="n"/>
      <c r="G520" s="76" t="inlineStr">
        <is>
          <t>Screech</t>
        </is>
      </c>
      <c r="H520" s="71" t="n"/>
      <c r="Q520" s="72" t="inlineStr">
        <is>
          <t>Moves</t>
        </is>
      </c>
    </row>
    <row r="521">
      <c r="E521" s="77" t="inlineStr">
        <is>
          <t>Shock Wave</t>
        </is>
      </c>
      <c r="F521" s="71" t="n"/>
      <c r="G521" s="75" t="inlineStr">
        <is>
          <t>Bite</t>
        </is>
      </c>
      <c r="H521" s="71" t="n"/>
    </row>
    <row r="522">
      <c r="E522" s="75" t="inlineStr">
        <is>
          <t>Bite</t>
        </is>
      </c>
      <c r="F522" s="71" t="n"/>
      <c r="G522" s="76" t="inlineStr">
        <is>
          <t>Supersonic</t>
        </is>
      </c>
      <c r="H522" s="71" t="n"/>
    </row>
    <row r="523">
      <c r="E523" s="76" t="inlineStr">
        <is>
          <t>Swift</t>
        </is>
      </c>
      <c r="F523" s="71" t="n"/>
      <c r="G523" s="78" t="inlineStr">
        <is>
          <t>Stomp</t>
        </is>
      </c>
      <c r="H523" s="71" t="n"/>
    </row>
    <row r="525" ht="20" customHeight="1">
      <c r="B525" s="65" t="inlineStr">
        <is>
          <t>Expert</t>
        </is>
      </c>
      <c r="C525" s="66" t="n"/>
      <c r="D525" s="66" t="n"/>
      <c r="E525" s="67" t="inlineStr">
        <is>
          <t>Expert Fredrick</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IFERROR(_xlfn.IMAGE("https://play.pokemonshowdown.com/sprites/gen5/makuhita.png"),"")</f>
        <v/>
      </c>
      <c r="G526" s="68">
        <f>IFERROR(_xlfn.IMAGE("https://play.pokemonshowdown.com/sprites/gen5/machoke.png"),"")</f>
        <v/>
      </c>
      <c r="Q526" s="69" t="inlineStr">
        <is>
          <t>Forced on sight (range 2)</t>
        </is>
      </c>
    </row>
    <row r="527">
      <c r="E527" s="70" t="inlineStr">
        <is>
          <t>Lv 30 Makuhita</t>
        </is>
      </c>
      <c r="F527" s="71" t="n"/>
      <c r="G527" s="70" t="inlineStr">
        <is>
          <t>Lv 30 Machoke</t>
        </is>
      </c>
      <c r="H527" s="71" t="n"/>
      <c r="Q527" s="72" t="inlineStr">
        <is>
          <t>Pokémon</t>
        </is>
      </c>
    </row>
    <row r="528">
      <c r="E528" s="73" t="inlineStr">
        <is>
          <t>Adamant</t>
        </is>
      </c>
      <c r="F528" s="73" t="inlineStr">
        <is>
          <t>Guts</t>
        </is>
      </c>
      <c r="G528" s="73" t="inlineStr">
        <is>
          <t>Adamant</t>
        </is>
      </c>
      <c r="H528" s="73" t="inlineStr">
        <is>
          <t>Huge Power</t>
        </is>
      </c>
      <c r="Q528" s="72" t="inlineStr">
        <is>
          <t>Nature / Ability</t>
        </is>
      </c>
    </row>
    <row r="529">
      <c r="B529" s="72" t="inlineStr">
        <is>
          <t>AI Flags:</t>
        </is>
      </c>
      <c r="E529" s="74" t="inlineStr">
        <is>
          <t>(None)</t>
        </is>
      </c>
      <c r="F529" s="71" t="n"/>
      <c r="G529" s="74" t="inlineStr">
        <is>
          <t>(None)</t>
        </is>
      </c>
      <c r="H529" s="71" t="n"/>
      <c r="Q529" s="72" t="inlineStr">
        <is>
          <t>Item</t>
        </is>
      </c>
    </row>
    <row r="530">
      <c r="B530" s="69" t="inlineStr">
        <is>
          <t>Basic Trainer</t>
        </is>
      </c>
      <c r="E530" s="86" t="inlineStr">
        <is>
          <t>Submission</t>
        </is>
      </c>
      <c r="F530" s="71" t="n"/>
      <c r="G530" s="83" t="inlineStr">
        <is>
          <t>Fire Punch</t>
        </is>
      </c>
      <c r="H530" s="71" t="n"/>
      <c r="Q530" s="72" t="inlineStr">
        <is>
          <t>Moves</t>
        </is>
      </c>
    </row>
    <row r="531">
      <c r="E531" s="86" t="inlineStr">
        <is>
          <t>Vital Throw</t>
        </is>
      </c>
      <c r="F531" s="71" t="n"/>
      <c r="G531" s="86" t="inlineStr">
        <is>
          <t>Seismic Toss</t>
        </is>
      </c>
      <c r="H531" s="71" t="n"/>
    </row>
    <row r="532">
      <c r="E532" s="76" t="inlineStr">
        <is>
          <t>Smelling Salts</t>
        </is>
      </c>
      <c r="F532" s="71" t="n"/>
      <c r="G532" s="77" t="inlineStr">
        <is>
          <t>Thunder Punch</t>
        </is>
      </c>
      <c r="H532" s="71" t="n"/>
    </row>
    <row r="533">
      <c r="E533" s="86" t="inlineStr">
        <is>
          <t>Force Palm</t>
        </is>
      </c>
      <c r="F533" s="71" t="n"/>
      <c r="G533" s="86" t="inlineStr">
        <is>
          <t>Wake Up Slap</t>
        </is>
      </c>
      <c r="H533" s="71" t="n"/>
    </row>
    <row r="535" ht="20" customHeight="1">
      <c r="B535" s="65" t="inlineStr">
        <is>
          <t>Psychic</t>
        </is>
      </c>
      <c r="C535" s="66" t="n"/>
      <c r="D535" s="66" t="n"/>
      <c r="E535" s="67" t="inlineStr">
        <is>
          <t>Psychic Jacki</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IFERROR(_xlfn.IMAGE("https://play.pokemonshowdown.com/sprites/gen5/kadabra.png"),"")</f>
        <v/>
      </c>
      <c r="G536" s="68">
        <f>IFERROR(_xlfn.IMAGE("https://play.pokemonshowdown.com/sprites/gen5/lunatone.png"),"")</f>
        <v/>
      </c>
      <c r="Q536" s="69" t="inlineStr">
        <is>
          <t>Forced on sight (range 1)</t>
        </is>
      </c>
    </row>
    <row r="537">
      <c r="E537" s="70" t="inlineStr">
        <is>
          <t>Lv 30 Kadabra</t>
        </is>
      </c>
      <c r="F537" s="71" t="n"/>
      <c r="G537" s="70" t="inlineStr">
        <is>
          <t>Lv 30 Lunatone</t>
        </is>
      </c>
      <c r="H537" s="71" t="n"/>
      <c r="Q537" s="72" t="inlineStr">
        <is>
          <t>Pokémon</t>
        </is>
      </c>
    </row>
    <row r="538">
      <c r="E538" s="73" t="inlineStr">
        <is>
          <t>Modest</t>
        </is>
      </c>
      <c r="F538" s="73" t="inlineStr">
        <is>
          <t>Magic Guard</t>
        </is>
      </c>
      <c r="G538" s="73" t="inlineStr">
        <is>
          <t>Modest</t>
        </is>
      </c>
      <c r="H538" s="73" t="inlineStr">
        <is>
          <t>Levitate</t>
        </is>
      </c>
      <c r="Q538" s="72" t="inlineStr">
        <is>
          <t>Nature / Ability</t>
        </is>
      </c>
    </row>
    <row r="539">
      <c r="B539" s="72" t="inlineStr">
        <is>
          <t>AI Flags:</t>
        </is>
      </c>
      <c r="E539" s="74" t="inlineStr">
        <is>
          <t>(None)</t>
        </is>
      </c>
      <c r="F539" s="71" t="n"/>
      <c r="G539" s="74" t="inlineStr">
        <is>
          <t>(None)</t>
        </is>
      </c>
      <c r="H539" s="71" t="n"/>
      <c r="Q539" s="72" t="inlineStr">
        <is>
          <t>Item</t>
        </is>
      </c>
    </row>
    <row r="540">
      <c r="B540" s="69" t="inlineStr">
        <is>
          <t>Basic Trainer</t>
        </is>
      </c>
      <c r="E540" s="85" t="inlineStr">
        <is>
          <t>Teleport</t>
        </is>
      </c>
      <c r="F540" s="71" t="n"/>
      <c r="G540" s="79" t="inlineStr">
        <is>
          <t>Signal Beam</t>
        </is>
      </c>
      <c r="H540" s="71" t="n"/>
      <c r="Q540" s="72" t="inlineStr">
        <is>
          <t>Moves</t>
        </is>
      </c>
    </row>
    <row r="541">
      <c r="E541" s="76" t="inlineStr">
        <is>
          <t>Disable</t>
        </is>
      </c>
      <c r="F541" s="71" t="n"/>
      <c r="G541" s="85" t="inlineStr">
        <is>
          <t>Teleport</t>
        </is>
      </c>
      <c r="H541" s="71" t="n"/>
    </row>
    <row r="542">
      <c r="E542" s="85" t="inlineStr">
        <is>
          <t>Psybeam</t>
        </is>
      </c>
      <c r="F542" s="71" t="n"/>
      <c r="G542" s="89" t="inlineStr">
        <is>
          <t>Ancient Power</t>
        </is>
      </c>
      <c r="H542" s="71" t="n"/>
    </row>
    <row r="543">
      <c r="E543" s="85" t="inlineStr">
        <is>
          <t>Future Sight</t>
        </is>
      </c>
      <c r="F543" s="71" t="n"/>
      <c r="G543" s="85" t="inlineStr">
        <is>
          <t>Hypnosis</t>
        </is>
      </c>
      <c r="H543" s="71" t="n"/>
    </row>
    <row r="545" ht="20" customHeight="1">
      <c r="B545" s="65" t="inlineStr">
        <is>
          <t>Cooltrainer 2</t>
        </is>
      </c>
      <c r="C545" s="66" t="n"/>
      <c r="D545" s="66" t="n"/>
      <c r="E545" s="67" t="inlineStr">
        <is>
          <t>Cooltrainer 2 Jazmyn</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IFERROR(_xlfn.IMAGE("https://play.pokemonshowdown.com/sprites/gen5/absol.png"),"")</f>
        <v/>
      </c>
      <c r="Q546" s="69" t="inlineStr">
        <is>
          <t>Forced on sight (range 3)</t>
        </is>
      </c>
    </row>
    <row r="547">
      <c r="E547" s="70" t="inlineStr">
        <is>
          <t>Lv 27 Absol</t>
        </is>
      </c>
      <c r="F547" s="71" t="n"/>
      <c r="Q547" s="72" t="inlineStr">
        <is>
          <t>Pokémon</t>
        </is>
      </c>
    </row>
    <row r="548">
      <c r="E548" s="73" t="inlineStr">
        <is>
          <t>Jolly</t>
        </is>
      </c>
      <c r="F548" s="73" t="inlineStr">
        <is>
          <t>Super Luck</t>
        </is>
      </c>
      <c r="Q548" s="72" t="inlineStr">
        <is>
          <t>Nature / Ability</t>
        </is>
      </c>
    </row>
    <row r="549">
      <c r="B549" s="72" t="inlineStr">
        <is>
          <t>AI Flags:</t>
        </is>
      </c>
      <c r="E549" s="74" t="inlineStr">
        <is>
          <t>(None)</t>
        </is>
      </c>
      <c r="F549" s="71" t="n"/>
      <c r="Q549" s="72" t="inlineStr">
        <is>
          <t>Item</t>
        </is>
      </c>
    </row>
    <row r="550">
      <c r="B550" s="69" t="inlineStr">
        <is>
          <t>Basic Trainer</t>
        </is>
      </c>
      <c r="E550" s="76" t="inlineStr">
        <is>
          <t>Slash</t>
        </is>
      </c>
      <c r="F550" s="71" t="n"/>
      <c r="Q550" s="72" t="inlineStr">
        <is>
          <t>Moves</t>
        </is>
      </c>
    </row>
    <row r="551">
      <c r="E551" s="89" t="inlineStr">
        <is>
          <t>Rock Slide</t>
        </is>
      </c>
      <c r="F551" s="71" t="n"/>
    </row>
    <row r="552">
      <c r="E552" s="92" t="inlineStr">
        <is>
          <t>Shadow Ball</t>
        </is>
      </c>
      <c r="F552" s="71" t="n"/>
    </row>
    <row r="553">
      <c r="E553" s="75" t="inlineStr">
        <is>
          <t>Punishment</t>
        </is>
      </c>
      <c r="F553" s="71" t="n"/>
    </row>
    <row r="555" ht="20" customHeight="1">
      <c r="B555" s="65" t="inlineStr">
        <is>
          <t>Ninja Boy</t>
        </is>
      </c>
      <c r="C555" s="66" t="n"/>
      <c r="D555" s="66" t="n"/>
      <c r="E555" s="67" t="inlineStr">
        <is>
          <t>Ninja Boy Jonas</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IFERROR(_xlfn.IMAGE("https://play.pokemonshowdown.com/sprites/gen5/koffing.png"),"")</f>
        <v/>
      </c>
    </row>
    <row r="557">
      <c r="E557" s="70" t="inlineStr">
        <is>
          <t>Lv 31 Koffing</t>
        </is>
      </c>
      <c r="F557" s="71" t="n"/>
      <c r="Q557" s="72" t="inlineStr">
        <is>
          <t>Pokémon</t>
        </is>
      </c>
    </row>
    <row r="558">
      <c r="E558" s="73" t="inlineStr">
        <is>
          <t>Naughty</t>
        </is>
      </c>
      <c r="F558" s="73" t="inlineStr">
        <is>
          <t>Levitate</t>
        </is>
      </c>
      <c r="Q558" s="72" t="inlineStr">
        <is>
          <t>Nature / Ability</t>
        </is>
      </c>
    </row>
    <row r="559">
      <c r="B559" s="72" t="inlineStr">
        <is>
          <t>AI Flags:</t>
        </is>
      </c>
      <c r="E559" s="74" t="inlineStr">
        <is>
          <t>(None)</t>
        </is>
      </c>
      <c r="F559" s="71" t="n"/>
      <c r="Q559" s="72" t="inlineStr">
        <is>
          <t>Item</t>
        </is>
      </c>
    </row>
    <row r="560">
      <c r="B560" s="69" t="inlineStr">
        <is>
          <t>Basic Trainer</t>
        </is>
      </c>
      <c r="E560" s="80" t="inlineStr">
        <is>
          <t>Toxic</t>
        </is>
      </c>
      <c r="F560" s="71" t="n"/>
      <c r="Q560" s="72" t="inlineStr">
        <is>
          <t>Moves</t>
        </is>
      </c>
    </row>
    <row r="561">
      <c r="E561" s="77" t="inlineStr">
        <is>
          <t>Thunder</t>
        </is>
      </c>
      <c r="F561" s="71" t="n"/>
    </row>
    <row r="562">
      <c r="E562" s="76" t="inlineStr">
        <is>
          <t>Self Destruct</t>
        </is>
      </c>
      <c r="F562" s="71" t="n"/>
    </row>
    <row r="563">
      <c r="E563" s="80" t="inlineStr">
        <is>
          <t>Sludge Bomb</t>
        </is>
      </c>
      <c r="F563" s="71" t="n"/>
    </row>
    <row r="565" ht="20" customHeight="1">
      <c r="B565" s="65" t="inlineStr">
        <is>
          <t>Parasol Lady</t>
        </is>
      </c>
      <c r="C565" s="66" t="n"/>
      <c r="D565" s="66" t="n"/>
      <c r="E565" s="67" t="inlineStr">
        <is>
          <t>Parasol Lady Kayley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IFERROR(_xlfn.IMAGE("https://play.pokemonshowdown.com/sprites/gen5/castform.png"),"")</f>
        <v/>
      </c>
      <c r="Q566" s="69" t="inlineStr">
        <is>
          <t>Forced on sight (range 1)</t>
        </is>
      </c>
    </row>
    <row r="567">
      <c r="E567" s="70" t="inlineStr">
        <is>
          <t>Lv 31 Castform</t>
        </is>
      </c>
      <c r="F567" s="71" t="n"/>
      <c r="Q567" s="72" t="inlineStr">
        <is>
          <t>Pokémon</t>
        </is>
      </c>
    </row>
    <row r="568">
      <c r="E568" s="73" t="inlineStr">
        <is>
          <t>Timid</t>
        </is>
      </c>
      <c r="F568" s="73" t="inlineStr"/>
      <c r="Q568" s="72" t="inlineStr">
        <is>
          <t>Nature / Ability</t>
        </is>
      </c>
    </row>
    <row r="569">
      <c r="B569" s="72" t="inlineStr">
        <is>
          <t>AI Flags:</t>
        </is>
      </c>
      <c r="E569" s="74" t="inlineStr">
        <is>
          <t>(None)</t>
        </is>
      </c>
      <c r="F569" s="71" t="n"/>
      <c r="Q569" s="72" t="inlineStr">
        <is>
          <t>Item</t>
        </is>
      </c>
    </row>
    <row r="570">
      <c r="B570" s="69" t="inlineStr">
        <is>
          <t>Basic Trainer</t>
        </is>
      </c>
      <c r="E570" s="83" t="inlineStr">
        <is>
          <t>Sunny Day</t>
        </is>
      </c>
      <c r="F570" s="71" t="n"/>
      <c r="Q570" s="72" t="inlineStr">
        <is>
          <t>Moves</t>
        </is>
      </c>
    </row>
    <row r="571">
      <c r="E571" s="76" t="inlineStr">
        <is>
          <t>Weather Ball</t>
        </is>
      </c>
      <c r="F571" s="71" t="n"/>
    </row>
    <row r="572">
      <c r="E572" s="83" t="inlineStr">
        <is>
          <t>Flamethrower</t>
        </is>
      </c>
      <c r="F572" s="71" t="n"/>
    </row>
    <row r="573">
      <c r="E573" s="84" t="inlineStr">
        <is>
          <t>Solar Beam</t>
        </is>
      </c>
      <c r="F573" s="71" t="n"/>
    </row>
    <row r="575" ht="20" customHeight="1">
      <c r="B575" s="65" t="inlineStr">
        <is>
          <t>Hex Maniac</t>
        </is>
      </c>
      <c r="C575" s="66" t="n"/>
      <c r="D575" s="66" t="n"/>
      <c r="E575" s="67" t="inlineStr">
        <is>
          <t>Hex Maniac Kindra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IFERROR(_xlfn.IMAGE("https://play.pokemonshowdown.com/sprites/gen5/duskull.png"),"")</f>
        <v/>
      </c>
      <c r="G576" s="68">
        <f>IFERROR(_xlfn.IMAGE("https://play.pokemonshowdown.com/sprites/gen5/shuppet.png"),"")</f>
        <v/>
      </c>
      <c r="Q576" s="69" t="inlineStr">
        <is>
          <t>Forced on sight (range 4)</t>
        </is>
      </c>
    </row>
    <row r="577">
      <c r="E577" s="70" t="inlineStr">
        <is>
          <t>Lv 30 Duskull</t>
        </is>
      </c>
      <c r="F577" s="71" t="n"/>
      <c r="G577" s="70" t="inlineStr">
        <is>
          <t>Lv 30 Shuppet</t>
        </is>
      </c>
      <c r="H577" s="71" t="n"/>
      <c r="Q577" s="72" t="inlineStr">
        <is>
          <t>Pokémon</t>
        </is>
      </c>
    </row>
    <row r="578">
      <c r="E578" s="73" t="inlineStr">
        <is>
          <t>Adamant</t>
        </is>
      </c>
      <c r="F578" s="73" t="inlineStr">
        <is>
          <t>Levitate</t>
        </is>
      </c>
      <c r="G578" s="73" t="inlineStr">
        <is>
          <t>Adamant</t>
        </is>
      </c>
      <c r="H578" s="73" t="inlineStr">
        <is>
          <t>Clear Body</t>
        </is>
      </c>
      <c r="Q578" s="72" t="inlineStr">
        <is>
          <t>Nature / Ability</t>
        </is>
      </c>
    </row>
    <row r="579">
      <c r="B579" s="72" t="inlineStr">
        <is>
          <t>AI Flags:</t>
        </is>
      </c>
      <c r="E579" s="74" t="inlineStr">
        <is>
          <t>(None)</t>
        </is>
      </c>
      <c r="F579" s="71" t="n"/>
      <c r="G579" s="74" t="inlineStr">
        <is>
          <t>(None)</t>
        </is>
      </c>
      <c r="H579" s="71" t="n"/>
      <c r="Q579" s="72" t="inlineStr">
        <is>
          <t>Item</t>
        </is>
      </c>
    </row>
    <row r="580">
      <c r="B580" s="69" t="inlineStr">
        <is>
          <t>Basic Trainer</t>
        </is>
      </c>
      <c r="E580" s="92" t="inlineStr">
        <is>
          <t>Confuse Ray</t>
        </is>
      </c>
      <c r="F580" s="71" t="n"/>
      <c r="G580" s="92" t="inlineStr">
        <is>
          <t>Spite</t>
        </is>
      </c>
      <c r="H580" s="71" t="n"/>
      <c r="Q580" s="72" t="inlineStr">
        <is>
          <t>Moves</t>
        </is>
      </c>
    </row>
    <row r="581">
      <c r="E581" s="76" t="inlineStr">
        <is>
          <t>Double Edge</t>
        </is>
      </c>
      <c r="F581" s="71" t="n"/>
      <c r="G581" s="92" t="inlineStr">
        <is>
          <t>Ominous Wind</t>
        </is>
      </c>
      <c r="H581" s="71" t="n"/>
    </row>
    <row r="582">
      <c r="E582" s="85" t="inlineStr">
        <is>
          <t>Future Sight</t>
        </is>
      </c>
      <c r="F582" s="71" t="n"/>
      <c r="G582" s="83" t="inlineStr">
        <is>
          <t>Will O Wisp</t>
        </is>
      </c>
      <c r="H582" s="71" t="n"/>
    </row>
    <row r="583">
      <c r="E583" s="75" t="inlineStr">
        <is>
          <t>Memento</t>
        </is>
      </c>
      <c r="F583" s="71" t="n"/>
      <c r="G583" s="86" t="inlineStr">
        <is>
          <t>Revenge</t>
        </is>
      </c>
      <c r="H583" s="71" t="n"/>
    </row>
    <row r="585" ht="20" customHeight="1">
      <c r="B585" s="65" t="inlineStr">
        <is>
          <t>Twins</t>
        </is>
      </c>
      <c r="C585" s="66" t="n"/>
      <c r="D585" s="66" t="n"/>
      <c r="E585" s="67" t="inlineStr">
        <is>
          <t>Twins Miu &amp; Yuki</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IFERROR(_xlfn.IMAGE("https://play.pokemonshowdown.com/sprites/gen5/beautifly.png"),"")</f>
        <v/>
      </c>
      <c r="G586" s="68">
        <f>IFERROR(_xlfn.IMAGE("https://play.pokemonshowdown.com/sprites/gen5/dustox.png"),"")</f>
        <v/>
      </c>
      <c r="Q586" s="69" t="inlineStr">
        <is>
          <t>DOUBLE BATTLE
Forced on sight (range 1)</t>
        </is>
      </c>
    </row>
    <row r="587">
      <c r="E587" s="70" t="inlineStr">
        <is>
          <t>Lv 26 Beautifly</t>
        </is>
      </c>
      <c r="F587" s="71" t="n"/>
      <c r="G587" s="70" t="inlineStr">
        <is>
          <t>Lv 26 Dustox</t>
        </is>
      </c>
      <c r="H587" s="71" t="n"/>
      <c r="Q587" s="72" t="inlineStr">
        <is>
          <t>Pokémon</t>
        </is>
      </c>
    </row>
    <row r="588">
      <c r="E588" s="73" t="inlineStr">
        <is>
          <t>Modest</t>
        </is>
      </c>
      <c r="F588" s="73" t="inlineStr">
        <is>
          <t>Tinted Lens</t>
        </is>
      </c>
      <c r="G588" s="73" t="inlineStr">
        <is>
          <t>Modest</t>
        </is>
      </c>
      <c r="H588" s="73" t="inlineStr">
        <is>
          <t>Tinted Lens</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79" t="inlineStr">
        <is>
          <t>Silver Wind</t>
        </is>
      </c>
      <c r="F590" s="71" t="n"/>
      <c r="G590" s="79" t="inlineStr">
        <is>
          <t>Silver Wind</t>
        </is>
      </c>
      <c r="H590" s="71" t="n"/>
      <c r="Q590" s="72" t="inlineStr">
        <is>
          <t>Moves</t>
        </is>
      </c>
    </row>
    <row r="591">
      <c r="E591" s="82" t="inlineStr">
        <is>
          <t>Aerial Ace</t>
        </is>
      </c>
      <c r="F591" s="71" t="n"/>
      <c r="G591" s="80" t="inlineStr">
        <is>
          <t>Sludge Bomb</t>
        </is>
      </c>
      <c r="H591" s="71" t="n"/>
    </row>
    <row r="592">
      <c r="E592" s="76" t="inlineStr">
        <is>
          <t>Attract</t>
        </is>
      </c>
      <c r="F592" s="71" t="n"/>
      <c r="G592" s="76" t="inlineStr">
        <is>
          <t>Whirlwind</t>
        </is>
      </c>
      <c r="H592" s="71" t="n"/>
    </row>
    <row r="593">
      <c r="E593" s="84" t="inlineStr">
        <is>
          <t>Giga Drain</t>
        </is>
      </c>
      <c r="F593" s="71" t="n"/>
      <c r="G593" s="80" t="inlineStr">
        <is>
          <t>Toxic</t>
        </is>
      </c>
      <c r="H593" s="71" t="n"/>
    </row>
    <row r="595" ht="20" customHeight="1">
      <c r="B595" s="65" t="inlineStr">
        <is>
          <t>Aroma Lady</t>
        </is>
      </c>
      <c r="C595" s="66" t="n"/>
      <c r="D595" s="66" t="n"/>
      <c r="E595" s="67" t="inlineStr">
        <is>
          <t>Aroma Lady Violet</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IFERROR(_xlfn.IMAGE("https://play.pokemonshowdown.com/sprites/gen5/roselia.png"),"")</f>
        <v/>
      </c>
      <c r="G596" s="68">
        <f>IFERROR(_xlfn.IMAGE("https://play.pokemonshowdown.com/sprites/gen5/gloom.png"),"")</f>
        <v/>
      </c>
    </row>
    <row r="597">
      <c r="E597" s="70" t="inlineStr">
        <is>
          <t>Lv 26 Roselia</t>
        </is>
      </c>
      <c r="F597" s="71" t="n"/>
      <c r="G597" s="70" t="inlineStr">
        <is>
          <t>Lv 26 Gloom</t>
        </is>
      </c>
      <c r="H597" s="71" t="n"/>
      <c r="Q597" s="72" t="inlineStr">
        <is>
          <t>Pokémon</t>
        </is>
      </c>
    </row>
    <row r="598">
      <c r="E598" s="73" t="inlineStr">
        <is>
          <t>Modest</t>
        </is>
      </c>
      <c r="F598" s="73" t="inlineStr">
        <is>
          <t>Natural Cure</t>
        </is>
      </c>
      <c r="G598" s="73" t="inlineStr">
        <is>
          <t>Modest</t>
        </is>
      </c>
      <c r="H598" s="73" t="inlineStr">
        <is>
          <t>Chlorophyll</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4" t="inlineStr">
        <is>
          <t>Stun Spore</t>
        </is>
      </c>
      <c r="F600" s="71" t="n"/>
      <c r="G600" s="80" t="inlineStr">
        <is>
          <t>Acid</t>
        </is>
      </c>
      <c r="H600" s="71" t="n"/>
      <c r="Q600" s="72" t="inlineStr">
        <is>
          <t>Moves</t>
        </is>
      </c>
    </row>
    <row r="601">
      <c r="E601" s="76" t="inlineStr">
        <is>
          <t>Double Slap</t>
        </is>
      </c>
      <c r="F601" s="71" t="n"/>
      <c r="G601" s="84" t="inlineStr">
        <is>
          <t>Magical Leaf</t>
        </is>
      </c>
      <c r="H601" s="71" t="n"/>
    </row>
    <row r="602">
      <c r="E602" s="79" t="inlineStr">
        <is>
          <t>Pin Missile</t>
        </is>
      </c>
      <c r="F602" s="71" t="n"/>
      <c r="G602" s="84" t="inlineStr">
        <is>
          <t>Stun Spore</t>
        </is>
      </c>
      <c r="H602" s="71" t="n"/>
    </row>
    <row r="603">
      <c r="E603" s="80" t="inlineStr">
        <is>
          <t>Toxic</t>
        </is>
      </c>
      <c r="F603" s="71" t="n"/>
      <c r="G603" s="80" t="inlineStr">
        <is>
          <t>Sludge</t>
        </is>
      </c>
      <c r="H603" s="71" t="n"/>
    </row>
    <row r="605" ht="20" customHeight="1">
      <c r="B605" s="65" t="inlineStr">
        <is>
          <t>Cooltrainer</t>
        </is>
      </c>
      <c r="C605" s="66" t="n"/>
      <c r="D605" s="66" t="n"/>
      <c r="E605" s="67" t="inlineStr">
        <is>
          <t>Cooltrainer Wendy</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IFERROR(_xlfn.IMAGE("https://play.pokemonshowdown.com/sprites/gen5/mawile.png"),"")</f>
        <v/>
      </c>
      <c r="G606" s="68">
        <f>IFERROR(_xlfn.IMAGE("https://play.pokemonshowdown.com/sprites/gen5/roselia.png"),"")</f>
        <v/>
      </c>
      <c r="I606" s="68">
        <f>IFERROR(_xlfn.IMAGE("https://play.pokemonshowdown.com/sprites/gen5/pelipper.png"),"")</f>
        <v/>
      </c>
    </row>
    <row r="607">
      <c r="E607" s="70" t="inlineStr">
        <is>
          <t>Lv 29 Mawile</t>
        </is>
      </c>
      <c r="F607" s="71" t="n"/>
      <c r="G607" s="70" t="inlineStr">
        <is>
          <t>Lv 29 Roselia</t>
        </is>
      </c>
      <c r="H607" s="71" t="n"/>
      <c r="I607" s="70" t="inlineStr">
        <is>
          <t>Lv 29 Pelipper</t>
        </is>
      </c>
      <c r="J607" s="71" t="n"/>
      <c r="Q607" s="72" t="inlineStr">
        <is>
          <t>Pokémon</t>
        </is>
      </c>
    </row>
    <row r="608">
      <c r="E608" s="73" t="inlineStr">
        <is>
          <t>Adamant</t>
        </is>
      </c>
      <c r="F608" s="73" t="inlineStr">
        <is>
          <t>Intimidate</t>
        </is>
      </c>
      <c r="G608" s="73" t="inlineStr">
        <is>
          <t>Modest</t>
        </is>
      </c>
      <c r="H608" s="73" t="inlineStr">
        <is>
          <t>Natural Cure</t>
        </is>
      </c>
      <c r="I608" s="73" t="inlineStr">
        <is>
          <t>Rash</t>
        </is>
      </c>
      <c r="J608" s="73" t="inlineStr">
        <is>
          <t>Unburden</t>
        </is>
      </c>
      <c r="Q608" s="72" t="inlineStr">
        <is>
          <t>Nature / Ability</t>
        </is>
      </c>
    </row>
    <row r="609">
      <c r="B609" s="72" t="inlineStr">
        <is>
          <t>AI Flags:</t>
        </is>
      </c>
      <c r="E609" s="74" t="inlineStr">
        <is>
          <t>(None)</t>
        </is>
      </c>
      <c r="F609" s="71" t="n"/>
      <c r="G609" s="74" t="inlineStr">
        <is>
          <t>(None)</t>
        </is>
      </c>
      <c r="H609" s="71" t="n"/>
      <c r="I609" s="74" t="inlineStr">
        <is>
          <t>(None)</t>
        </is>
      </c>
      <c r="J609" s="71" t="n"/>
      <c r="Q609" s="72" t="inlineStr">
        <is>
          <t>Item</t>
        </is>
      </c>
    </row>
    <row r="610">
      <c r="B610" s="69" t="inlineStr">
        <is>
          <t>Basic Trainer</t>
        </is>
      </c>
      <c r="E610" s="76" t="inlineStr">
        <is>
          <t>Baton Pass</t>
        </is>
      </c>
      <c r="F610" s="71" t="n"/>
      <c r="G610" s="84" t="inlineStr">
        <is>
          <t>Mega Drain</t>
        </is>
      </c>
      <c r="H610" s="71" t="n"/>
      <c r="I610" s="82" t="inlineStr">
        <is>
          <t>Fly</t>
        </is>
      </c>
      <c r="J610" s="71" t="n"/>
      <c r="Q610" s="72" t="inlineStr">
        <is>
          <t>Moves</t>
        </is>
      </c>
    </row>
    <row r="611">
      <c r="E611" s="75" t="inlineStr">
        <is>
          <t>Feint Attack</t>
        </is>
      </c>
      <c r="F611" s="71" t="n"/>
      <c r="G611" s="84" t="inlineStr">
        <is>
          <t>Magical Leaf</t>
        </is>
      </c>
      <c r="H611" s="71" t="n"/>
      <c r="I611" s="90" t="inlineStr">
        <is>
          <t>Water Gun</t>
        </is>
      </c>
      <c r="J611" s="71" t="n"/>
    </row>
    <row r="612">
      <c r="E612" s="75" t="inlineStr">
        <is>
          <t>Fake Tears</t>
        </is>
      </c>
      <c r="F612" s="71" t="n"/>
      <c r="G612" s="84" t="inlineStr">
        <is>
          <t>Grass Whistle</t>
        </is>
      </c>
      <c r="H612" s="71" t="n"/>
      <c r="I612" s="91" t="inlineStr">
        <is>
          <t>Mist</t>
        </is>
      </c>
      <c r="J612" s="71" t="n"/>
    </row>
    <row r="613">
      <c r="E613" s="75" t="inlineStr">
        <is>
          <t>Bite</t>
        </is>
      </c>
      <c r="F613" s="71" t="n"/>
      <c r="G613" s="84" t="inlineStr">
        <is>
          <t>Leech Seed</t>
        </is>
      </c>
      <c r="H613" s="71" t="n"/>
      <c r="I613" s="76" t="inlineStr">
        <is>
          <t>Protect</t>
        </is>
      </c>
      <c r="J613" s="71" t="n"/>
    </row>
    <row r="615" ht="24" customHeight="1">
      <c r="B615" s="63" t="inlineStr">
        <is>
          <t>Aqua Hideout - 1F</t>
        </is>
      </c>
      <c r="C615" s="64" t="n"/>
      <c r="D615" s="64" t="n"/>
      <c r="E615" s="64" t="n"/>
      <c r="F615" s="64" t="n"/>
      <c r="G615" s="64" t="n"/>
      <c r="H615" s="64" t="n"/>
      <c r="I615" s="64" t="n"/>
      <c r="J615" s="64" t="n"/>
      <c r="K615" s="64" t="n"/>
      <c r="L615" s="64" t="n"/>
      <c r="M615" s="64" t="n"/>
      <c r="N615" s="64" t="n"/>
      <c r="O615" s="64" t="n"/>
      <c r="P615" s="64" t="n"/>
      <c r="Q615" s="64" t="n"/>
    </row>
    <row r="617" ht="20" customHeight="1">
      <c r="B617" s="65" t="inlineStr">
        <is>
          <t>Team Aqua</t>
        </is>
      </c>
      <c r="C617" s="66" t="n"/>
      <c r="D617" s="66" t="n"/>
      <c r="E617" s="67" t="inlineStr">
        <is>
          <t>Team Aqua Grunt</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IFERROR(_xlfn.IMAGE("https://play.pokemonshowdown.com/sprites/gen5/poochyena.png"),"")</f>
        <v/>
      </c>
    </row>
    <row r="619">
      <c r="E619" s="70" t="inlineStr">
        <is>
          <t>Lv 32 Poochyena</t>
        </is>
      </c>
      <c r="F619" s="71" t="n"/>
      <c r="Q619" s="72" t="inlineStr">
        <is>
          <t>Pokémon</t>
        </is>
      </c>
    </row>
    <row r="620">
      <c r="E620" s="73" t="inlineStr">
        <is>
          <t>Adamant</t>
        </is>
      </c>
      <c r="F620" s="73" t="inlineStr">
        <is>
          <t>Quick Feet</t>
        </is>
      </c>
      <c r="Q620" s="72" t="inlineStr">
        <is>
          <t>Nature / Ability</t>
        </is>
      </c>
    </row>
    <row r="621">
      <c r="B621" s="72" t="inlineStr">
        <is>
          <t>AI Flags:</t>
        </is>
      </c>
      <c r="E621" s="74" t="inlineStr">
        <is>
          <t>(None)</t>
        </is>
      </c>
      <c r="F621" s="71" t="n"/>
      <c r="Q621" s="72" t="inlineStr">
        <is>
          <t>Item</t>
        </is>
      </c>
    </row>
    <row r="622">
      <c r="B622" s="69" t="inlineStr">
        <is>
          <t>Basic Trainer</t>
        </is>
      </c>
      <c r="E622" s="76" t="inlineStr">
        <is>
          <t>Yawn</t>
        </is>
      </c>
      <c r="F622" s="71" t="n"/>
      <c r="Q622" s="72" t="inlineStr">
        <is>
          <t>Moves</t>
        </is>
      </c>
    </row>
    <row r="623">
      <c r="E623" s="76" t="inlineStr">
        <is>
          <t>Odor Sleuth</t>
        </is>
      </c>
      <c r="F623" s="71" t="n"/>
    </row>
    <row r="624">
      <c r="E624" s="76" t="inlineStr">
        <is>
          <t>Body Slam</t>
        </is>
      </c>
      <c r="F624" s="71" t="n"/>
    </row>
    <row r="625">
      <c r="E625" s="75" t="inlineStr">
        <is>
          <t>Assurance</t>
        </is>
      </c>
      <c r="F625" s="71" t="n"/>
    </row>
    <row r="627" ht="24" customHeight="1">
      <c r="B627" s="63" t="inlineStr">
        <is>
          <t>Aqua Hideout - B1F</t>
        </is>
      </c>
      <c r="C627" s="64" t="n"/>
      <c r="D627" s="64" t="n"/>
      <c r="E627" s="64" t="n"/>
      <c r="F627" s="64" t="n"/>
      <c r="G627" s="64" t="n"/>
      <c r="H627" s="64" t="n"/>
      <c r="I627" s="64" t="n"/>
      <c r="J627" s="64" t="n"/>
      <c r="K627" s="64" t="n"/>
      <c r="L627" s="64" t="n"/>
      <c r="M627" s="64" t="n"/>
      <c r="N627" s="64" t="n"/>
      <c r="O627" s="64" t="n"/>
      <c r="P627" s="64" t="n"/>
      <c r="Q627" s="64" t="n"/>
    </row>
    <row r="629" ht="20" customHeight="1">
      <c r="B629" s="65" t="inlineStr">
        <is>
          <t>Team Aqua</t>
        </is>
      </c>
      <c r="C629" s="66" t="n"/>
      <c r="D629" s="66" t="n"/>
      <c r="E629" s="67" t="inlineStr">
        <is>
          <t>Team Aqua Grunt</t>
        </is>
      </c>
      <c r="F629" s="66" t="n"/>
      <c r="G629" s="66" t="n"/>
      <c r="H629" s="66" t="n"/>
      <c r="I629" s="66" t="n"/>
      <c r="J629" s="66" t="n"/>
      <c r="K629" s="66" t="n"/>
      <c r="L629" s="66" t="n"/>
      <c r="M629" s="66" t="n"/>
      <c r="N629" s="66" t="n"/>
      <c r="O629" s="66" t="n"/>
      <c r="P629" s="66" t="n"/>
      <c r="Q629" s="66" t="n"/>
    </row>
    <row r="630" ht="69" customHeight="1">
      <c r="E630" s="68">
        <f>IFERROR(_xlfn.IMAGE("https://play.pokemonshowdown.com/sprites/gen5/zubat.png"),"")</f>
        <v/>
      </c>
      <c r="G630" s="68">
        <f>IFERROR(_xlfn.IMAGE("https://play.pokemonshowdown.com/sprites/gen5/carvanha.png"),"")</f>
        <v/>
      </c>
      <c r="Q630" s="69" t="inlineStr">
        <is>
          <t>Forced on sight (range 4)</t>
        </is>
      </c>
    </row>
    <row r="631">
      <c r="E631" s="70" t="inlineStr">
        <is>
          <t>Lv 31 Zubat</t>
        </is>
      </c>
      <c r="F631" s="71" t="n"/>
      <c r="G631" s="70" t="inlineStr">
        <is>
          <t>Lv 31 Carvanha</t>
        </is>
      </c>
      <c r="H631" s="71" t="n"/>
      <c r="Q631" s="72" t="inlineStr">
        <is>
          <t>Pokémon</t>
        </is>
      </c>
    </row>
    <row r="632">
      <c r="E632" s="73" t="inlineStr">
        <is>
          <t>Adamant</t>
        </is>
      </c>
      <c r="F632" s="73" t="inlineStr">
        <is>
          <t>Inner Focus</t>
        </is>
      </c>
      <c r="G632" s="73" t="inlineStr">
        <is>
          <t>Adamant</t>
        </is>
      </c>
      <c r="H632" s="73" t="inlineStr">
        <is>
          <t>Rough Skin</t>
        </is>
      </c>
      <c r="Q632" s="72" t="inlineStr">
        <is>
          <t>Nature / Ability</t>
        </is>
      </c>
    </row>
    <row r="633">
      <c r="B633" s="72" t="inlineStr">
        <is>
          <t>AI Flags:</t>
        </is>
      </c>
      <c r="E633" s="74" t="inlineStr">
        <is>
          <t>(None)</t>
        </is>
      </c>
      <c r="F633" s="71" t="n"/>
      <c r="G633" s="74" t="inlineStr">
        <is>
          <t>(None)</t>
        </is>
      </c>
      <c r="H633" s="71" t="n"/>
      <c r="Q633" s="72" t="inlineStr">
        <is>
          <t>Item</t>
        </is>
      </c>
    </row>
    <row r="634">
      <c r="B634" s="69" t="inlineStr">
        <is>
          <t>Basic Trainer</t>
        </is>
      </c>
      <c r="E634" s="87" t="inlineStr">
        <is>
          <t>Steel Wing</t>
        </is>
      </c>
      <c r="F634" s="71" t="n"/>
      <c r="G634" s="90" t="inlineStr">
        <is>
          <t>Aqua Cutter</t>
        </is>
      </c>
      <c r="H634" s="71" t="n"/>
      <c r="Q634" s="72" t="inlineStr">
        <is>
          <t>Moves</t>
        </is>
      </c>
    </row>
    <row r="635">
      <c r="E635" s="75" t="inlineStr">
        <is>
          <t>Bite</t>
        </is>
      </c>
      <c r="F635" s="71" t="n"/>
      <c r="G635" s="90" t="inlineStr">
        <is>
          <t>Water Pulse</t>
        </is>
      </c>
      <c r="H635" s="71" t="n"/>
    </row>
    <row r="636">
      <c r="E636" s="82" t="inlineStr">
        <is>
          <t>Aerial Ace</t>
        </is>
      </c>
      <c r="F636" s="71" t="n"/>
      <c r="G636" s="75" t="inlineStr">
        <is>
          <t>Payback</t>
        </is>
      </c>
      <c r="H636" s="71" t="n"/>
    </row>
    <row r="637">
      <c r="E637" s="80" t="inlineStr">
        <is>
          <t>Poison Jab</t>
        </is>
      </c>
      <c r="F637" s="71" t="n"/>
      <c r="G637" s="75" t="inlineStr">
        <is>
          <t>Dark Pulse</t>
        </is>
      </c>
      <c r="H637" s="71" t="n"/>
    </row>
    <row r="639" ht="20" customHeight="1">
      <c r="B639" s="65" t="inlineStr">
        <is>
          <t>Team Aqua</t>
        </is>
      </c>
      <c r="C639" s="66" t="n"/>
      <c r="D639" s="66" t="n"/>
      <c r="E639" s="67" t="inlineStr">
        <is>
          <t>Team Aqua Grunt</t>
        </is>
      </c>
      <c r="F639" s="66" t="n"/>
      <c r="G639" s="66" t="n"/>
      <c r="H639" s="66" t="n"/>
      <c r="I639" s="66" t="n"/>
      <c r="J639" s="66" t="n"/>
      <c r="K639" s="66" t="n"/>
      <c r="L639" s="66" t="n"/>
      <c r="M639" s="66" t="n"/>
      <c r="N639" s="66" t="n"/>
      <c r="O639" s="66" t="n"/>
      <c r="P639" s="66" t="n"/>
      <c r="Q639" s="66" t="n"/>
    </row>
    <row r="640" ht="69" customHeight="1">
      <c r="E640" s="68">
        <f>IFERROR(_xlfn.IMAGE("https://play.pokemonshowdown.com/sprites/gen5/zubat.png"),"")</f>
        <v/>
      </c>
      <c r="Q640" s="69" t="inlineStr">
        <is>
          <t>Forced on sight (range 5)</t>
        </is>
      </c>
    </row>
    <row r="641">
      <c r="E641" s="70" t="inlineStr">
        <is>
          <t>Lv 32 Zubat</t>
        </is>
      </c>
      <c r="F641" s="71" t="n"/>
      <c r="Q641" s="72" t="inlineStr">
        <is>
          <t>Pokémon</t>
        </is>
      </c>
    </row>
    <row r="642">
      <c r="E642" s="73" t="inlineStr">
        <is>
          <t>Adamant</t>
        </is>
      </c>
      <c r="F642" s="73" t="inlineStr">
        <is>
          <t>Inner Focus</t>
        </is>
      </c>
      <c r="Q642" s="72" t="inlineStr">
        <is>
          <t>Nature / Ability</t>
        </is>
      </c>
    </row>
    <row r="643">
      <c r="B643" s="72" t="inlineStr">
        <is>
          <t>AI Flags:</t>
        </is>
      </c>
      <c r="E643" s="74" t="inlineStr">
        <is>
          <t>(None)</t>
        </is>
      </c>
      <c r="F643" s="71" t="n"/>
      <c r="Q643" s="72" t="inlineStr">
        <is>
          <t>Item</t>
        </is>
      </c>
    </row>
    <row r="644">
      <c r="B644" s="69" t="inlineStr">
        <is>
          <t>Basic Trainer</t>
        </is>
      </c>
      <c r="E644" s="87" t="inlineStr">
        <is>
          <t>Steel Wing</t>
        </is>
      </c>
      <c r="F644" s="71" t="n"/>
      <c r="Q644" s="72" t="inlineStr">
        <is>
          <t>Moves</t>
        </is>
      </c>
    </row>
    <row r="645">
      <c r="E645" s="75" t="inlineStr">
        <is>
          <t>Bite</t>
        </is>
      </c>
      <c r="F645" s="71" t="n"/>
    </row>
    <row r="646">
      <c r="E646" s="82" t="inlineStr">
        <is>
          <t>Aerial Ace</t>
        </is>
      </c>
      <c r="F646" s="71" t="n"/>
    </row>
    <row r="647">
      <c r="E647" s="80" t="inlineStr">
        <is>
          <t>Poison Jab</t>
        </is>
      </c>
      <c r="F647" s="71" t="n"/>
    </row>
    <row r="649" ht="20" customHeight="1">
      <c r="B649" s="65" t="inlineStr">
        <is>
          <t>Team Aqua</t>
        </is>
      </c>
      <c r="C649" s="66" t="n"/>
      <c r="D649" s="66" t="n"/>
      <c r="E649" s="67" t="inlineStr">
        <is>
          <t>Team Aqua Grunt</t>
        </is>
      </c>
      <c r="F649" s="66" t="n"/>
      <c r="G649" s="66" t="n"/>
      <c r="H649" s="66" t="n"/>
      <c r="I649" s="66" t="n"/>
      <c r="J649" s="66" t="n"/>
      <c r="K649" s="66" t="n"/>
      <c r="L649" s="66" t="n"/>
      <c r="M649" s="66" t="n"/>
      <c r="N649" s="66" t="n"/>
      <c r="O649" s="66" t="n"/>
      <c r="P649" s="66" t="n"/>
      <c r="Q649" s="66" t="n"/>
    </row>
    <row r="650" ht="69" customHeight="1">
      <c r="E650" s="68">
        <f>IFERROR(_xlfn.IMAGE("https://play.pokemonshowdown.com/sprites/gen5/carvanha.png"),"")</f>
        <v/>
      </c>
    </row>
    <row r="651">
      <c r="E651" s="70" t="inlineStr">
        <is>
          <t>Lv 32 Carvanha</t>
        </is>
      </c>
      <c r="F651" s="71" t="n"/>
      <c r="Q651" s="72" t="inlineStr">
        <is>
          <t>Pokémon</t>
        </is>
      </c>
    </row>
    <row r="652">
      <c r="E652" s="73" t="inlineStr">
        <is>
          <t>Adamant</t>
        </is>
      </c>
      <c r="F652" s="73" t="inlineStr">
        <is>
          <t>Rough Skin</t>
        </is>
      </c>
      <c r="Q652" s="72" t="inlineStr">
        <is>
          <t>Nature / Ability</t>
        </is>
      </c>
    </row>
    <row r="653">
      <c r="B653" s="72" t="inlineStr">
        <is>
          <t>AI Flags:</t>
        </is>
      </c>
      <c r="E653" s="74" t="inlineStr">
        <is>
          <t>(None)</t>
        </is>
      </c>
      <c r="F653" s="71" t="n"/>
      <c r="Q653" s="72" t="inlineStr">
        <is>
          <t>Item</t>
        </is>
      </c>
    </row>
    <row r="654">
      <c r="B654" s="69" t="inlineStr">
        <is>
          <t>Basic Trainer</t>
        </is>
      </c>
      <c r="E654" s="90" t="inlineStr">
        <is>
          <t>Aqua Cutter</t>
        </is>
      </c>
      <c r="F654" s="71" t="n"/>
      <c r="Q654" s="72" t="inlineStr">
        <is>
          <t>Moves</t>
        </is>
      </c>
    </row>
    <row r="655">
      <c r="E655" s="90" t="inlineStr">
        <is>
          <t>Water Pulse</t>
        </is>
      </c>
      <c r="F655" s="71" t="n"/>
    </row>
    <row r="656">
      <c r="E656" s="75" t="inlineStr">
        <is>
          <t>Payback</t>
        </is>
      </c>
      <c r="F656" s="71" t="n"/>
    </row>
    <row r="657">
      <c r="E657" s="75" t="inlineStr">
        <is>
          <t>Dark Pulse</t>
        </is>
      </c>
      <c r="F657" s="71" t="n"/>
    </row>
    <row r="659" ht="20" customHeight="1">
      <c r="B659" s="65" t="inlineStr">
        <is>
          <t>Team Aqua</t>
        </is>
      </c>
      <c r="C659" s="66" t="n"/>
      <c r="D659" s="66" t="n"/>
      <c r="E659" s="67" t="inlineStr">
        <is>
          <t>Team Aqua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IFERROR(_xlfn.IMAGE("https://play.pokemonshowdown.com/sprites/gen5/poochyena.png"),"")</f>
        <v/>
      </c>
      <c r="G660" s="68">
        <f>IFERROR(_xlfn.IMAGE("https://play.pokemonshowdown.com/sprites/gen5/zubat.png"),"")</f>
        <v/>
      </c>
      <c r="Q660" s="69" t="inlineStr">
        <is>
          <t>Forced on sight (range 4)</t>
        </is>
      </c>
    </row>
    <row r="661">
      <c r="E661" s="70" t="inlineStr">
        <is>
          <t>Lv 31 Poochyena</t>
        </is>
      </c>
      <c r="F661" s="71" t="n"/>
      <c r="G661" s="70" t="inlineStr">
        <is>
          <t>Lv 31 Zubat</t>
        </is>
      </c>
      <c r="H661" s="71" t="n"/>
      <c r="Q661" s="72" t="inlineStr">
        <is>
          <t>Pokémon</t>
        </is>
      </c>
    </row>
    <row r="662">
      <c r="E662" s="73" t="inlineStr">
        <is>
          <t>Adamant</t>
        </is>
      </c>
      <c r="F662" s="73" t="inlineStr">
        <is>
          <t>Quick Feet</t>
        </is>
      </c>
      <c r="G662" s="73" t="inlineStr">
        <is>
          <t>Adamant</t>
        </is>
      </c>
      <c r="H662" s="73" t="inlineStr">
        <is>
          <t>Inner Focus</t>
        </is>
      </c>
      <c r="Q662" s="72" t="inlineStr">
        <is>
          <t>Nature / Ability</t>
        </is>
      </c>
    </row>
    <row r="663">
      <c r="B663" s="72" t="inlineStr">
        <is>
          <t>AI Flags:</t>
        </is>
      </c>
      <c r="E663" s="74" t="inlineStr">
        <is>
          <t>(None)</t>
        </is>
      </c>
      <c r="F663" s="71" t="n"/>
      <c r="G663" s="74" t="inlineStr">
        <is>
          <t>(None)</t>
        </is>
      </c>
      <c r="H663" s="71" t="n"/>
      <c r="Q663" s="72" t="inlineStr">
        <is>
          <t>Item</t>
        </is>
      </c>
    </row>
    <row r="664">
      <c r="B664" s="69" t="inlineStr">
        <is>
          <t>Basic Trainer</t>
        </is>
      </c>
      <c r="E664" s="76" t="inlineStr">
        <is>
          <t>Yawn</t>
        </is>
      </c>
      <c r="F664" s="71" t="n"/>
      <c r="G664" s="87" t="inlineStr">
        <is>
          <t>Steel Wing</t>
        </is>
      </c>
      <c r="H664" s="71" t="n"/>
      <c r="Q664" s="72" t="inlineStr">
        <is>
          <t>Moves</t>
        </is>
      </c>
    </row>
    <row r="665">
      <c r="E665" s="76" t="inlineStr">
        <is>
          <t>Odor Sleuth</t>
        </is>
      </c>
      <c r="F665" s="71" t="n"/>
      <c r="G665" s="75" t="inlineStr">
        <is>
          <t>Bite</t>
        </is>
      </c>
      <c r="H665" s="71" t="n"/>
    </row>
    <row r="666">
      <c r="E666" s="76" t="inlineStr">
        <is>
          <t>Body Slam</t>
        </is>
      </c>
      <c r="F666" s="71" t="n"/>
      <c r="G666" s="82" t="inlineStr">
        <is>
          <t>Aerial Ace</t>
        </is>
      </c>
      <c r="H666" s="71" t="n"/>
    </row>
    <row r="667">
      <c r="E667" s="75" t="inlineStr">
        <is>
          <t>Assurance</t>
        </is>
      </c>
      <c r="F667" s="71" t="n"/>
      <c r="G667" s="80" t="inlineStr">
        <is>
          <t>Poison Jab</t>
        </is>
      </c>
      <c r="H667" s="71" t="n"/>
    </row>
    <row r="669" ht="24" customHeight="1">
      <c r="B669" s="63" t="inlineStr">
        <is>
          <t>Aqua Hideout - B2F</t>
        </is>
      </c>
      <c r="C669" s="64" t="n"/>
      <c r="D669" s="64" t="n"/>
      <c r="E669" s="64" t="n"/>
      <c r="F669" s="64" t="n"/>
      <c r="G669" s="64" t="n"/>
      <c r="H669" s="64" t="n"/>
      <c r="I669" s="64" t="n"/>
      <c r="J669" s="64" t="n"/>
      <c r="K669" s="64" t="n"/>
      <c r="L669" s="64" t="n"/>
      <c r="M669" s="64" t="n"/>
      <c r="N669" s="64" t="n"/>
      <c r="O669" s="64" t="n"/>
      <c r="P669" s="64" t="n"/>
      <c r="Q669" s="64" t="n"/>
    </row>
    <row r="671" ht="20" customHeight="1">
      <c r="B671" s="65" t="inlineStr">
        <is>
          <t>Team Aqua</t>
        </is>
      </c>
      <c r="C671" s="66" t="n"/>
      <c r="D671" s="66" t="n"/>
      <c r="E671" s="67" t="inlineStr">
        <is>
          <t>Team Aqua Grunt</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IFERROR(_xlfn.IMAGE("https://play.pokemonshowdown.com/sprites/gen5/carvanha.png"),"")</f>
        <v/>
      </c>
    </row>
    <row r="673">
      <c r="E673" s="70" t="inlineStr">
        <is>
          <t>Lv 32 Carvanha</t>
        </is>
      </c>
      <c r="F673" s="71" t="n"/>
      <c r="Q673" s="72" t="inlineStr">
        <is>
          <t>Pokémon</t>
        </is>
      </c>
    </row>
    <row r="674">
      <c r="E674" s="73" t="inlineStr">
        <is>
          <t>Adamant</t>
        </is>
      </c>
      <c r="F674" s="73" t="inlineStr">
        <is>
          <t>Rough Skin</t>
        </is>
      </c>
      <c r="Q674" s="72" t="inlineStr">
        <is>
          <t>Nature / Ability</t>
        </is>
      </c>
    </row>
    <row r="675">
      <c r="B675" s="72" t="inlineStr">
        <is>
          <t>AI Flags:</t>
        </is>
      </c>
      <c r="E675" s="74" t="inlineStr">
        <is>
          <t>(None)</t>
        </is>
      </c>
      <c r="F675" s="71" t="n"/>
      <c r="Q675" s="72" t="inlineStr">
        <is>
          <t>Item</t>
        </is>
      </c>
    </row>
    <row r="676">
      <c r="B676" s="69" t="inlineStr">
        <is>
          <t>Basic Trainer</t>
        </is>
      </c>
      <c r="E676" s="90" t="inlineStr">
        <is>
          <t>Aqua Cutter</t>
        </is>
      </c>
      <c r="F676" s="71" t="n"/>
      <c r="Q676" s="72" t="inlineStr">
        <is>
          <t>Moves</t>
        </is>
      </c>
    </row>
    <row r="677">
      <c r="E677" s="90" t="inlineStr">
        <is>
          <t>Water Pulse</t>
        </is>
      </c>
      <c r="F677" s="71" t="n"/>
    </row>
    <row r="678">
      <c r="E678" s="75" t="inlineStr">
        <is>
          <t>Payback</t>
        </is>
      </c>
      <c r="F678" s="71" t="n"/>
    </row>
    <row r="679">
      <c r="E679" s="75" t="inlineStr">
        <is>
          <t>Dark Pulse</t>
        </is>
      </c>
      <c r="F679" s="71" t="n"/>
    </row>
    <row r="681" ht="20" customHeight="1">
      <c r="B681" s="65" t="inlineStr">
        <is>
          <t>Team Aqua</t>
        </is>
      </c>
      <c r="C681" s="66" t="n"/>
      <c r="D681" s="66" t="n"/>
      <c r="E681" s="67" t="inlineStr">
        <is>
          <t>Team Aqua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IFERROR(_xlfn.IMAGE("https://play.pokemonshowdown.com/sprites/gen5/zubat.png"),"")</f>
        <v/>
      </c>
      <c r="Q682" s="69" t="inlineStr">
        <is>
          <t>Forced on sight (range 5)</t>
        </is>
      </c>
    </row>
    <row r="683">
      <c r="E683" s="70" t="inlineStr">
        <is>
          <t>Lv 32 Zubat</t>
        </is>
      </c>
      <c r="F683" s="71" t="n"/>
      <c r="Q683" s="72" t="inlineStr">
        <is>
          <t>Pokémon</t>
        </is>
      </c>
    </row>
    <row r="684">
      <c r="E684" s="73" t="inlineStr">
        <is>
          <t>Adamant</t>
        </is>
      </c>
      <c r="F684" s="73" t="inlineStr">
        <is>
          <t>Inner Focus</t>
        </is>
      </c>
      <c r="Q684" s="72" t="inlineStr">
        <is>
          <t>Nature / Ability</t>
        </is>
      </c>
    </row>
    <row r="685">
      <c r="B685" s="72" t="inlineStr">
        <is>
          <t>AI Flags:</t>
        </is>
      </c>
      <c r="E685" s="74" t="inlineStr">
        <is>
          <t>(None)</t>
        </is>
      </c>
      <c r="F685" s="71" t="n"/>
      <c r="Q685" s="72" t="inlineStr">
        <is>
          <t>Item</t>
        </is>
      </c>
    </row>
    <row r="686">
      <c r="B686" s="69" t="inlineStr">
        <is>
          <t>Basic Trainer</t>
        </is>
      </c>
      <c r="E686" s="87" t="inlineStr">
        <is>
          <t>Steel Wing</t>
        </is>
      </c>
      <c r="F686" s="71" t="n"/>
      <c r="Q686" s="72" t="inlineStr">
        <is>
          <t>Moves</t>
        </is>
      </c>
    </row>
    <row r="687">
      <c r="E687" s="75" t="inlineStr">
        <is>
          <t>Bite</t>
        </is>
      </c>
      <c r="F687" s="71" t="n"/>
    </row>
    <row r="688">
      <c r="E688" s="82" t="inlineStr">
        <is>
          <t>Aerial Ace</t>
        </is>
      </c>
      <c r="F688" s="71" t="n"/>
    </row>
    <row r="689">
      <c r="E689" s="80" t="inlineStr">
        <is>
          <t>Poison Jab</t>
        </is>
      </c>
      <c r="F689" s="71" t="n"/>
    </row>
    <row r="691" ht="20" customHeight="1">
      <c r="B691" s="65" t="inlineStr">
        <is>
          <t>Team Aqua</t>
        </is>
      </c>
      <c r="C691" s="66" t="n"/>
      <c r="D691" s="66" t="n"/>
      <c r="E691" s="67" t="inlineStr">
        <is>
          <t>Team Aqua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IFERROR(_xlfn.IMAGE("https://play.pokemonshowdown.com/sprites/gen5/carvanha.png"),"")</f>
        <v/>
      </c>
      <c r="Q692" s="69" t="inlineStr">
        <is>
          <t>Forced on sight (range 5)</t>
        </is>
      </c>
    </row>
    <row r="693">
      <c r="E693" s="70" t="inlineStr">
        <is>
          <t>Lv 32 Carvanha</t>
        </is>
      </c>
      <c r="F693" s="71" t="n"/>
      <c r="Q693" s="72" t="inlineStr">
        <is>
          <t>Pokémon</t>
        </is>
      </c>
    </row>
    <row r="694">
      <c r="E694" s="73" t="inlineStr">
        <is>
          <t>Adamant</t>
        </is>
      </c>
      <c r="F694" s="73" t="inlineStr">
        <is>
          <t>Rough Skin</t>
        </is>
      </c>
      <c r="Q694" s="72" t="inlineStr">
        <is>
          <t>Nature / Ability</t>
        </is>
      </c>
    </row>
    <row r="695">
      <c r="B695" s="72" t="inlineStr">
        <is>
          <t>AI Flags:</t>
        </is>
      </c>
      <c r="E695" s="74" t="inlineStr">
        <is>
          <t>(None)</t>
        </is>
      </c>
      <c r="F695" s="71" t="n"/>
      <c r="Q695" s="72" t="inlineStr">
        <is>
          <t>Item</t>
        </is>
      </c>
    </row>
    <row r="696">
      <c r="B696" s="69" t="inlineStr">
        <is>
          <t>Basic Trainer</t>
        </is>
      </c>
      <c r="E696" s="90" t="inlineStr">
        <is>
          <t>Aqua Cutter</t>
        </is>
      </c>
      <c r="F696" s="71" t="n"/>
      <c r="Q696" s="72" t="inlineStr">
        <is>
          <t>Moves</t>
        </is>
      </c>
    </row>
    <row r="697">
      <c r="E697" s="90" t="inlineStr">
        <is>
          <t>Water Pulse</t>
        </is>
      </c>
      <c r="F697" s="71" t="n"/>
    </row>
    <row r="698">
      <c r="E698" s="75" t="inlineStr">
        <is>
          <t>Payback</t>
        </is>
      </c>
      <c r="F698" s="71" t="n"/>
    </row>
    <row r="699">
      <c r="E699" s="75" t="inlineStr">
        <is>
          <t>Dark Pulse</t>
        </is>
      </c>
      <c r="F699" s="71" t="n"/>
    </row>
    <row r="701" ht="20" customHeight="1">
      <c r="B701" s="65" t="inlineStr">
        <is>
          <t>Aqua Admin</t>
        </is>
      </c>
      <c r="C701" s="66" t="n"/>
      <c r="D701" s="66" t="n"/>
      <c r="E701" s="67" t="inlineStr">
        <is>
          <t>Aqua Admin Matt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IFERROR(_xlfn.IMAGE("https://play.pokemonshowdown.com/sprites/gen5/mightyena.png"),"")</f>
        <v/>
      </c>
      <c r="G702" s="68">
        <f>IFERROR(_xlfn.IMAGE("https://play.pokemonshowdown.com/sprites/gen5/golbat.png"),"")</f>
        <v/>
      </c>
      <c r="Q702" s="69" t="inlineStr">
        <is>
          <t>Optional</t>
        </is>
      </c>
    </row>
    <row r="703">
      <c r="E703" s="70" t="inlineStr">
        <is>
          <t>Lv 34 Mightyena</t>
        </is>
      </c>
      <c r="F703" s="71" t="n"/>
      <c r="G703" s="70" t="inlineStr">
        <is>
          <t>Lv 34 Golbat</t>
        </is>
      </c>
      <c r="H703" s="71" t="n"/>
      <c r="Q703" s="72" t="inlineStr">
        <is>
          <t>Pokémon</t>
        </is>
      </c>
    </row>
    <row r="704">
      <c r="E704" s="73" t="inlineStr">
        <is>
          <t>Adamant</t>
        </is>
      </c>
      <c r="F704" s="73" t="inlineStr">
        <is>
          <t>Intimidate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5" t="inlineStr">
        <is>
          <t>Bite</t>
        </is>
      </c>
      <c r="F706" s="71" t="n"/>
      <c r="G706" s="87" t="inlineStr">
        <is>
          <t>Steel Wing</t>
        </is>
      </c>
      <c r="H706" s="71" t="n"/>
      <c r="Q706" s="72" t="inlineStr">
        <is>
          <t>Moves</t>
        </is>
      </c>
    </row>
    <row r="707">
      <c r="E707" s="76" t="inlineStr">
        <is>
          <t>Odor Sleuth</t>
        </is>
      </c>
      <c r="F707" s="71" t="n"/>
      <c r="G707" s="76" t="inlineStr">
        <is>
          <t>Whirlwind</t>
        </is>
      </c>
      <c r="H707" s="71" t="n"/>
    </row>
    <row r="708">
      <c r="E708" s="75" t="inlineStr">
        <is>
          <t>Assurance</t>
        </is>
      </c>
      <c r="F708" s="71" t="n"/>
      <c r="G708" s="82" t="inlineStr">
        <is>
          <t>Aerial Ace</t>
        </is>
      </c>
      <c r="H708" s="71" t="n"/>
    </row>
    <row r="709">
      <c r="E709" s="77" t="inlineStr">
        <is>
          <t>Thunder Fang</t>
        </is>
      </c>
      <c r="F709" s="71" t="n"/>
      <c r="G709" s="80" t="inlineStr">
        <is>
          <t>Poison Jab</t>
        </is>
      </c>
      <c r="H709" s="71" t="n"/>
    </row>
    <row r="711" ht="24" customHeight="1">
      <c r="B711" s="63" t="inlineStr">
        <is>
          <t>Route 124</t>
        </is>
      </c>
      <c r="C711" s="64" t="n"/>
      <c r="D711" s="64" t="n"/>
      <c r="E711" s="64" t="n"/>
      <c r="F711" s="64" t="n"/>
      <c r="G711" s="64" t="n"/>
      <c r="H711" s="64" t="n"/>
      <c r="I711" s="64" t="n"/>
      <c r="J711" s="64" t="n"/>
      <c r="K711" s="64" t="n"/>
      <c r="L711" s="64" t="n"/>
      <c r="M711" s="64" t="n"/>
      <c r="N711" s="64" t="n"/>
      <c r="O711" s="64" t="n"/>
      <c r="P711" s="64" t="n"/>
      <c r="Q711" s="64" t="n"/>
    </row>
    <row r="713" ht="20" customHeight="1">
      <c r="B713" s="65" t="inlineStr">
        <is>
          <t>Swimmer M</t>
        </is>
      </c>
      <c r="C713" s="66" t="n"/>
      <c r="D713" s="66" t="n"/>
      <c r="E713" s="67" t="inlineStr">
        <is>
          <t>Swimmer M Chad</t>
        </is>
      </c>
      <c r="F713" s="66" t="n"/>
      <c r="G713" s="66" t="n"/>
      <c r="H713" s="66" t="n"/>
      <c r="I713" s="66" t="n"/>
      <c r="J713" s="66" t="n"/>
      <c r="K713" s="66" t="n"/>
      <c r="L713" s="66" t="n"/>
      <c r="M713" s="66" t="n"/>
      <c r="N713" s="66" t="n"/>
      <c r="O713" s="66" t="n"/>
      <c r="P713" s="66" t="n"/>
      <c r="Q713" s="66" t="n"/>
    </row>
    <row r="714" ht="69" customHeight="1">
      <c r="E714" s="68">
        <f>IFERROR(_xlfn.IMAGE("https://play.pokemonshowdown.com/sprites/gen5/tentacool.png"),"")</f>
        <v/>
      </c>
      <c r="G714" s="68">
        <f>IFERROR(_xlfn.IMAGE("https://play.pokemonshowdown.com/sprites/gen5/wailmer.png"),"")</f>
        <v/>
      </c>
    </row>
    <row r="715">
      <c r="E715" s="70" t="inlineStr">
        <is>
          <t>Lv 33 Tentacool</t>
        </is>
      </c>
      <c r="F715" s="71" t="n"/>
      <c r="G715" s="70" t="inlineStr">
        <is>
          <t>Lv 33 Wailmer</t>
        </is>
      </c>
      <c r="H715" s="71" t="n"/>
      <c r="Q715" s="72" t="inlineStr">
        <is>
          <t>Pokémon</t>
        </is>
      </c>
    </row>
    <row r="716">
      <c r="E716" s="73" t="inlineStr">
        <is>
          <t>Modest</t>
        </is>
      </c>
      <c r="F716" s="73" t="inlineStr">
        <is>
          <t>Rain Dish</t>
        </is>
      </c>
      <c r="G716" s="73" t="inlineStr">
        <is>
          <t>Adamant</t>
        </is>
      </c>
      <c r="H716" s="73" t="inlineStr">
        <is>
          <t>Pressure</t>
        </is>
      </c>
      <c r="Q716" s="72" t="inlineStr">
        <is>
          <t>Nature / Ability</t>
        </is>
      </c>
    </row>
    <row r="717">
      <c r="B717" s="72" t="inlineStr">
        <is>
          <t>AI Flags:</t>
        </is>
      </c>
      <c r="E717" s="74" t="inlineStr">
        <is>
          <t>(None)</t>
        </is>
      </c>
      <c r="F717" s="71" t="n"/>
      <c r="G717" s="74" t="inlineStr">
        <is>
          <t>(None)</t>
        </is>
      </c>
      <c r="H717" s="71" t="n"/>
      <c r="Q717" s="72" t="inlineStr">
        <is>
          <t>Item</t>
        </is>
      </c>
    </row>
    <row r="718">
      <c r="B718" s="69" t="inlineStr">
        <is>
          <t>Basic Trainer</t>
        </is>
      </c>
      <c r="E718" s="92" t="inlineStr">
        <is>
          <t>Confuse Ray</t>
        </is>
      </c>
      <c r="F718" s="71" t="n"/>
      <c r="G718" s="76" t="inlineStr">
        <is>
          <t>Roar</t>
        </is>
      </c>
      <c r="H718" s="71" t="n"/>
      <c r="Q718" s="72" t="inlineStr">
        <is>
          <t>Moves</t>
        </is>
      </c>
    </row>
    <row r="719">
      <c r="E719" s="90" t="inlineStr">
        <is>
          <t>Water Pulse</t>
        </is>
      </c>
      <c r="F719" s="71" t="n"/>
      <c r="G719" s="91" t="inlineStr">
        <is>
          <t>Ice Ball</t>
        </is>
      </c>
      <c r="H719" s="71" t="n"/>
    </row>
    <row r="720">
      <c r="E720" s="76" t="inlineStr">
        <is>
          <t>Wrap</t>
        </is>
      </c>
      <c r="F720" s="71" t="n"/>
      <c r="G720" s="80" t="inlineStr">
        <is>
          <t>Swallow</t>
        </is>
      </c>
      <c r="H720" s="71" t="n"/>
    </row>
    <row r="721">
      <c r="E721" s="80" t="inlineStr">
        <is>
          <t>Sludge Bomb</t>
        </is>
      </c>
      <c r="F721" s="71" t="n"/>
      <c r="G721" s="90" t="inlineStr">
        <is>
          <t>Dive</t>
        </is>
      </c>
      <c r="H721" s="71" t="n"/>
    </row>
    <row r="723" ht="20" customHeight="1">
      <c r="B723" s="65" t="inlineStr">
        <is>
          <t>Swimmer M</t>
        </is>
      </c>
      <c r="C723" s="66" t="n"/>
      <c r="D723" s="66" t="n"/>
      <c r="E723" s="67" t="inlineStr">
        <is>
          <t>Swimmer M Declan</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IFERROR(_xlfn.IMAGE("https://play.pokemonshowdown.com/sprites/gen5/gyarados.png"),"")</f>
        <v/>
      </c>
      <c r="Q724" s="69" t="inlineStr">
        <is>
          <t>Forced on sight (range 5)</t>
        </is>
      </c>
    </row>
    <row r="725">
      <c r="E725" s="70" t="inlineStr">
        <is>
          <t>Lv 34 Gyarados</t>
        </is>
      </c>
      <c r="F725" s="71" t="n"/>
      <c r="Q725" s="72" t="inlineStr">
        <is>
          <t>Pokémon</t>
        </is>
      </c>
    </row>
    <row r="726">
      <c r="E726" s="73" t="inlineStr">
        <is>
          <t>Adamant</t>
        </is>
      </c>
      <c r="F726" s="73" t="inlineStr">
        <is>
          <t>Intimidate</t>
        </is>
      </c>
      <c r="Q726" s="72" t="inlineStr">
        <is>
          <t>Nature / Ability</t>
        </is>
      </c>
    </row>
    <row r="727">
      <c r="B727" s="72" t="inlineStr">
        <is>
          <t>AI Flags:</t>
        </is>
      </c>
      <c r="E727" s="74" t="inlineStr">
        <is>
          <t>(None)</t>
        </is>
      </c>
      <c r="F727" s="71" t="n"/>
      <c r="Q727" s="72" t="inlineStr">
        <is>
          <t>Item</t>
        </is>
      </c>
    </row>
    <row r="728">
      <c r="B728" s="69" t="inlineStr">
        <is>
          <t>Basic Trainer</t>
        </is>
      </c>
      <c r="E728" s="76" t="inlineStr">
        <is>
          <t>Double Edge</t>
        </is>
      </c>
      <c r="F728" s="71" t="n"/>
      <c r="Q728" s="72" t="inlineStr">
        <is>
          <t>Moves</t>
        </is>
      </c>
    </row>
    <row r="729">
      <c r="E729" s="75" t="inlineStr">
        <is>
          <t>Bite</t>
        </is>
      </c>
      <c r="F729" s="71" t="n"/>
    </row>
    <row r="730">
      <c r="E730" s="76" t="inlineStr">
        <is>
          <t>Roar</t>
        </is>
      </c>
      <c r="F730" s="71" t="n"/>
    </row>
    <row r="731">
      <c r="E731" s="81" t="inlineStr">
        <is>
          <t>-</t>
        </is>
      </c>
      <c r="F731" s="71" t="n"/>
    </row>
    <row r="733" ht="20" customHeight="1">
      <c r="B733" s="65" t="inlineStr">
        <is>
          <t>Swimmer F</t>
        </is>
      </c>
      <c r="C733" s="66" t="n"/>
      <c r="D733" s="66" t="n"/>
      <c r="E733" s="67" t="inlineStr">
        <is>
          <t>Swimmer F Grace</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IFERROR(_xlfn.IMAGE("https://play.pokemonshowdown.com/sprites/gen5/marill.png"),"")</f>
        <v/>
      </c>
    </row>
    <row r="735">
      <c r="E735" s="70" t="inlineStr">
        <is>
          <t>Lv 34 Marill</t>
        </is>
      </c>
      <c r="F735" s="71" t="n"/>
      <c r="Q735" s="72" t="inlineStr">
        <is>
          <t>Pokémon</t>
        </is>
      </c>
    </row>
    <row r="736">
      <c r="E736" s="73" t="inlineStr">
        <is>
          <t>Adamant</t>
        </is>
      </c>
      <c r="F736" s="73" t="inlineStr">
        <is>
          <t>Huge Power</t>
        </is>
      </c>
      <c r="Q736" s="72" t="inlineStr">
        <is>
          <t>Nature / Ability</t>
        </is>
      </c>
    </row>
    <row r="737">
      <c r="B737" s="72" t="inlineStr">
        <is>
          <t>AI Flags:</t>
        </is>
      </c>
      <c r="E737" s="74" t="inlineStr">
        <is>
          <t>(None)</t>
        </is>
      </c>
      <c r="F737" s="71" t="n"/>
      <c r="Q737" s="72" t="inlineStr">
        <is>
          <t>Item</t>
        </is>
      </c>
    </row>
    <row r="738">
      <c r="B738" s="69" t="inlineStr">
        <is>
          <t>Basic Trainer</t>
        </is>
      </c>
      <c r="E738" s="90" t="inlineStr">
        <is>
          <t>Bubble Beam</t>
        </is>
      </c>
      <c r="F738" s="71" t="n"/>
      <c r="Q738" s="72" t="inlineStr">
        <is>
          <t>Moves</t>
        </is>
      </c>
    </row>
    <row r="739">
      <c r="E739" s="86" t="inlineStr">
        <is>
          <t>Brick Break</t>
        </is>
      </c>
      <c r="F739" s="71" t="n"/>
    </row>
    <row r="740">
      <c r="E740" s="76" t="inlineStr">
        <is>
          <t>Body Slam</t>
        </is>
      </c>
      <c r="F740" s="71" t="n"/>
    </row>
    <row r="741">
      <c r="E741" s="90" t="inlineStr">
        <is>
          <t>Dive</t>
        </is>
      </c>
      <c r="F741" s="71" t="n"/>
    </row>
    <row r="743" ht="20" customHeight="1">
      <c r="B743" s="65" t="inlineStr">
        <is>
          <t>Triathlete</t>
        </is>
      </c>
      <c r="C743" s="66" t="n"/>
      <c r="D743" s="66" t="n"/>
      <c r="E743" s="67" t="inlineStr">
        <is>
          <t>Triathlete Isabella</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IFERROR(_xlfn.IMAGE("https://play.pokemonshowdown.com/sprites/gen5/staryu.png"),"")</f>
        <v/>
      </c>
    </row>
    <row r="745">
      <c r="E745" s="70" t="inlineStr">
        <is>
          <t>Lv 34 Staryu</t>
        </is>
      </c>
      <c r="F745" s="71" t="n"/>
      <c r="Q745" s="72" t="inlineStr">
        <is>
          <t>Pokémon</t>
        </is>
      </c>
    </row>
    <row r="746">
      <c r="E746" s="73" t="inlineStr">
        <is>
          <t>Modest</t>
        </is>
      </c>
      <c r="F746" s="73" t="inlineStr">
        <is>
          <t>Magic Guard</t>
        </is>
      </c>
      <c r="Q746" s="72" t="inlineStr">
        <is>
          <t>Nature / Ability</t>
        </is>
      </c>
    </row>
    <row r="747">
      <c r="B747" s="72" t="inlineStr">
        <is>
          <t>AI Flags:</t>
        </is>
      </c>
      <c r="E747" s="74" t="inlineStr">
        <is>
          <t>(None)</t>
        </is>
      </c>
      <c r="F747" s="71" t="n"/>
      <c r="Q747" s="72" t="inlineStr">
        <is>
          <t>Item</t>
        </is>
      </c>
    </row>
    <row r="748">
      <c r="B748" s="69" t="inlineStr">
        <is>
          <t>Basic Trainer</t>
        </is>
      </c>
      <c r="E748" s="85" t="inlineStr">
        <is>
          <t>Teleport</t>
        </is>
      </c>
      <c r="F748" s="71" t="n"/>
      <c r="Q748" s="72" t="inlineStr">
        <is>
          <t>Moves</t>
        </is>
      </c>
    </row>
    <row r="749">
      <c r="E749" s="76" t="inlineStr">
        <is>
          <t>Take Down</t>
        </is>
      </c>
      <c r="F749" s="71" t="n"/>
    </row>
    <row r="750">
      <c r="E750" s="85" t="inlineStr">
        <is>
          <t>Psybeam</t>
        </is>
      </c>
      <c r="F750" s="71" t="n"/>
    </row>
    <row r="751">
      <c r="E751" s="89" t="inlineStr">
        <is>
          <t>Power Gem</t>
        </is>
      </c>
      <c r="F751" s="71" t="n"/>
    </row>
    <row r="753" ht="20" customHeight="1">
      <c r="B753" s="65" t="inlineStr">
        <is>
          <t>Swimmer F</t>
        </is>
      </c>
      <c r="C753" s="66" t="n"/>
      <c r="D753" s="66" t="n"/>
      <c r="E753" s="67" t="inlineStr">
        <is>
          <t>Swimmer F Jenny</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IFERROR(_xlfn.IMAGE("https://play.pokemonshowdown.com/sprites/gen5/wailmer.png"),"")</f>
        <v/>
      </c>
    </row>
    <row r="755">
      <c r="E755" s="70" t="inlineStr">
        <is>
          <t>Lv 34 Wailmer</t>
        </is>
      </c>
      <c r="F755" s="71" t="n"/>
      <c r="Q755" s="72" t="inlineStr">
        <is>
          <t>Pokémon</t>
        </is>
      </c>
    </row>
    <row r="756">
      <c r="E756" s="73" t="inlineStr">
        <is>
          <t>Adamant</t>
        </is>
      </c>
      <c r="F756" s="73" t="inlineStr">
        <is>
          <t>Pressure</t>
        </is>
      </c>
      <c r="Q756" s="72" t="inlineStr">
        <is>
          <t>Nature / Ability</t>
        </is>
      </c>
    </row>
    <row r="757">
      <c r="B757" s="72" t="inlineStr">
        <is>
          <t>AI Flags:</t>
        </is>
      </c>
      <c r="E757" s="74" t="inlineStr">
        <is>
          <t>(None)</t>
        </is>
      </c>
      <c r="F757" s="71" t="n"/>
      <c r="Q757" s="72" t="inlineStr">
        <is>
          <t>Item</t>
        </is>
      </c>
    </row>
    <row r="758">
      <c r="B758" s="69" t="inlineStr">
        <is>
          <t>Basic Trainer</t>
        </is>
      </c>
      <c r="E758" s="91" t="inlineStr">
        <is>
          <t>Ice Ball</t>
        </is>
      </c>
      <c r="F758" s="71" t="n"/>
      <c r="Q758" s="72" t="inlineStr">
        <is>
          <t>Moves</t>
        </is>
      </c>
    </row>
    <row r="759">
      <c r="E759" s="80" t="inlineStr">
        <is>
          <t>Swallow</t>
        </is>
      </c>
      <c r="F759" s="71" t="n"/>
    </row>
    <row r="760">
      <c r="E760" s="90" t="inlineStr">
        <is>
          <t>Dive</t>
        </is>
      </c>
      <c r="F760" s="71" t="n"/>
    </row>
    <row r="761">
      <c r="E761" s="82" t="inlineStr">
        <is>
          <t>Bounce</t>
        </is>
      </c>
      <c r="F761" s="71" t="n"/>
    </row>
    <row r="763" ht="20" customHeight="1">
      <c r="B763" s="65" t="inlineStr">
        <is>
          <t>Sis And Bro</t>
        </is>
      </c>
      <c r="C763" s="66" t="n"/>
      <c r="D763" s="66" t="n"/>
      <c r="E763" s="67" t="inlineStr">
        <is>
          <t>Sis And Bro Lila &amp; Roy</t>
        </is>
      </c>
      <c r="F763" s="66" t="n"/>
      <c r="G763" s="66" t="n"/>
      <c r="H763" s="66" t="n"/>
      <c r="I763" s="66" t="n"/>
      <c r="J763" s="66" t="n"/>
      <c r="K763" s="66" t="n"/>
      <c r="L763" s="66" t="n"/>
      <c r="M763" s="66" t="n"/>
      <c r="N763" s="66" t="n"/>
      <c r="O763" s="66" t="n"/>
      <c r="P763" s="66" t="n"/>
      <c r="Q763" s="66" t="n"/>
    </row>
    <row r="764" ht="69" customHeight="1">
      <c r="E764" s="68">
        <f>IFERROR(_xlfn.IMAGE("https://play.pokemonshowdown.com/sprites/gen5/chinchou.png"),"")</f>
        <v/>
      </c>
      <c r="G764" s="68">
        <f>IFERROR(_xlfn.IMAGE("https://play.pokemonshowdown.com/sprites/gen5/carvanha.png"),"")</f>
        <v/>
      </c>
      <c r="Q764" s="69" t="inlineStr">
        <is>
          <t>DOUBLE BATTLE
Forced on sight (range 1)</t>
        </is>
      </c>
    </row>
    <row r="765">
      <c r="E765" s="70" t="inlineStr">
        <is>
          <t>Lv 34 Chinchou</t>
        </is>
      </c>
      <c r="F765" s="71" t="n"/>
      <c r="G765" s="70" t="inlineStr">
        <is>
          <t>Lv 33 Carvanha</t>
        </is>
      </c>
      <c r="H765" s="71" t="n"/>
      <c r="Q765" s="72" t="inlineStr">
        <is>
          <t>Pokémon</t>
        </is>
      </c>
    </row>
    <row r="766">
      <c r="E766" s="73" t="inlineStr">
        <is>
          <t>Modest</t>
        </is>
      </c>
      <c r="F766" s="73" t="inlineStr">
        <is>
          <t>Volt Absorb</t>
        </is>
      </c>
      <c r="G766" s="73" t="inlineStr">
        <is>
          <t>Adamant</t>
        </is>
      </c>
      <c r="H766" s="73" t="inlineStr">
        <is>
          <t>Rough Skin</t>
        </is>
      </c>
      <c r="Q766" s="72" t="inlineStr">
        <is>
          <t>Nature / Ability</t>
        </is>
      </c>
    </row>
    <row r="767">
      <c r="B767" s="72" t="inlineStr">
        <is>
          <t>AI Flags:</t>
        </is>
      </c>
      <c r="E767" s="74" t="inlineStr">
        <is>
          <t>(None)</t>
        </is>
      </c>
      <c r="F767" s="71" t="n"/>
      <c r="G767" s="74" t="inlineStr">
        <is>
          <t>(None)</t>
        </is>
      </c>
      <c r="H767" s="71" t="n"/>
      <c r="Q767" s="72" t="inlineStr">
        <is>
          <t>Item</t>
        </is>
      </c>
    </row>
    <row r="768">
      <c r="B768" s="69" t="inlineStr">
        <is>
          <t>Basic Trainer</t>
        </is>
      </c>
      <c r="E768" s="91" t="inlineStr">
        <is>
          <t>Aurora Beam</t>
        </is>
      </c>
      <c r="F768" s="71" t="n"/>
      <c r="G768" s="90" t="inlineStr">
        <is>
          <t>Aqua Cutter</t>
        </is>
      </c>
      <c r="H768" s="71" t="n"/>
      <c r="Q768" s="72" t="inlineStr">
        <is>
          <t>Moves</t>
        </is>
      </c>
    </row>
    <row r="769">
      <c r="E769" s="90" t="inlineStr">
        <is>
          <t>Bubble Beam</t>
        </is>
      </c>
      <c r="F769" s="71" t="n"/>
      <c r="G769" s="90" t="inlineStr">
        <is>
          <t>Water Pulse</t>
        </is>
      </c>
      <c r="H769" s="71" t="n"/>
    </row>
    <row r="770">
      <c r="E770" s="77" t="inlineStr">
        <is>
          <t>Wild Charge</t>
        </is>
      </c>
      <c r="F770" s="71" t="n"/>
      <c r="G770" s="75" t="inlineStr">
        <is>
          <t>Payback</t>
        </is>
      </c>
      <c r="H770" s="71" t="n"/>
    </row>
    <row r="771">
      <c r="E771" s="76" t="inlineStr">
        <is>
          <t>Flash</t>
        </is>
      </c>
      <c r="F771" s="71" t="n"/>
      <c r="G771" s="75" t="inlineStr">
        <is>
          <t>Dark Pulse</t>
        </is>
      </c>
      <c r="H771" s="71" t="n"/>
    </row>
    <row r="773" ht="20" customHeight="1">
      <c r="B773" s="65" t="inlineStr">
        <is>
          <t>Swimmer M</t>
        </is>
      </c>
      <c r="C773" s="66" t="n"/>
      <c r="D773" s="66" t="n"/>
      <c r="E773" s="67" t="inlineStr">
        <is>
          <t>Swimmer M Roland</t>
        </is>
      </c>
      <c r="F773" s="66" t="n"/>
      <c r="G773" s="66" t="n"/>
      <c r="H773" s="66" t="n"/>
      <c r="I773" s="66" t="n"/>
      <c r="J773" s="66" t="n"/>
      <c r="K773" s="66" t="n"/>
      <c r="L773" s="66" t="n"/>
      <c r="M773" s="66" t="n"/>
      <c r="N773" s="66" t="n"/>
      <c r="O773" s="66" t="n"/>
      <c r="P773" s="66" t="n"/>
      <c r="Q773" s="66" t="n"/>
    </row>
    <row r="774" ht="69" customHeight="1">
      <c r="E774" s="68">
        <f>IFERROR(_xlfn.IMAGE("https://play.pokemonshowdown.com/sprites/gen5/carvanha.png"),"")</f>
        <v/>
      </c>
    </row>
    <row r="775">
      <c r="E775" s="70" t="inlineStr">
        <is>
          <t>Lv 34 Carvanha</t>
        </is>
      </c>
      <c r="F775" s="71" t="n"/>
      <c r="Q775" s="72" t="inlineStr">
        <is>
          <t>Pokémon</t>
        </is>
      </c>
    </row>
    <row r="776">
      <c r="E776" s="73" t="inlineStr">
        <is>
          <t>Adamant</t>
        </is>
      </c>
      <c r="F776" s="73" t="inlineStr">
        <is>
          <t>Rough Skin</t>
        </is>
      </c>
      <c r="Q776" s="72" t="inlineStr">
        <is>
          <t>Nature / Ability</t>
        </is>
      </c>
    </row>
    <row r="777">
      <c r="B777" s="72" t="inlineStr">
        <is>
          <t>AI Flags:</t>
        </is>
      </c>
      <c r="E777" s="74" t="inlineStr">
        <is>
          <t>(None)</t>
        </is>
      </c>
      <c r="F777" s="71" t="n"/>
      <c r="Q777" s="72" t="inlineStr">
        <is>
          <t>Item</t>
        </is>
      </c>
    </row>
    <row r="778">
      <c r="B778" s="69" t="inlineStr">
        <is>
          <t>Basic Trainer</t>
        </is>
      </c>
      <c r="E778" s="90" t="inlineStr">
        <is>
          <t>Aqua Cutter</t>
        </is>
      </c>
      <c r="F778" s="71" t="n"/>
      <c r="Q778" s="72" t="inlineStr">
        <is>
          <t>Moves</t>
        </is>
      </c>
    </row>
    <row r="779">
      <c r="E779" s="90" t="inlineStr">
        <is>
          <t>Water Pulse</t>
        </is>
      </c>
      <c r="F779" s="71" t="n"/>
    </row>
    <row r="780">
      <c r="E780" s="75" t="inlineStr">
        <is>
          <t>Payback</t>
        </is>
      </c>
      <c r="F780" s="71" t="n"/>
    </row>
    <row r="781">
      <c r="E781" s="75" t="inlineStr">
        <is>
          <t>Dark Pulse</t>
        </is>
      </c>
      <c r="F781" s="71" t="n"/>
    </row>
    <row r="783" ht="20" customHeight="1">
      <c r="B783" s="65" t="inlineStr">
        <is>
          <t>Swimmer M</t>
        </is>
      </c>
      <c r="C783" s="66" t="n"/>
      <c r="D783" s="66" t="n"/>
      <c r="E783" s="67" t="inlineStr">
        <is>
          <t>Swimmer M Spencer</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IFERROR(_xlfn.IMAGE("https://play.pokemonshowdown.com/sprites/gen5/tentacool.png"),"")</f>
        <v/>
      </c>
      <c r="G784" s="68">
        <f>IFERROR(_xlfn.IMAGE("https://play.pokemonshowdown.com/sprites/gen5/wingull.png"),"")</f>
        <v/>
      </c>
    </row>
    <row r="785">
      <c r="E785" s="70" t="inlineStr">
        <is>
          <t>Lv 33 Tentacool</t>
        </is>
      </c>
      <c r="F785" s="71" t="n"/>
      <c r="G785" s="70" t="inlineStr">
        <is>
          <t>Lv 33 Wingull</t>
        </is>
      </c>
      <c r="H785" s="71" t="n"/>
      <c r="Q785" s="72" t="inlineStr">
        <is>
          <t>Pokémon</t>
        </is>
      </c>
    </row>
    <row r="786">
      <c r="E786" s="73" t="inlineStr">
        <is>
          <t>Modest</t>
        </is>
      </c>
      <c r="F786" s="73" t="inlineStr">
        <is>
          <t>Rain Dish</t>
        </is>
      </c>
      <c r="G786" s="73" t="inlineStr">
        <is>
          <t>Modest</t>
        </is>
      </c>
      <c r="H786" s="73" t="inlineStr">
        <is>
          <t>Gluttony</t>
        </is>
      </c>
      <c r="Q786" s="72" t="inlineStr">
        <is>
          <t>Nature / Ability</t>
        </is>
      </c>
    </row>
    <row r="787">
      <c r="B787" s="72" t="inlineStr">
        <is>
          <t>AI Flags:</t>
        </is>
      </c>
      <c r="E787" s="74" t="inlineStr">
        <is>
          <t>(None)</t>
        </is>
      </c>
      <c r="F787" s="71" t="n"/>
      <c r="G787" s="74" t="inlineStr">
        <is>
          <t>(None)</t>
        </is>
      </c>
      <c r="H787" s="71" t="n"/>
      <c r="Q787" s="72" t="inlineStr">
        <is>
          <t>Item</t>
        </is>
      </c>
    </row>
    <row r="788">
      <c r="B788" s="69" t="inlineStr">
        <is>
          <t>Basic Trainer</t>
        </is>
      </c>
      <c r="E788" s="92" t="inlineStr">
        <is>
          <t>Confuse Ray</t>
        </is>
      </c>
      <c r="F788" s="71" t="n"/>
      <c r="G788" s="82" t="inlineStr">
        <is>
          <t>Wing Attack</t>
        </is>
      </c>
      <c r="H788" s="71" t="n"/>
      <c r="Q788" s="72" t="inlineStr">
        <is>
          <t>Moves</t>
        </is>
      </c>
    </row>
    <row r="789">
      <c r="E789" s="90" t="inlineStr">
        <is>
          <t>Water Pulse</t>
        </is>
      </c>
      <c r="F789" s="71" t="n"/>
      <c r="G789" s="90" t="inlineStr">
        <is>
          <t>Water Pulse</t>
        </is>
      </c>
      <c r="H789" s="71" t="n"/>
    </row>
    <row r="790">
      <c r="E790" s="76" t="inlineStr">
        <is>
          <t>Wrap</t>
        </is>
      </c>
      <c r="F790" s="71" t="n"/>
      <c r="G790" s="75" t="inlineStr">
        <is>
          <t>Pursuit</t>
        </is>
      </c>
      <c r="H790" s="71" t="n"/>
    </row>
    <row r="791">
      <c r="E791" s="80" t="inlineStr">
        <is>
          <t>Sludge Bomb</t>
        </is>
      </c>
      <c r="F791" s="71" t="n"/>
      <c r="G791" s="82" t="inlineStr">
        <is>
          <t>Pluck</t>
        </is>
      </c>
      <c r="H791" s="71" t="n"/>
    </row>
    <row r="793" ht="24" customHeight="1">
      <c r="B793" s="63" t="inlineStr">
        <is>
          <t>Mossdeep City - Space Center - 1F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Team Magma</t>
        </is>
      </c>
      <c r="C795" s="66" t="n"/>
      <c r="D795" s="66" t="n"/>
      <c r="E795" s="67" t="inlineStr">
        <is>
          <t>Team Magma Grunt</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IFERROR(_xlfn.IMAGE("https://play.pokemonshowdown.com/sprites/gen5/numel.png"),"")</f>
        <v/>
      </c>
      <c r="Q796" s="69" t="inlineStr">
        <is>
          <t>Forced on sight (range 2)</t>
        </is>
      </c>
    </row>
    <row r="797">
      <c r="E797" s="70" t="inlineStr">
        <is>
          <t>Lv 32 Numel</t>
        </is>
      </c>
      <c r="F797" s="71" t="n"/>
      <c r="Q797" s="72" t="inlineStr">
        <is>
          <t>Pokémon</t>
        </is>
      </c>
    </row>
    <row r="798">
      <c r="E798" s="73" t="inlineStr">
        <is>
          <t>Modest</t>
        </is>
      </c>
      <c r="F798" s="73" t="inlineStr">
        <is>
          <t>Oblivious</t>
        </is>
      </c>
      <c r="Q798" s="72" t="inlineStr">
        <is>
          <t>Nature / Ability</t>
        </is>
      </c>
    </row>
    <row r="799">
      <c r="B799" s="72" t="inlineStr">
        <is>
          <t>AI Flags:</t>
        </is>
      </c>
      <c r="E799" s="74" t="inlineStr">
        <is>
          <t>(None)</t>
        </is>
      </c>
      <c r="F799" s="71" t="n"/>
      <c r="Q799" s="72" t="inlineStr">
        <is>
          <t>Item</t>
        </is>
      </c>
    </row>
    <row r="800">
      <c r="B800" s="69" t="inlineStr">
        <is>
          <t>Basic Trainer</t>
        </is>
      </c>
      <c r="E800" s="78" t="inlineStr">
        <is>
          <t>Earth Power</t>
        </is>
      </c>
      <c r="F800" s="71" t="n"/>
      <c r="Q800" s="72" t="inlineStr">
        <is>
          <t>Moves</t>
        </is>
      </c>
    </row>
    <row r="801">
      <c r="E801" s="83" t="inlineStr">
        <is>
          <t>Fire Spin</t>
        </is>
      </c>
      <c r="F801" s="71" t="n"/>
    </row>
    <row r="802">
      <c r="E802" s="89" t="inlineStr">
        <is>
          <t>Rock Slide</t>
        </is>
      </c>
      <c r="F802" s="71" t="n"/>
    </row>
    <row r="803">
      <c r="E803" s="83" t="inlineStr">
        <is>
          <t>Lava Plume</t>
        </is>
      </c>
      <c r="F803" s="71" t="n"/>
    </row>
    <row r="805" ht="20" customHeight="1">
      <c r="B805" s="65" t="inlineStr">
        <is>
          <t>Team Magma</t>
        </is>
      </c>
      <c r="C805" s="66" t="n"/>
      <c r="D805" s="66" t="n"/>
      <c r="E805" s="67" t="inlineStr">
        <is>
          <t>Team Magma Grunt</t>
        </is>
      </c>
      <c r="F805" s="66" t="n"/>
      <c r="G805" s="66" t="n"/>
      <c r="H805" s="66" t="n"/>
      <c r="I805" s="66" t="n"/>
      <c r="J805" s="66" t="n"/>
      <c r="K805" s="66" t="n"/>
      <c r="L805" s="66" t="n"/>
      <c r="M805" s="66" t="n"/>
      <c r="N805" s="66" t="n"/>
      <c r="O805" s="66" t="n"/>
      <c r="P805" s="66" t="n"/>
      <c r="Q805" s="66" t="n"/>
    </row>
    <row r="806" ht="69" customHeight="1">
      <c r="E806" s="68">
        <f>IFERROR(_xlfn.IMAGE("https://play.pokemonshowdown.com/sprites/gen5/mightyena.png"),"")</f>
        <v/>
      </c>
      <c r="G806" s="68">
        <f>IFERROR(_xlfn.IMAGE("https://play.pokemonshowdown.com/sprites/gen5/mightyena.png"),"")</f>
        <v/>
      </c>
      <c r="I806" s="68">
        <f>IFERROR(_xlfn.IMAGE("https://play.pokemonshowdown.com/sprites/gen5/numel.png"),"")</f>
        <v/>
      </c>
      <c r="Q806" s="69" t="inlineStr">
        <is>
          <t>Optional</t>
        </is>
      </c>
    </row>
    <row r="807">
      <c r="E807" s="70" t="inlineStr">
        <is>
          <t>Lv 26 Mightyena</t>
        </is>
      </c>
      <c r="F807" s="71" t="n"/>
      <c r="G807" s="70" t="inlineStr">
        <is>
          <t>Lv 28 Mightyena</t>
        </is>
      </c>
      <c r="H807" s="71" t="n"/>
      <c r="I807" s="70" t="inlineStr">
        <is>
          <t>Lv 30 Numel</t>
        </is>
      </c>
      <c r="J807" s="71" t="n"/>
      <c r="Q807" s="72" t="inlineStr">
        <is>
          <t>Pokémon</t>
        </is>
      </c>
    </row>
    <row r="808">
      <c r="E808" s="73" t="inlineStr">
        <is>
          <t>Adamant</t>
        </is>
      </c>
      <c r="F808" s="73" t="inlineStr">
        <is>
          <t>Intimidate</t>
        </is>
      </c>
      <c r="G808" s="73" t="inlineStr">
        <is>
          <t>Adamant</t>
        </is>
      </c>
      <c r="H808" s="73" t="inlineStr">
        <is>
          <t>Intimidate</t>
        </is>
      </c>
      <c r="I808" s="73" t="inlineStr">
        <is>
          <t>Modest</t>
        </is>
      </c>
      <c r="J808" s="73" t="inlineStr">
        <is>
          <t>Oblivious</t>
        </is>
      </c>
      <c r="Q808" s="72" t="inlineStr">
        <is>
          <t>Nature / Ability</t>
        </is>
      </c>
    </row>
    <row r="809">
      <c r="B809" s="72" t="inlineStr">
        <is>
          <t>AI Flags:</t>
        </is>
      </c>
      <c r="E809" s="74" t="inlineStr">
        <is>
          <t>(None)</t>
        </is>
      </c>
      <c r="F809" s="71" t="n"/>
      <c r="G809" s="74" t="inlineStr">
        <is>
          <t>(None)</t>
        </is>
      </c>
      <c r="H809" s="71" t="n"/>
      <c r="I809" s="74" t="inlineStr">
        <is>
          <t>(None)</t>
        </is>
      </c>
      <c r="J809" s="71" t="n"/>
      <c r="Q809" s="72" t="inlineStr">
        <is>
          <t>Item</t>
        </is>
      </c>
    </row>
    <row r="810">
      <c r="B810" s="69" t="inlineStr">
        <is>
          <t>Basic Trainer</t>
        </is>
      </c>
      <c r="E810" s="76" t="inlineStr">
        <is>
          <t>Yawn</t>
        </is>
      </c>
      <c r="F810" s="71" t="n"/>
      <c r="G810" s="75" t="inlineStr">
        <is>
          <t>Bite</t>
        </is>
      </c>
      <c r="H810" s="71" t="n"/>
      <c r="I810" s="78" t="inlineStr">
        <is>
          <t>Sand Tomb</t>
        </is>
      </c>
      <c r="J810" s="71" t="n"/>
      <c r="Q810" s="72" t="inlineStr">
        <is>
          <t>Moves</t>
        </is>
      </c>
    </row>
    <row r="811">
      <c r="E811" s="75" t="inlineStr">
        <is>
          <t>Bite</t>
        </is>
      </c>
      <c r="F811" s="71" t="n"/>
      <c r="G811" s="76" t="inlineStr">
        <is>
          <t>Odor Sleuth</t>
        </is>
      </c>
      <c r="H811" s="71" t="n"/>
      <c r="I811" s="78" t="inlineStr">
        <is>
          <t>Earth Power</t>
        </is>
      </c>
      <c r="J811" s="71" t="n"/>
    </row>
    <row r="812">
      <c r="E812" s="76" t="inlineStr">
        <is>
          <t>Odor Sleuth</t>
        </is>
      </c>
      <c r="F812" s="71" t="n"/>
      <c r="G812" s="75" t="inlineStr">
        <is>
          <t>Assurance</t>
        </is>
      </c>
      <c r="H812" s="71" t="n"/>
      <c r="I812" s="83" t="inlineStr">
        <is>
          <t>Fire Spin</t>
        </is>
      </c>
      <c r="J812" s="71" t="n"/>
    </row>
    <row r="813">
      <c r="E813" s="75" t="inlineStr">
        <is>
          <t>Assurance</t>
        </is>
      </c>
      <c r="F813" s="71" t="n"/>
      <c r="G813" s="77" t="inlineStr">
        <is>
          <t>Thunder Fang</t>
        </is>
      </c>
      <c r="H813" s="71" t="n"/>
      <c r="I813" s="89" t="inlineStr">
        <is>
          <t>Rock Slide</t>
        </is>
      </c>
      <c r="J813" s="71" t="n"/>
    </row>
    <row r="815" ht="20" customHeight="1">
      <c r="B815" s="65" t="inlineStr">
        <is>
          <t>Team Magma</t>
        </is>
      </c>
      <c r="C815" s="66" t="n"/>
      <c r="D815" s="66" t="n"/>
      <c r="E815" s="67" t="inlineStr">
        <is>
          <t>Team Magma Grunt</t>
        </is>
      </c>
      <c r="F815" s="66" t="n"/>
      <c r="G815" s="66" t="n"/>
      <c r="H815" s="66" t="n"/>
      <c r="I815" s="66" t="n"/>
      <c r="J815" s="66" t="n"/>
      <c r="K815" s="66" t="n"/>
      <c r="L815" s="66" t="n"/>
      <c r="M815" s="66" t="n"/>
      <c r="N815" s="66" t="n"/>
      <c r="O815" s="66" t="n"/>
      <c r="P815" s="66" t="n"/>
      <c r="Q815" s="66" t="n"/>
    </row>
    <row r="816" ht="69" customHeight="1">
      <c r="E816" s="68">
        <f>IFERROR(_xlfn.IMAGE("https://play.pokemonshowdown.com/sprites/gen5/zubat.png"),"")</f>
        <v/>
      </c>
      <c r="G816" s="68">
        <f>IFERROR(_xlfn.IMAGE("https://play.pokemonshowdown.com/sprites/gen5/poochyena.png"),"")</f>
        <v/>
      </c>
      <c r="Q816" s="69" t="inlineStr">
        <is>
          <t>Forced on sight (range 2)</t>
        </is>
      </c>
    </row>
    <row r="817">
      <c r="E817" s="70" t="inlineStr">
        <is>
          <t>Lv 31 Zubat</t>
        </is>
      </c>
      <c r="F817" s="71" t="n"/>
      <c r="G817" s="70" t="inlineStr">
        <is>
          <t>Lv 31 Poochyena</t>
        </is>
      </c>
      <c r="H817" s="71" t="n"/>
      <c r="Q817" s="72" t="inlineStr">
        <is>
          <t>Pokémon</t>
        </is>
      </c>
    </row>
    <row r="818">
      <c r="E818" s="73" t="inlineStr">
        <is>
          <t>Adamant</t>
        </is>
      </c>
      <c r="F818" s="73" t="inlineStr">
        <is>
          <t>Inner Focus</t>
        </is>
      </c>
      <c r="G818" s="73" t="inlineStr">
        <is>
          <t>Adamant</t>
        </is>
      </c>
      <c r="H818" s="73" t="inlineStr">
        <is>
          <t>Quick Feet</t>
        </is>
      </c>
      <c r="Q818" s="72" t="inlineStr">
        <is>
          <t>Nature / Ability</t>
        </is>
      </c>
    </row>
    <row r="819">
      <c r="B819" s="72" t="inlineStr">
        <is>
          <t>AI Flags:</t>
        </is>
      </c>
      <c r="E819" s="74" t="inlineStr">
        <is>
          <t>(None)</t>
        </is>
      </c>
      <c r="F819" s="71" t="n"/>
      <c r="G819" s="74" t="inlineStr">
        <is>
          <t>(None)</t>
        </is>
      </c>
      <c r="H819" s="71" t="n"/>
      <c r="Q819" s="72" t="inlineStr">
        <is>
          <t>Item</t>
        </is>
      </c>
    </row>
    <row r="820">
      <c r="B820" s="69" t="inlineStr">
        <is>
          <t>Basic Trainer</t>
        </is>
      </c>
      <c r="E820" s="87" t="inlineStr">
        <is>
          <t>Steel Wing</t>
        </is>
      </c>
      <c r="F820" s="71" t="n"/>
      <c r="G820" s="76" t="inlineStr">
        <is>
          <t>Yawn</t>
        </is>
      </c>
      <c r="H820" s="71" t="n"/>
      <c r="Q820" s="72" t="inlineStr">
        <is>
          <t>Moves</t>
        </is>
      </c>
    </row>
    <row r="821">
      <c r="E821" s="75" t="inlineStr">
        <is>
          <t>Bite</t>
        </is>
      </c>
      <c r="F821" s="71" t="n"/>
      <c r="G821" s="76" t="inlineStr">
        <is>
          <t>Odor Sleuth</t>
        </is>
      </c>
      <c r="H821" s="71" t="n"/>
    </row>
    <row r="822">
      <c r="E822" s="82" t="inlineStr">
        <is>
          <t>Aerial Ace</t>
        </is>
      </c>
      <c r="F822" s="71" t="n"/>
      <c r="G822" s="76" t="inlineStr">
        <is>
          <t>Body Slam</t>
        </is>
      </c>
      <c r="H822" s="71" t="n"/>
    </row>
    <row r="823">
      <c r="E823" s="80" t="inlineStr">
        <is>
          <t>Poison Jab</t>
        </is>
      </c>
      <c r="F823" s="71" t="n"/>
      <c r="G823" s="75" t="inlineStr">
        <is>
          <t>Assurance</t>
        </is>
      </c>
      <c r="H823" s="71" t="n"/>
    </row>
    <row r="825" ht="20" customHeight="1">
      <c r="B825" s="65" t="inlineStr">
        <is>
          <t>Team Magma</t>
        </is>
      </c>
      <c r="C825" s="66" t="n"/>
      <c r="D825" s="66" t="n"/>
      <c r="E825" s="67" t="inlineStr">
        <is>
          <t>Team Magma Grunt</t>
        </is>
      </c>
      <c r="F825" s="66" t="n"/>
      <c r="G825" s="66" t="n"/>
      <c r="H825" s="66" t="n"/>
      <c r="I825" s="66" t="n"/>
      <c r="J825" s="66" t="n"/>
      <c r="K825" s="66" t="n"/>
      <c r="L825" s="66" t="n"/>
      <c r="M825" s="66" t="n"/>
      <c r="N825" s="66" t="n"/>
      <c r="O825" s="66" t="n"/>
      <c r="P825" s="66" t="n"/>
      <c r="Q825" s="66" t="n"/>
    </row>
    <row r="826" ht="69" customHeight="1">
      <c r="E826" s="68">
        <f>IFERROR(_xlfn.IMAGE("https://play.pokemonshowdown.com/sprites/gen5/baltoy.png"),"")</f>
        <v/>
      </c>
      <c r="Q826" s="69" t="inlineStr">
        <is>
          <t>Forced on sight (range 2)</t>
        </is>
      </c>
    </row>
    <row r="827">
      <c r="E827" s="70" t="inlineStr">
        <is>
          <t>Lv 32 Baltoy</t>
        </is>
      </c>
      <c r="F827" s="71" t="n"/>
      <c r="Q827" s="72" t="inlineStr">
        <is>
          <t>Pokémon</t>
        </is>
      </c>
    </row>
    <row r="828">
      <c r="E828" s="73" t="inlineStr">
        <is>
          <t>Adamant</t>
        </is>
      </c>
      <c r="F828" s="73" t="inlineStr">
        <is>
          <t>Levitate</t>
        </is>
      </c>
      <c r="Q828" s="72" t="inlineStr">
        <is>
          <t>Nature / Ability</t>
        </is>
      </c>
    </row>
    <row r="829">
      <c r="B829" s="72" t="inlineStr">
        <is>
          <t>AI Flags:</t>
        </is>
      </c>
      <c r="E829" s="74" t="inlineStr">
        <is>
          <t>(None)</t>
        </is>
      </c>
      <c r="F829" s="71" t="n"/>
      <c r="Q829" s="72" t="inlineStr">
        <is>
          <t>Item</t>
        </is>
      </c>
    </row>
    <row r="830">
      <c r="B830" s="69" t="inlineStr">
        <is>
          <t>Basic Trainer</t>
        </is>
      </c>
      <c r="E830" s="85" t="inlineStr">
        <is>
          <t>Teleport</t>
        </is>
      </c>
      <c r="F830" s="71" t="n"/>
      <c r="Q830" s="72" t="inlineStr">
        <is>
          <t>Moves</t>
        </is>
      </c>
    </row>
    <row r="831">
      <c r="E831" s="89" t="inlineStr">
        <is>
          <t>Ancient Power</t>
        </is>
      </c>
      <c r="F831" s="71" t="n"/>
    </row>
    <row r="832">
      <c r="E832" s="85" t="inlineStr">
        <is>
          <t>Zen Headbutt</t>
        </is>
      </c>
      <c r="F832" s="71" t="n"/>
    </row>
    <row r="833">
      <c r="E833" s="78" t="inlineStr">
        <is>
          <t>Earth Power</t>
        </is>
      </c>
      <c r="F833" s="71" t="n"/>
    </row>
    <row r="835" ht="24" customHeight="1">
      <c r="B835" s="63" t="inlineStr">
        <is>
          <t>Mossdeep City - Space Center - 2F</t>
        </is>
      </c>
      <c r="C835" s="64" t="n"/>
      <c r="D835" s="64" t="n"/>
      <c r="E835" s="64" t="n"/>
      <c r="F835" s="64" t="n"/>
      <c r="G835" s="64" t="n"/>
      <c r="H835" s="64" t="n"/>
      <c r="I835" s="64" t="n"/>
      <c r="J835" s="64" t="n"/>
      <c r="K835" s="64" t="n"/>
      <c r="L835" s="64" t="n"/>
      <c r="M835" s="64" t="n"/>
      <c r="N835" s="64" t="n"/>
      <c r="O835" s="64" t="n"/>
      <c r="P835" s="64" t="n"/>
      <c r="Q835" s="64" t="n"/>
    </row>
    <row r="837" ht="20" customHeight="1">
      <c r="B837" s="65" t="inlineStr">
        <is>
          <t>Team Magma</t>
        </is>
      </c>
      <c r="C837" s="66" t="n"/>
      <c r="D837" s="66" t="n"/>
      <c r="E837" s="67" t="inlineStr">
        <is>
          <t>Team Magma Grunt</t>
        </is>
      </c>
      <c r="F837" s="66" t="n"/>
      <c r="G837" s="66" t="n"/>
      <c r="H837" s="66" t="n"/>
      <c r="I837" s="66" t="n"/>
      <c r="J837" s="66" t="n"/>
      <c r="K837" s="66" t="n"/>
      <c r="L837" s="66" t="n"/>
      <c r="M837" s="66" t="n"/>
      <c r="N837" s="66" t="n"/>
      <c r="O837" s="66" t="n"/>
      <c r="P837" s="66" t="n"/>
      <c r="Q837" s="66" t="n"/>
    </row>
    <row r="838" ht="69" customHeight="1">
      <c r="E838" s="68">
        <f>IFERROR(_xlfn.IMAGE("https://play.pokemonshowdown.com/sprites/gen5/zubat.png"),"")</f>
        <v/>
      </c>
    </row>
    <row r="839">
      <c r="E839" s="70" t="inlineStr">
        <is>
          <t>Lv 32 Zubat</t>
        </is>
      </c>
      <c r="F839" s="71" t="n"/>
      <c r="Q839" s="72" t="inlineStr">
        <is>
          <t>Pokémon</t>
        </is>
      </c>
    </row>
    <row r="840">
      <c r="E840" s="73" t="inlineStr">
        <is>
          <t>Adamant</t>
        </is>
      </c>
      <c r="F840" s="73" t="inlineStr">
        <is>
          <t>Inner Focus</t>
        </is>
      </c>
      <c r="Q840" s="72" t="inlineStr">
        <is>
          <t>Nature / Ability</t>
        </is>
      </c>
    </row>
    <row r="841">
      <c r="B841" s="72" t="inlineStr">
        <is>
          <t>AI Flags:</t>
        </is>
      </c>
      <c r="E841" s="74" t="inlineStr">
        <is>
          <t>(None)</t>
        </is>
      </c>
      <c r="F841" s="71" t="n"/>
      <c r="Q841" s="72" t="inlineStr">
        <is>
          <t>Item</t>
        </is>
      </c>
    </row>
    <row r="842">
      <c r="B842" s="69" t="inlineStr">
        <is>
          <t>Basic Trainer</t>
        </is>
      </c>
      <c r="E842" s="87" t="inlineStr">
        <is>
          <t>Steel Wing</t>
        </is>
      </c>
      <c r="F842" s="71" t="n"/>
      <c r="Q842" s="72" t="inlineStr">
        <is>
          <t>Moves</t>
        </is>
      </c>
    </row>
    <row r="843">
      <c r="E843" s="75" t="inlineStr">
        <is>
          <t>Bite</t>
        </is>
      </c>
      <c r="F843" s="71" t="n"/>
    </row>
    <row r="844">
      <c r="E844" s="82" t="inlineStr">
        <is>
          <t>Aerial Ace</t>
        </is>
      </c>
      <c r="F844" s="71" t="n"/>
    </row>
    <row r="845">
      <c r="E845" s="80" t="inlineStr">
        <is>
          <t>Poison Jab</t>
        </is>
      </c>
      <c r="F845" s="71" t="n"/>
    </row>
    <row r="847" ht="20" customHeight="1">
      <c r="B847" s="65" t="inlineStr">
        <is>
          <t>Team Magma</t>
        </is>
      </c>
      <c r="C847" s="66" t="n"/>
      <c r="D847" s="66" t="n"/>
      <c r="E847" s="67" t="inlineStr">
        <is>
          <t>Team Magma Grunt</t>
        </is>
      </c>
      <c r="F847" s="66" t="n"/>
      <c r="G847" s="66" t="n"/>
      <c r="H847" s="66" t="n"/>
      <c r="I847" s="66" t="n"/>
      <c r="J847" s="66" t="n"/>
      <c r="K847" s="66" t="n"/>
      <c r="L847" s="66" t="n"/>
      <c r="M847" s="66" t="n"/>
      <c r="N847" s="66" t="n"/>
      <c r="O847" s="66" t="n"/>
      <c r="P847" s="66" t="n"/>
      <c r="Q847" s="66" t="n"/>
    </row>
    <row r="848" ht="69" customHeight="1">
      <c r="E848" s="68">
        <f>IFERROR(_xlfn.IMAGE("https://play.pokemonshowdown.com/sprites/gen5/mightyena.png"),"")</f>
        <v/>
      </c>
    </row>
    <row r="849">
      <c r="E849" s="70" t="inlineStr">
        <is>
          <t>Lv 32 Mightyena</t>
        </is>
      </c>
      <c r="F849" s="71" t="n"/>
      <c r="Q849" s="72" t="inlineStr">
        <is>
          <t>Pokémon</t>
        </is>
      </c>
    </row>
    <row r="850">
      <c r="E850" s="73" t="inlineStr">
        <is>
          <t>Adamant</t>
        </is>
      </c>
      <c r="F850" s="73" t="inlineStr">
        <is>
          <t>Intimidate</t>
        </is>
      </c>
      <c r="Q850" s="72" t="inlineStr">
        <is>
          <t>Nature / Ability</t>
        </is>
      </c>
    </row>
    <row r="851">
      <c r="B851" s="72" t="inlineStr">
        <is>
          <t>AI Flags:</t>
        </is>
      </c>
      <c r="E851" s="74" t="inlineStr">
        <is>
          <t>(None)</t>
        </is>
      </c>
      <c r="F851" s="71" t="n"/>
      <c r="Q851" s="72" t="inlineStr">
        <is>
          <t>Item</t>
        </is>
      </c>
    </row>
    <row r="852">
      <c r="B852" s="69" t="inlineStr">
        <is>
          <t>Basic Trainer</t>
        </is>
      </c>
      <c r="E852" s="75" t="inlineStr">
        <is>
          <t>Bite</t>
        </is>
      </c>
      <c r="F852" s="71" t="n"/>
      <c r="Q852" s="72" t="inlineStr">
        <is>
          <t>Moves</t>
        </is>
      </c>
    </row>
    <row r="853">
      <c r="E853" s="76" t="inlineStr">
        <is>
          <t>Odor Sleuth</t>
        </is>
      </c>
      <c r="F853" s="71" t="n"/>
    </row>
    <row r="854">
      <c r="E854" s="75" t="inlineStr">
        <is>
          <t>Assurance</t>
        </is>
      </c>
      <c r="F854" s="71" t="n"/>
    </row>
    <row r="855">
      <c r="E855" s="77" t="inlineStr">
        <is>
          <t>Thunder Fang</t>
        </is>
      </c>
      <c r="F855" s="71" t="n"/>
    </row>
    <row r="857" ht="20" customHeight="1">
      <c r="B857" s="65" t="inlineStr">
        <is>
          <t>Team Magma</t>
        </is>
      </c>
      <c r="C857" s="66" t="n"/>
      <c r="D857" s="66" t="n"/>
      <c r="E857" s="67" t="inlineStr">
        <is>
          <t>Team Magma Grunt</t>
        </is>
      </c>
      <c r="F857" s="66" t="n"/>
      <c r="G857" s="66" t="n"/>
      <c r="H857" s="66" t="n"/>
      <c r="I857" s="66" t="n"/>
      <c r="J857" s="66" t="n"/>
      <c r="K857" s="66" t="n"/>
      <c r="L857" s="66" t="n"/>
      <c r="M857" s="66" t="n"/>
      <c r="N857" s="66" t="n"/>
      <c r="O857" s="66" t="n"/>
      <c r="P857" s="66" t="n"/>
      <c r="Q857" s="66" t="n"/>
    </row>
    <row r="858" ht="69" customHeight="1">
      <c r="E858" s="68">
        <f>IFERROR(_xlfn.IMAGE("https://play.pokemonshowdown.com/sprites/gen5/baltoy.png"),"")</f>
        <v/>
      </c>
    </row>
    <row r="859">
      <c r="E859" s="70" t="inlineStr">
        <is>
          <t>Lv 32 Baltoy</t>
        </is>
      </c>
      <c r="F859" s="71" t="n"/>
      <c r="Q859" s="72" t="inlineStr">
        <is>
          <t>Pokémon</t>
        </is>
      </c>
    </row>
    <row r="860">
      <c r="E860" s="73" t="inlineStr">
        <is>
          <t>Adamant</t>
        </is>
      </c>
      <c r="F860" s="73" t="inlineStr">
        <is>
          <t>Levitate</t>
        </is>
      </c>
      <c r="Q860" s="72" t="inlineStr">
        <is>
          <t>Nature / Ability</t>
        </is>
      </c>
    </row>
    <row r="861">
      <c r="B861" s="72" t="inlineStr">
        <is>
          <t>AI Flags:</t>
        </is>
      </c>
      <c r="E861" s="74" t="inlineStr">
        <is>
          <t>(None)</t>
        </is>
      </c>
      <c r="F861" s="71" t="n"/>
      <c r="Q861" s="72" t="inlineStr">
        <is>
          <t>Item</t>
        </is>
      </c>
    </row>
    <row r="862">
      <c r="B862" s="69" t="inlineStr">
        <is>
          <t>Basic Trainer</t>
        </is>
      </c>
      <c r="E862" s="85" t="inlineStr">
        <is>
          <t>Teleport</t>
        </is>
      </c>
      <c r="F862" s="71" t="n"/>
      <c r="Q862" s="72" t="inlineStr">
        <is>
          <t>Moves</t>
        </is>
      </c>
    </row>
    <row r="863">
      <c r="E863" s="89" t="inlineStr">
        <is>
          <t>Ancient Power</t>
        </is>
      </c>
      <c r="F863" s="71" t="n"/>
    </row>
    <row r="864">
      <c r="E864" s="85" t="inlineStr">
        <is>
          <t>Zen Headbutt</t>
        </is>
      </c>
      <c r="F864" s="71" t="n"/>
    </row>
    <row r="865">
      <c r="E865" s="78" t="inlineStr">
        <is>
          <t>Earth Power</t>
        </is>
      </c>
      <c r="F865" s="71" t="n"/>
    </row>
    <row r="867" ht="20" customHeight="1">
      <c r="B867" s="65" t="inlineStr">
        <is>
          <t>Magma Admin</t>
        </is>
      </c>
      <c r="C867" s="66" t="n"/>
      <c r="D867" s="66" t="n"/>
      <c r="E867" s="67" t="inlineStr">
        <is>
          <t>Magma Admin Tabitha</t>
        </is>
      </c>
      <c r="F867" s="66" t="n"/>
      <c r="G867" s="66" t="n"/>
      <c r="H867" s="66" t="n"/>
      <c r="I867" s="66" t="n"/>
      <c r="J867" s="66" t="n"/>
      <c r="K867" s="66" t="n"/>
      <c r="L867" s="66" t="n"/>
      <c r="M867" s="66" t="n"/>
      <c r="N867" s="66" t="n"/>
      <c r="O867" s="66" t="n"/>
      <c r="P867" s="66" t="n"/>
      <c r="Q867" s="66" t="n"/>
    </row>
    <row r="868" ht="69" customHeight="1">
      <c r="E868" s="68">
        <f>IFERROR(_xlfn.IMAGE("https://play.pokemonshowdown.com/sprites/gen5/camerupt.png"),"")</f>
        <v/>
      </c>
      <c r="G868" s="68">
        <f>IFERROR(_xlfn.IMAGE("https://play.pokemonshowdown.com/sprites/gen5/mightyena.png"),"")</f>
        <v/>
      </c>
      <c r="I868" s="68">
        <f>IFERROR(_xlfn.IMAGE("https://play.pokemonshowdown.com/sprites/gen5/golbat.png"),"")</f>
        <v/>
      </c>
    </row>
    <row r="869">
      <c r="E869" s="70" t="inlineStr">
        <is>
          <t>Lv 36 Camerupt</t>
        </is>
      </c>
      <c r="F869" s="71" t="n"/>
      <c r="G869" s="70" t="inlineStr">
        <is>
          <t>Lv 38 Mightyena</t>
        </is>
      </c>
      <c r="H869" s="71" t="n"/>
      <c r="I869" s="70" t="inlineStr">
        <is>
          <t>Lv 40 Golbat</t>
        </is>
      </c>
      <c r="J869" s="71" t="n"/>
      <c r="Q869" s="72" t="inlineStr">
        <is>
          <t>Pokémon</t>
        </is>
      </c>
    </row>
    <row r="870">
      <c r="E870" s="73" t="inlineStr">
        <is>
          <t>Modest</t>
        </is>
      </c>
      <c r="F870" s="73" t="inlineStr">
        <is>
          <t>Magma Armor</t>
        </is>
      </c>
      <c r="G870" s="73" t="inlineStr">
        <is>
          <t>Adamant</t>
        </is>
      </c>
      <c r="H870" s="73" t="inlineStr">
        <is>
          <t>Intimidate</t>
        </is>
      </c>
      <c r="I870" s="73" t="inlineStr">
        <is>
          <t>Adamant</t>
        </is>
      </c>
      <c r="J870" s="73" t="inlineStr">
        <is>
          <t>Inner Focus</t>
        </is>
      </c>
      <c r="Q870" s="72" t="inlineStr">
        <is>
          <t>Nature / Ability</t>
        </is>
      </c>
    </row>
    <row r="871">
      <c r="B871" s="72" t="inlineStr">
        <is>
          <t>AI Flags:</t>
        </is>
      </c>
      <c r="E871" s="74" t="inlineStr">
        <is>
          <t>(None)</t>
        </is>
      </c>
      <c r="F871" s="71" t="n"/>
      <c r="G871" s="74" t="inlineStr">
        <is>
          <t>(None)</t>
        </is>
      </c>
      <c r="H871" s="71" t="n"/>
      <c r="I871" s="74" t="inlineStr">
        <is>
          <t>(None)</t>
        </is>
      </c>
      <c r="J871" s="71" t="n"/>
      <c r="Q871" s="72" t="inlineStr">
        <is>
          <t>Item</t>
        </is>
      </c>
    </row>
    <row r="872">
      <c r="B872" s="69" t="inlineStr">
        <is>
          <t>Basic Trainer</t>
        </is>
      </c>
      <c r="E872" s="78" t="inlineStr">
        <is>
          <t>Earth Power</t>
        </is>
      </c>
      <c r="F872" s="71" t="n"/>
      <c r="G872" s="76" t="inlineStr">
        <is>
          <t>Odor Sleuth</t>
        </is>
      </c>
      <c r="H872" s="71" t="n"/>
      <c r="I872" s="76" t="inlineStr">
        <is>
          <t>Whirlwind</t>
        </is>
      </c>
      <c r="J872" s="71" t="n"/>
      <c r="Q872" s="72" t="inlineStr">
        <is>
          <t>Moves</t>
        </is>
      </c>
    </row>
    <row r="873">
      <c r="E873" s="83" t="inlineStr">
        <is>
          <t>Flare Blitz</t>
        </is>
      </c>
      <c r="F873" s="71" t="n"/>
      <c r="G873" s="75" t="inlineStr">
        <is>
          <t>Assurance</t>
        </is>
      </c>
      <c r="H873" s="71" t="n"/>
      <c r="I873" s="82" t="inlineStr">
        <is>
          <t>Aerial Ace</t>
        </is>
      </c>
      <c r="J873" s="71" t="n"/>
    </row>
    <row r="874">
      <c r="E874" s="89" t="inlineStr">
        <is>
          <t>Rock Slide</t>
        </is>
      </c>
      <c r="F874" s="71" t="n"/>
      <c r="G874" s="77" t="inlineStr">
        <is>
          <t>Thunder Fang</t>
        </is>
      </c>
      <c r="H874" s="71" t="n"/>
      <c r="I874" s="80" t="inlineStr">
        <is>
          <t>Poison Jab</t>
        </is>
      </c>
      <c r="J874" s="71" t="n"/>
    </row>
    <row r="875">
      <c r="E875" s="83" t="inlineStr">
        <is>
          <t>Lava Plume</t>
        </is>
      </c>
      <c r="F875" s="71" t="n"/>
      <c r="G875" s="80" t="inlineStr">
        <is>
          <t>Poison Fang</t>
        </is>
      </c>
      <c r="H875" s="71" t="n"/>
      <c r="I875" s="92" t="inlineStr">
        <is>
          <t>Confuse Ray</t>
        </is>
      </c>
      <c r="J875" s="71" t="n"/>
    </row>
    <row r="877" ht="20" customHeight="1">
      <c r="B877" s="65" t="inlineStr">
        <is>
          <t>Magma Leader</t>
        </is>
      </c>
      <c r="C877" s="66" t="n"/>
      <c r="D877" s="66" t="n"/>
      <c r="E877" s="67" t="inlineStr">
        <is>
          <t>Magma Leader Maxie</t>
        </is>
      </c>
      <c r="F877" s="66" t="n"/>
      <c r="G877" s="66" t="n"/>
      <c r="H877" s="66" t="n"/>
      <c r="I877" s="66" t="n"/>
      <c r="J877" s="66" t="n"/>
      <c r="K877" s="66" t="n"/>
      <c r="L877" s="66" t="n"/>
      <c r="M877" s="66" t="n"/>
      <c r="N877" s="66" t="n"/>
      <c r="O877" s="66" t="n"/>
      <c r="P877" s="66" t="n"/>
      <c r="Q877" s="66" t="n"/>
    </row>
    <row r="878" ht="69" customHeight="1">
      <c r="E878" s="68">
        <f>IFERROR(_xlfn.IMAGE("https://play.pokemonshowdown.com/sprites/gen5/mightyena.png"),"")</f>
        <v/>
      </c>
      <c r="G878" s="68">
        <f>IFERROR(_xlfn.IMAGE("https://play.pokemonshowdown.com/sprites/gen5/crobat.png"),"")</f>
        <v/>
      </c>
      <c r="I878" s="68">
        <f>IFERROR(_xlfn.IMAGE("https://play.pokemonshowdown.com/sprites/gen5/camerupt.png"),"")</f>
        <v/>
      </c>
    </row>
    <row r="879">
      <c r="E879" s="70" t="inlineStr">
        <is>
          <t>Lv 42 Mightyena</t>
        </is>
      </c>
      <c r="F879" s="71" t="n"/>
      <c r="G879" s="70" t="inlineStr">
        <is>
          <t>Lv 43 Crobat</t>
        </is>
      </c>
      <c r="H879" s="71" t="n"/>
      <c r="I879" s="70" t="inlineStr">
        <is>
          <t>Lv 44 Camerupt</t>
        </is>
      </c>
      <c r="J879" s="71" t="n"/>
      <c r="Q879" s="72" t="inlineStr">
        <is>
          <t>Pokémon</t>
        </is>
      </c>
    </row>
    <row r="880">
      <c r="E880" s="73" t="inlineStr">
        <is>
          <t>Adamant</t>
        </is>
      </c>
      <c r="F880" s="73" t="inlineStr">
        <is>
          <t>Intimidate</t>
        </is>
      </c>
      <c r="G880" s="73" t="inlineStr">
        <is>
          <t>Adamant</t>
        </is>
      </c>
      <c r="H880" s="73" t="inlineStr">
        <is>
          <t>Inner Focus</t>
        </is>
      </c>
      <c r="I880" s="73" t="inlineStr">
        <is>
          <t>Modest</t>
        </is>
      </c>
      <c r="J880" s="73" t="inlineStr">
        <is>
          <t>Magma Armor</t>
        </is>
      </c>
      <c r="Q880" s="72" t="inlineStr">
        <is>
          <t>Nature / Ability</t>
        </is>
      </c>
    </row>
    <row r="881">
      <c r="B881" s="72" t="inlineStr">
        <is>
          <t>AI Flags:</t>
        </is>
      </c>
      <c r="E881" s="74" t="inlineStr">
        <is>
          <t>(None)</t>
        </is>
      </c>
      <c r="F881" s="71" t="n"/>
      <c r="G881" s="74" t="inlineStr">
        <is>
          <t>(None)</t>
        </is>
      </c>
      <c r="H881" s="71" t="n"/>
      <c r="I881" s="74" t="inlineStr">
        <is>
          <t>(None)</t>
        </is>
      </c>
      <c r="J881" s="71" t="n"/>
      <c r="Q881" s="72" t="inlineStr">
        <is>
          <t>Item</t>
        </is>
      </c>
    </row>
    <row r="882">
      <c r="B882" s="69" t="inlineStr">
        <is>
          <t>Basic Trainer</t>
        </is>
      </c>
      <c r="E882" s="75" t="inlineStr">
        <is>
          <t>Assurance</t>
        </is>
      </c>
      <c r="F882" s="71" t="n"/>
      <c r="G882" s="87" t="inlineStr">
        <is>
          <t>Steel Wing</t>
        </is>
      </c>
      <c r="H882" s="71" t="n"/>
      <c r="I882" s="83" t="inlineStr">
        <is>
          <t>Flare Blitz</t>
        </is>
      </c>
      <c r="J882" s="71" t="n"/>
      <c r="Q882" s="72" t="inlineStr">
        <is>
          <t>Moves</t>
        </is>
      </c>
    </row>
    <row r="883">
      <c r="E883" s="77" t="inlineStr">
        <is>
          <t>Thunder Fang</t>
        </is>
      </c>
      <c r="F883" s="71" t="n"/>
      <c r="G883" s="82" t="inlineStr">
        <is>
          <t>Aerial Ace</t>
        </is>
      </c>
      <c r="H883" s="71" t="n"/>
      <c r="I883" s="89" t="inlineStr">
        <is>
          <t>Rock Slide</t>
        </is>
      </c>
      <c r="J883" s="71" t="n"/>
    </row>
    <row r="884">
      <c r="E884" s="80" t="inlineStr">
        <is>
          <t>Poison Fang</t>
        </is>
      </c>
      <c r="F884" s="71" t="n"/>
      <c r="G884" s="76" t="inlineStr">
        <is>
          <t>Whirlwind</t>
        </is>
      </c>
      <c r="H884" s="71" t="n"/>
      <c r="I884" s="83" t="inlineStr">
        <is>
          <t>Lava Plume</t>
        </is>
      </c>
      <c r="J884" s="71" t="n"/>
    </row>
    <row r="885">
      <c r="E885" s="75" t="inlineStr">
        <is>
          <t>Beat Up</t>
        </is>
      </c>
      <c r="F885" s="71" t="n"/>
      <c r="G885" s="92" t="inlineStr">
        <is>
          <t>Confuse Ray</t>
        </is>
      </c>
      <c r="H885" s="71" t="n"/>
      <c r="I885" s="76" t="inlineStr">
        <is>
          <t>Explosion</t>
        </is>
      </c>
      <c r="J885" s="71" t="n"/>
    </row>
    <row r="887" ht="24" customHeight="1">
      <c r="B887" s="63" t="inlineStr">
        <is>
          <t>Mossdeep City - Gym</t>
        </is>
      </c>
      <c r="C887" s="64" t="n"/>
      <c r="D887" s="64" t="n"/>
      <c r="E887" s="64" t="n"/>
      <c r="F887" s="64" t="n"/>
      <c r="G887" s="64" t="n"/>
      <c r="H887" s="64" t="n"/>
      <c r="I887" s="64" t="n"/>
      <c r="J887" s="64" t="n"/>
      <c r="K887" s="64" t="n"/>
      <c r="L887" s="64" t="n"/>
      <c r="M887" s="64" t="n"/>
      <c r="N887" s="64" t="n"/>
      <c r="O887" s="64" t="n"/>
      <c r="P887" s="64" t="n"/>
      <c r="Q887" s="64" t="n"/>
    </row>
    <row r="889" ht="20" customHeight="1">
      <c r="B889" s="65" t="inlineStr">
        <is>
          <t>Psychic</t>
        </is>
      </c>
      <c r="C889" s="66" t="n"/>
      <c r="D889" s="66" t="n"/>
      <c r="E889" s="67" t="inlineStr">
        <is>
          <t>Psychic Blake</t>
        </is>
      </c>
      <c r="F889" s="66" t="n"/>
      <c r="G889" s="66" t="n"/>
      <c r="H889" s="66" t="n"/>
      <c r="I889" s="66" t="n"/>
      <c r="J889" s="66" t="n"/>
      <c r="K889" s="66" t="n"/>
      <c r="L889" s="66" t="n"/>
      <c r="M889" s="66" t="n"/>
      <c r="N889" s="66" t="n"/>
      <c r="O889" s="66" t="n"/>
      <c r="P889" s="66" t="n"/>
      <c r="Q889" s="66" t="n"/>
    </row>
    <row r="890" ht="69" customHeight="1">
      <c r="E890" s="68">
        <f>IFERROR(_xlfn.IMAGE("https://play.pokemonshowdown.com/sprites/gen5/girafarig.png"),"")</f>
        <v/>
      </c>
      <c r="Q890" s="69" t="inlineStr">
        <is>
          <t>Forced on sight (range 1)</t>
        </is>
      </c>
    </row>
    <row r="891">
      <c r="E891" s="70" t="inlineStr">
        <is>
          <t>Lv 36 Girafarig</t>
        </is>
      </c>
      <c r="F891" s="71" t="n"/>
      <c r="Q891" s="72" t="inlineStr">
        <is>
          <t>Pokémon</t>
        </is>
      </c>
    </row>
    <row r="892">
      <c r="E892" s="73" t="inlineStr">
        <is>
          <t>Modest</t>
        </is>
      </c>
      <c r="F892" s="73" t="inlineStr">
        <is>
          <t>Quick Feet</t>
        </is>
      </c>
      <c r="Q892" s="72" t="inlineStr">
        <is>
          <t>Nature / Ability</t>
        </is>
      </c>
    </row>
    <row r="893">
      <c r="B893" s="72" t="inlineStr">
        <is>
          <t>AI Flags:</t>
        </is>
      </c>
      <c r="E893" s="74" t="inlineStr">
        <is>
          <t>(None)</t>
        </is>
      </c>
      <c r="F893" s="71" t="n"/>
      <c r="Q893" s="72" t="inlineStr">
        <is>
          <t>Item</t>
        </is>
      </c>
    </row>
    <row r="894">
      <c r="B894" s="69" t="inlineStr">
        <is>
          <t>Basic Trainer</t>
        </is>
      </c>
      <c r="E894" s="85" t="inlineStr">
        <is>
          <t>Guard Swap</t>
        </is>
      </c>
      <c r="F894" s="71" t="n"/>
      <c r="Q894" s="72" t="inlineStr">
        <is>
          <t>Moves</t>
        </is>
      </c>
    </row>
    <row r="895">
      <c r="E895" s="76" t="inlineStr">
        <is>
          <t>Sleep Talk</t>
        </is>
      </c>
      <c r="F895" s="71" t="n"/>
    </row>
    <row r="896">
      <c r="E896" s="75" t="inlineStr">
        <is>
          <t>Crunch</t>
        </is>
      </c>
      <c r="F896" s="71" t="n"/>
    </row>
    <row r="897">
      <c r="E897" s="76" t="inlineStr">
        <is>
          <t>Double Hit</t>
        </is>
      </c>
      <c r="F897" s="71" t="n"/>
    </row>
    <row r="899" ht="20" customHeight="1">
      <c r="B899" s="65" t="inlineStr">
        <is>
          <t>Gentleman</t>
        </is>
      </c>
      <c r="C899" s="66" t="n"/>
      <c r="D899" s="66" t="n"/>
      <c r="E899" s="67" t="inlineStr">
        <is>
          <t>Gentleman Clifford</t>
        </is>
      </c>
      <c r="F899" s="66" t="n"/>
      <c r="G899" s="66" t="n"/>
      <c r="H899" s="66" t="n"/>
      <c r="I899" s="66" t="n"/>
      <c r="J899" s="66" t="n"/>
      <c r="K899" s="66" t="n"/>
      <c r="L899" s="66" t="n"/>
      <c r="M899" s="66" t="n"/>
      <c r="N899" s="66" t="n"/>
      <c r="O899" s="66" t="n"/>
      <c r="P899" s="66" t="n"/>
      <c r="Q899" s="66" t="n"/>
    </row>
    <row r="900" ht="69" customHeight="1">
      <c r="E900" s="68">
        <f>IFERROR(_xlfn.IMAGE("https://play.pokemonshowdown.com/sprites/gen5/girafarig.png"),"")</f>
        <v/>
      </c>
      <c r="Q900" s="69" t="inlineStr">
        <is>
          <t>Forced on sight (range 1)</t>
        </is>
      </c>
    </row>
    <row r="901">
      <c r="E901" s="70" t="inlineStr">
        <is>
          <t>Lv 36 Girafarig</t>
        </is>
      </c>
      <c r="F901" s="71" t="n"/>
      <c r="Q901" s="72" t="inlineStr">
        <is>
          <t>Pokémon</t>
        </is>
      </c>
    </row>
    <row r="902">
      <c r="E902" s="73" t="inlineStr">
        <is>
          <t>Modest</t>
        </is>
      </c>
      <c r="F902" s="73" t="inlineStr">
        <is>
          <t>Quick Feet</t>
        </is>
      </c>
      <c r="Q902" s="72" t="inlineStr">
        <is>
          <t>Nature / Ability</t>
        </is>
      </c>
    </row>
    <row r="903">
      <c r="B903" s="72" t="inlineStr">
        <is>
          <t>AI Flags:</t>
        </is>
      </c>
      <c r="E903" s="74" t="inlineStr">
        <is>
          <t>(None)</t>
        </is>
      </c>
      <c r="F903" s="71" t="n"/>
      <c r="Q903" s="72" t="inlineStr">
        <is>
          <t>Item</t>
        </is>
      </c>
    </row>
    <row r="904">
      <c r="B904" s="69" t="inlineStr">
        <is>
          <t>Basic Trainer</t>
        </is>
      </c>
      <c r="E904" s="85" t="inlineStr">
        <is>
          <t>Guard Swap</t>
        </is>
      </c>
      <c r="F904" s="71" t="n"/>
      <c r="Q904" s="72" t="inlineStr">
        <is>
          <t>Moves</t>
        </is>
      </c>
    </row>
    <row r="905">
      <c r="E905" s="76" t="inlineStr">
        <is>
          <t>Sleep Talk</t>
        </is>
      </c>
      <c r="F905" s="71" t="n"/>
    </row>
    <row r="906">
      <c r="E906" s="75" t="inlineStr">
        <is>
          <t>Crunch</t>
        </is>
      </c>
      <c r="F906" s="71" t="n"/>
    </row>
    <row r="907">
      <c r="E907" s="76" t="inlineStr">
        <is>
          <t>Double Hit</t>
        </is>
      </c>
      <c r="F907" s="71" t="n"/>
    </row>
    <row r="909" ht="20" customHeight="1">
      <c r="B909" s="65" t="inlineStr">
        <is>
          <t>Psychic</t>
        </is>
      </c>
      <c r="C909" s="66" t="n"/>
      <c r="D909" s="66" t="n"/>
      <c r="E909" s="67" t="inlineStr">
        <is>
          <t>Psychic Hannah</t>
        </is>
      </c>
      <c r="F909" s="66" t="n"/>
      <c r="G909" s="66" t="n"/>
      <c r="H909" s="66" t="n"/>
      <c r="I909" s="66" t="n"/>
      <c r="J909" s="66" t="n"/>
      <c r="K909" s="66" t="n"/>
      <c r="L909" s="66" t="n"/>
      <c r="M909" s="66" t="n"/>
      <c r="N909" s="66" t="n"/>
      <c r="O909" s="66" t="n"/>
      <c r="P909" s="66" t="n"/>
      <c r="Q909" s="66" t="n"/>
    </row>
    <row r="910" ht="69" customHeight="1">
      <c r="E910" s="68">
        <f>IFERROR(_xlfn.IMAGE("https://play.pokemonshowdown.com/sprites/gen5/kirlia.png"),"")</f>
        <v/>
      </c>
      <c r="Q910" s="69" t="inlineStr">
        <is>
          <t>Forced on sight (range 1)</t>
        </is>
      </c>
    </row>
    <row r="911">
      <c r="E911" s="70" t="inlineStr">
        <is>
          <t>Lv 36 Kirlia</t>
        </is>
      </c>
      <c r="F911" s="71" t="n"/>
      <c r="Q911" s="72" t="inlineStr">
        <is>
          <t>Pokémon</t>
        </is>
      </c>
    </row>
    <row r="912">
      <c r="E912" s="73" t="inlineStr">
        <is>
          <t>Modest</t>
        </is>
      </c>
      <c r="F912" s="73" t="inlineStr">
        <is>
          <t>Trace</t>
        </is>
      </c>
      <c r="Q912" s="72" t="inlineStr">
        <is>
          <t>Nature / Ability</t>
        </is>
      </c>
    </row>
    <row r="913">
      <c r="B913" s="72" t="inlineStr">
        <is>
          <t>AI Flags:</t>
        </is>
      </c>
      <c r="E913" s="74" t="inlineStr">
        <is>
          <t>(None)</t>
        </is>
      </c>
      <c r="F913" s="71" t="n"/>
      <c r="Q913" s="72" t="inlineStr">
        <is>
          <t>Item</t>
        </is>
      </c>
    </row>
    <row r="914">
      <c r="B914" s="69" t="inlineStr">
        <is>
          <t>Basic Trainer</t>
        </is>
      </c>
      <c r="E914" s="76" t="inlineStr">
        <is>
          <t>Lucky Chant</t>
        </is>
      </c>
      <c r="F914" s="71" t="n"/>
      <c r="Q914" s="72" t="inlineStr">
        <is>
          <t>Moves</t>
        </is>
      </c>
    </row>
    <row r="915">
      <c r="E915" s="85" t="inlineStr">
        <is>
          <t>Zen Headbutt</t>
        </is>
      </c>
      <c r="F915" s="71" t="n"/>
    </row>
    <row r="916">
      <c r="E916" s="86" t="inlineStr">
        <is>
          <t>Seismic Toss</t>
        </is>
      </c>
      <c r="F916" s="71" t="n"/>
    </row>
    <row r="917">
      <c r="E917" s="77" t="inlineStr">
        <is>
          <t>Thunderbolt</t>
        </is>
      </c>
      <c r="F917" s="71" t="n"/>
    </row>
    <row r="919" ht="20" customHeight="1">
      <c r="B919" s="65" t="inlineStr">
        <is>
          <t>Hex Maniac</t>
        </is>
      </c>
      <c r="C919" s="66" t="n"/>
      <c r="D919" s="66" t="n"/>
      <c r="E919" s="67" t="inlineStr">
        <is>
          <t>Hex Maniac Kathleen</t>
        </is>
      </c>
      <c r="F919" s="66" t="n"/>
      <c r="G919" s="66" t="n"/>
      <c r="H919" s="66" t="n"/>
      <c r="I919" s="66" t="n"/>
      <c r="J919" s="66" t="n"/>
      <c r="K919" s="66" t="n"/>
      <c r="L919" s="66" t="n"/>
      <c r="M919" s="66" t="n"/>
      <c r="N919" s="66" t="n"/>
      <c r="O919" s="66" t="n"/>
      <c r="P919" s="66" t="n"/>
      <c r="Q919" s="66" t="n"/>
    </row>
    <row r="920" ht="69" customHeight="1">
      <c r="E920" s="68">
        <f>IFERROR(_xlfn.IMAGE("https://play.pokemonshowdown.com/sprites/gen5/kadabra.png"),"")</f>
        <v/>
      </c>
      <c r="Q920" s="69" t="inlineStr">
        <is>
          <t>Forced on sight (range 1)</t>
        </is>
      </c>
    </row>
    <row r="921">
      <c r="E921" s="70" t="inlineStr">
        <is>
          <t>Lv 36 Kadabra</t>
        </is>
      </c>
      <c r="F921" s="71" t="n"/>
      <c r="Q921" s="72" t="inlineStr">
        <is>
          <t>Pokémon</t>
        </is>
      </c>
    </row>
    <row r="922">
      <c r="E922" s="73" t="inlineStr">
        <is>
          <t>Modest</t>
        </is>
      </c>
      <c r="F922" s="73" t="inlineStr">
        <is>
          <t>Magic Guard</t>
        </is>
      </c>
      <c r="Q922" s="72" t="inlineStr">
        <is>
          <t>Nature / Ability</t>
        </is>
      </c>
    </row>
    <row r="923">
      <c r="B923" s="72" t="inlineStr">
        <is>
          <t>AI Flags:</t>
        </is>
      </c>
      <c r="E923" s="74" t="inlineStr">
        <is>
          <t>(None)</t>
        </is>
      </c>
      <c r="F923" s="71" t="n"/>
      <c r="Q923" s="72" t="inlineStr">
        <is>
          <t>Item</t>
        </is>
      </c>
    </row>
    <row r="924">
      <c r="B924" s="69" t="inlineStr">
        <is>
          <t>Basic Trainer</t>
        </is>
      </c>
      <c r="E924" s="85" t="inlineStr">
        <is>
          <t>Psybeam</t>
        </is>
      </c>
      <c r="F924" s="71" t="n"/>
      <c r="Q924" s="72" t="inlineStr">
        <is>
          <t>Moves</t>
        </is>
      </c>
    </row>
    <row r="925">
      <c r="E925" s="85" t="inlineStr">
        <is>
          <t>Future Sight</t>
        </is>
      </c>
      <c r="F925" s="71" t="n"/>
    </row>
    <row r="926">
      <c r="E926" s="85" t="inlineStr">
        <is>
          <t>Miracle Eye</t>
        </is>
      </c>
      <c r="F926" s="71" t="n"/>
    </row>
    <row r="927">
      <c r="E927" s="85" t="inlineStr">
        <is>
          <t>Teleport</t>
        </is>
      </c>
      <c r="F927" s="71" t="n"/>
    </row>
    <row r="929" ht="20" customHeight="1">
      <c r="B929" s="65" t="inlineStr">
        <is>
          <t>Psychic</t>
        </is>
      </c>
      <c r="C929" s="66" t="n"/>
      <c r="D929" s="66" t="n"/>
      <c r="E929" s="67" t="inlineStr">
        <is>
          <t>Psychic Macey</t>
        </is>
      </c>
      <c r="F929" s="66" t="n"/>
      <c r="G929" s="66" t="n"/>
      <c r="H929" s="66" t="n"/>
      <c r="I929" s="66" t="n"/>
      <c r="J929" s="66" t="n"/>
      <c r="K929" s="66" t="n"/>
      <c r="L929" s="66" t="n"/>
      <c r="M929" s="66" t="n"/>
      <c r="N929" s="66" t="n"/>
      <c r="O929" s="66" t="n"/>
      <c r="P929" s="66" t="n"/>
      <c r="Q929" s="66" t="n"/>
    </row>
    <row r="930" ht="69" customHeight="1">
      <c r="E930" s="68">
        <f>IFERROR(_xlfn.IMAGE("https://play.pokemonshowdown.com/sprites/gen5/natu.png"),"")</f>
        <v/>
      </c>
      <c r="Q930" s="69" t="inlineStr">
        <is>
          <t>Forced on sight (range 1)</t>
        </is>
      </c>
    </row>
    <row r="931">
      <c r="E931" s="70" t="inlineStr">
        <is>
          <t>Lv 36 Natu</t>
        </is>
      </c>
      <c r="F931" s="71" t="n"/>
      <c r="Q931" s="72" t="inlineStr">
        <is>
          <t>Pokémon</t>
        </is>
      </c>
    </row>
    <row r="932">
      <c r="E932" s="73" t="inlineStr">
        <is>
          <t>Modest</t>
        </is>
      </c>
      <c r="F932" s="73" t="inlineStr">
        <is>
          <t>Magic Guard</t>
        </is>
      </c>
      <c r="Q932" s="72" t="inlineStr">
        <is>
          <t>Nature / Ability</t>
        </is>
      </c>
    </row>
    <row r="933">
      <c r="B933" s="72" t="inlineStr">
        <is>
          <t>AI Flags:</t>
        </is>
      </c>
      <c r="E933" s="74" t="inlineStr">
        <is>
          <t>(None)</t>
        </is>
      </c>
      <c r="F933" s="71" t="n"/>
      <c r="Q933" s="72" t="inlineStr">
        <is>
          <t>Item</t>
        </is>
      </c>
    </row>
    <row r="934">
      <c r="B934" s="69" t="inlineStr">
        <is>
          <t>Basic Trainer</t>
        </is>
      </c>
      <c r="E934" s="92" t="inlineStr">
        <is>
          <t>Confuse Ray</t>
        </is>
      </c>
      <c r="F934" s="71" t="n"/>
      <c r="Q934" s="72" t="inlineStr">
        <is>
          <t>Moves</t>
        </is>
      </c>
    </row>
    <row r="935">
      <c r="E935" s="92" t="inlineStr">
        <is>
          <t>Ominous Wind</t>
        </is>
      </c>
      <c r="F935" s="71" t="n"/>
    </row>
    <row r="936">
      <c r="E936" s="82" t="inlineStr">
        <is>
          <t>Drill Peck</t>
        </is>
      </c>
      <c r="F936" s="71" t="n"/>
    </row>
    <row r="937">
      <c r="E937" s="85" t="inlineStr">
        <is>
          <t>Psychic</t>
        </is>
      </c>
      <c r="F937" s="71" t="n"/>
    </row>
    <row r="939" ht="20" customHeight="1">
      <c r="B939" s="65" t="inlineStr">
        <is>
          <t>Psychic</t>
        </is>
      </c>
      <c r="C939" s="66" t="n"/>
      <c r="D939" s="66" t="n"/>
      <c r="E939" s="67" t="inlineStr">
        <is>
          <t>Psychic Maura</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IFERROR(_xlfn.IMAGE("https://play.pokemonshowdown.com/sprites/gen5/kadabra.png"),"")</f>
        <v/>
      </c>
      <c r="Q940" s="69" t="inlineStr">
        <is>
          <t>Forced on sight (range 1)</t>
        </is>
      </c>
    </row>
    <row r="941">
      <c r="E941" s="70" t="inlineStr">
        <is>
          <t>Lv 36 Kadabra</t>
        </is>
      </c>
      <c r="F941" s="71" t="n"/>
      <c r="Q941" s="72" t="inlineStr">
        <is>
          <t>Pokémon</t>
        </is>
      </c>
    </row>
    <row r="942">
      <c r="E942" s="73" t="inlineStr">
        <is>
          <t>Modest</t>
        </is>
      </c>
      <c r="F942" s="73" t="inlineStr">
        <is>
          <t>Magic Guard</t>
        </is>
      </c>
      <c r="Q942" s="72" t="inlineStr">
        <is>
          <t>Nature / Ability</t>
        </is>
      </c>
    </row>
    <row r="943">
      <c r="B943" s="72" t="inlineStr">
        <is>
          <t>AI Flags:</t>
        </is>
      </c>
      <c r="E943" s="74" t="inlineStr">
        <is>
          <t>(None)</t>
        </is>
      </c>
      <c r="F943" s="71" t="n"/>
      <c r="Q943" s="72" t="inlineStr">
        <is>
          <t>Item</t>
        </is>
      </c>
    </row>
    <row r="944">
      <c r="B944" s="69" t="inlineStr">
        <is>
          <t>Basic Trainer</t>
        </is>
      </c>
      <c r="E944" s="85" t="inlineStr">
        <is>
          <t>Psybeam</t>
        </is>
      </c>
      <c r="F944" s="71" t="n"/>
      <c r="Q944" s="72" t="inlineStr">
        <is>
          <t>Moves</t>
        </is>
      </c>
    </row>
    <row r="945">
      <c r="E945" s="85" t="inlineStr">
        <is>
          <t>Future Sight</t>
        </is>
      </c>
      <c r="F945" s="71" t="n"/>
    </row>
    <row r="946">
      <c r="E946" s="85" t="inlineStr">
        <is>
          <t>Miracle Eye</t>
        </is>
      </c>
      <c r="F946" s="71" t="n"/>
    </row>
    <row r="947">
      <c r="E947" s="85" t="inlineStr">
        <is>
          <t>Teleport</t>
        </is>
      </c>
      <c r="F947" s="71" t="n"/>
    </row>
    <row r="949" ht="20" customHeight="1">
      <c r="B949" s="65" t="inlineStr">
        <is>
          <t>Gentleman</t>
        </is>
      </c>
      <c r="C949" s="66" t="n"/>
      <c r="D949" s="66" t="n"/>
      <c r="E949" s="67" t="inlineStr">
        <is>
          <t>Gentleman Nate</t>
        </is>
      </c>
      <c r="F949" s="66" t="n"/>
      <c r="G949" s="66" t="n"/>
      <c r="H949" s="66" t="n"/>
      <c r="I949" s="66" t="n"/>
      <c r="J949" s="66" t="n"/>
      <c r="K949" s="66" t="n"/>
      <c r="L949" s="66" t="n"/>
      <c r="M949" s="66" t="n"/>
      <c r="N949" s="66" t="n"/>
      <c r="O949" s="66" t="n"/>
      <c r="P949" s="66" t="n"/>
      <c r="Q949" s="66" t="n"/>
    </row>
    <row r="950" ht="69" customHeight="1">
      <c r="E950" s="68">
        <f>IFERROR(_xlfn.IMAGE("https://play.pokemonshowdown.com/sprites/gen5/spoink.png"),"")</f>
        <v/>
      </c>
      <c r="Q950" s="69" t="inlineStr">
        <is>
          <t>Forced on sight (range 1)</t>
        </is>
      </c>
    </row>
    <row r="951">
      <c r="E951" s="70" t="inlineStr">
        <is>
          <t>Lv 36 Spoink</t>
        </is>
      </c>
      <c r="F951" s="71" t="n"/>
      <c r="Q951" s="72" t="inlineStr">
        <is>
          <t>Pokémon</t>
        </is>
      </c>
    </row>
    <row r="952">
      <c r="E952" s="73" t="inlineStr">
        <is>
          <t>Modest</t>
        </is>
      </c>
      <c r="F952" s="73" t="inlineStr">
        <is>
          <t>Thick Fat</t>
        </is>
      </c>
      <c r="Q952" s="72" t="inlineStr">
        <is>
          <t>Nature / Ability</t>
        </is>
      </c>
    </row>
    <row r="953">
      <c r="B953" s="72" t="inlineStr">
        <is>
          <t>AI Flags:</t>
        </is>
      </c>
      <c r="E953" s="74" t="inlineStr">
        <is>
          <t>(None)</t>
        </is>
      </c>
      <c r="F953" s="71" t="n"/>
      <c r="Q953" s="72" t="inlineStr">
        <is>
          <t>Item</t>
        </is>
      </c>
    </row>
    <row r="954">
      <c r="B954" s="69" t="inlineStr">
        <is>
          <t>Basic Trainer</t>
        </is>
      </c>
      <c r="E954" s="85" t="inlineStr">
        <is>
          <t>Zen Headbutt</t>
        </is>
      </c>
      <c r="F954" s="71" t="n"/>
      <c r="Q954" s="72" t="inlineStr">
        <is>
          <t>Moves</t>
        </is>
      </c>
    </row>
    <row r="955">
      <c r="E955" s="79" t="inlineStr">
        <is>
          <t>Signal Beam</t>
        </is>
      </c>
      <c r="F955" s="71" t="n"/>
    </row>
    <row r="956">
      <c r="E956" s="85" t="inlineStr">
        <is>
          <t>Extrasensory</t>
        </is>
      </c>
      <c r="F956" s="71" t="n"/>
    </row>
    <row r="957">
      <c r="E957" s="89" t="inlineStr">
        <is>
          <t>Power Gem</t>
        </is>
      </c>
      <c r="F957" s="71" t="n"/>
    </row>
    <row r="959" ht="20" customHeight="1">
      <c r="B959" s="65" t="inlineStr">
        <is>
          <t>Psychic</t>
        </is>
      </c>
      <c r="C959" s="66" t="n"/>
      <c r="D959" s="66" t="n"/>
      <c r="E959" s="67" t="inlineStr">
        <is>
          <t>Psychic Nicholas</t>
        </is>
      </c>
      <c r="F959" s="66" t="n"/>
      <c r="G959" s="66" t="n"/>
      <c r="H959" s="66" t="n"/>
      <c r="I959" s="66" t="n"/>
      <c r="J959" s="66" t="n"/>
      <c r="K959" s="66" t="n"/>
      <c r="L959" s="66" t="n"/>
      <c r="M959" s="66" t="n"/>
      <c r="N959" s="66" t="n"/>
      <c r="O959" s="66" t="n"/>
      <c r="P959" s="66" t="n"/>
      <c r="Q959" s="66" t="n"/>
    </row>
    <row r="960" ht="69" customHeight="1">
      <c r="E960" s="68">
        <f>IFERROR(_xlfn.IMAGE("https://play.pokemonshowdown.com/sprites/gen5/wobbuffet.png"),"")</f>
        <v/>
      </c>
      <c r="Q960" s="69" t="inlineStr">
        <is>
          <t>Forced on sight (range 1)</t>
        </is>
      </c>
    </row>
    <row r="961">
      <c r="E961" s="70" t="inlineStr">
        <is>
          <t>Lv 36 Wobbuffet</t>
        </is>
      </c>
      <c r="F961" s="71" t="n"/>
      <c r="Q961" s="72" t="inlineStr">
        <is>
          <t>Pokémon</t>
        </is>
      </c>
    </row>
    <row r="962">
      <c r="E962" s="73" t="inlineStr">
        <is>
          <t>Adamant</t>
        </is>
      </c>
      <c r="F962" s="73" t="inlineStr">
        <is>
          <t>Shadow Tag</t>
        </is>
      </c>
      <c r="Q962" s="72" t="inlineStr">
        <is>
          <t>Nature / Ability</t>
        </is>
      </c>
    </row>
    <row r="963">
      <c r="B963" s="72" t="inlineStr">
        <is>
          <t>AI Flags:</t>
        </is>
      </c>
      <c r="E963" s="74" t="inlineStr">
        <is>
          <t>(None)</t>
        </is>
      </c>
      <c r="F963" s="71" t="n"/>
      <c r="Q963" s="72" t="inlineStr">
        <is>
          <t>Item</t>
        </is>
      </c>
    </row>
    <row r="964">
      <c r="B964" s="69" t="inlineStr">
        <is>
          <t>Basic Trainer</t>
        </is>
      </c>
      <c r="E964" s="86" t="inlineStr">
        <is>
          <t>Counter</t>
        </is>
      </c>
      <c r="F964" s="71" t="n"/>
      <c r="Q964" s="72" t="inlineStr">
        <is>
          <t>Moves</t>
        </is>
      </c>
    </row>
    <row r="965">
      <c r="E965" s="85" t="inlineStr">
        <is>
          <t>Mirror Coat</t>
        </is>
      </c>
      <c r="F965" s="71" t="n"/>
    </row>
    <row r="966">
      <c r="E966" s="76" t="inlineStr">
        <is>
          <t>Safeguard</t>
        </is>
      </c>
      <c r="F966" s="71" t="n"/>
    </row>
    <row r="967">
      <c r="E967" s="92" t="inlineStr">
        <is>
          <t>Destiny Bond</t>
        </is>
      </c>
      <c r="F967" s="71" t="n"/>
    </row>
    <row r="969" ht="20" customHeight="1">
      <c r="B969" s="65" t="inlineStr">
        <is>
          <t>Psychic</t>
        </is>
      </c>
      <c r="C969" s="66" t="n"/>
      <c r="D969" s="66" t="n"/>
      <c r="E969" s="67" t="inlineStr">
        <is>
          <t>Psychic Preston</t>
        </is>
      </c>
      <c r="F969" s="66" t="n"/>
      <c r="G969" s="66" t="n"/>
      <c r="H969" s="66" t="n"/>
      <c r="I969" s="66" t="n"/>
      <c r="J969" s="66" t="n"/>
      <c r="K969" s="66" t="n"/>
      <c r="L969" s="66" t="n"/>
      <c r="M969" s="66" t="n"/>
      <c r="N969" s="66" t="n"/>
      <c r="O969" s="66" t="n"/>
      <c r="P969" s="66" t="n"/>
      <c r="Q969" s="66" t="n"/>
    </row>
    <row r="970" ht="69" customHeight="1">
      <c r="E970" s="68">
        <f>IFERROR(_xlfn.IMAGE("https://play.pokemonshowdown.com/sprites/gen5/kirlia.png"),"")</f>
        <v/>
      </c>
      <c r="Q970" s="69" t="inlineStr">
        <is>
          <t>Forced on sight (range 1)</t>
        </is>
      </c>
    </row>
    <row r="971">
      <c r="E971" s="70" t="inlineStr">
        <is>
          <t>Lv 36 Kirlia</t>
        </is>
      </c>
      <c r="F971" s="71" t="n"/>
      <c r="Q971" s="72" t="inlineStr">
        <is>
          <t>Pokémon</t>
        </is>
      </c>
    </row>
    <row r="972">
      <c r="E972" s="73" t="inlineStr">
        <is>
          <t>Modest</t>
        </is>
      </c>
      <c r="F972" s="73" t="inlineStr">
        <is>
          <t>Trace</t>
        </is>
      </c>
      <c r="Q972" s="72" t="inlineStr">
        <is>
          <t>Nature / Ability</t>
        </is>
      </c>
    </row>
    <row r="973">
      <c r="B973" s="72" t="inlineStr">
        <is>
          <t>AI Flags:</t>
        </is>
      </c>
      <c r="E973" s="74" t="inlineStr">
        <is>
          <t>(None)</t>
        </is>
      </c>
      <c r="F973" s="71" t="n"/>
      <c r="Q973" s="72" t="inlineStr">
        <is>
          <t>Item</t>
        </is>
      </c>
    </row>
    <row r="974">
      <c r="B974" s="69" t="inlineStr">
        <is>
          <t>Basic Trainer</t>
        </is>
      </c>
      <c r="E974" s="76" t="inlineStr">
        <is>
          <t>Lucky Chant</t>
        </is>
      </c>
      <c r="F974" s="71" t="n"/>
      <c r="Q974" s="72" t="inlineStr">
        <is>
          <t>Moves</t>
        </is>
      </c>
    </row>
    <row r="975">
      <c r="E975" s="85" t="inlineStr">
        <is>
          <t>Zen Headbutt</t>
        </is>
      </c>
      <c r="F975" s="71" t="n"/>
    </row>
    <row r="976">
      <c r="E976" s="86" t="inlineStr">
        <is>
          <t>Seismic Toss</t>
        </is>
      </c>
      <c r="F976" s="71" t="n"/>
    </row>
    <row r="977">
      <c r="E977" s="77" t="inlineStr">
        <is>
          <t>Thunderbolt</t>
        </is>
      </c>
      <c r="F977" s="71" t="n"/>
    </row>
    <row r="979" ht="20" customHeight="1">
      <c r="B979" s="65" t="inlineStr">
        <is>
          <t>Psychic</t>
        </is>
      </c>
      <c r="C979" s="66" t="n"/>
      <c r="D979" s="66" t="n"/>
      <c r="E979" s="67" t="inlineStr">
        <is>
          <t>Psychic Samantha</t>
        </is>
      </c>
      <c r="F979" s="66" t="n"/>
      <c r="G979" s="66" t="n"/>
      <c r="H979" s="66" t="n"/>
      <c r="I979" s="66" t="n"/>
      <c r="J979" s="66" t="n"/>
      <c r="K979" s="66" t="n"/>
      <c r="L979" s="66" t="n"/>
      <c r="M979" s="66" t="n"/>
      <c r="N979" s="66" t="n"/>
      <c r="O979" s="66" t="n"/>
      <c r="P979" s="66" t="n"/>
      <c r="Q979" s="66" t="n"/>
    </row>
    <row r="980" ht="69" customHeight="1">
      <c r="E980" s="68">
        <f>IFERROR(_xlfn.IMAGE("https://play.pokemonshowdown.com/sprites/gen5/xatu.png"),"")</f>
        <v/>
      </c>
      <c r="Q980" s="69" t="inlineStr">
        <is>
          <t>Forced on sight (range 1)</t>
        </is>
      </c>
    </row>
    <row r="981">
      <c r="E981" s="70" t="inlineStr">
        <is>
          <t>Lv 36 Xatu</t>
        </is>
      </c>
      <c r="F981" s="71" t="n"/>
      <c r="Q981" s="72" t="inlineStr">
        <is>
          <t>Pokémon</t>
        </is>
      </c>
    </row>
    <row r="982">
      <c r="E982" s="73" t="inlineStr">
        <is>
          <t>Jolly</t>
        </is>
      </c>
      <c r="F982" s="73" t="inlineStr">
        <is>
          <t>Magic Guard</t>
        </is>
      </c>
      <c r="Q982" s="72" t="inlineStr">
        <is>
          <t>Nature / Ability</t>
        </is>
      </c>
    </row>
    <row r="983">
      <c r="B983" s="72" t="inlineStr">
        <is>
          <t>AI Flags:</t>
        </is>
      </c>
      <c r="E983" s="74" t="inlineStr">
        <is>
          <t>(None)</t>
        </is>
      </c>
      <c r="F983" s="71" t="n"/>
      <c r="Q983" s="72" t="inlineStr">
        <is>
          <t>Item</t>
        </is>
      </c>
    </row>
    <row r="984">
      <c r="B984" s="69" t="inlineStr">
        <is>
          <t>Basic Trainer</t>
        </is>
      </c>
      <c r="E984" s="85" t="inlineStr">
        <is>
          <t>Psybeam</t>
        </is>
      </c>
      <c r="F984" s="71" t="n"/>
      <c r="Q984" s="72" t="inlineStr">
        <is>
          <t>Moves</t>
        </is>
      </c>
    </row>
    <row r="985">
      <c r="E985" s="76" t="inlineStr">
        <is>
          <t>Me First</t>
        </is>
      </c>
      <c r="F985" s="71" t="n"/>
    </row>
    <row r="986">
      <c r="E986" s="92" t="inlineStr">
        <is>
          <t>Confuse Ray</t>
        </is>
      </c>
      <c r="F986" s="71" t="n"/>
    </row>
    <row r="987">
      <c r="E987" s="92" t="inlineStr">
        <is>
          <t>Ominous Wind</t>
        </is>
      </c>
      <c r="F987" s="71" t="n"/>
    </row>
    <row r="989" ht="20" customHeight="1">
      <c r="B989" s="65" t="inlineStr">
        <is>
          <t>Hex Maniac</t>
        </is>
      </c>
      <c r="C989" s="66" t="n"/>
      <c r="D989" s="66" t="n"/>
      <c r="E989" s="67" t="inlineStr">
        <is>
          <t>Hex Maniac Sylvia</t>
        </is>
      </c>
      <c r="F989" s="66" t="n"/>
      <c r="G989" s="66" t="n"/>
      <c r="H989" s="66" t="n"/>
      <c r="I989" s="66" t="n"/>
      <c r="J989" s="66" t="n"/>
      <c r="K989" s="66" t="n"/>
      <c r="L989" s="66" t="n"/>
      <c r="M989" s="66" t="n"/>
      <c r="N989" s="66" t="n"/>
      <c r="O989" s="66" t="n"/>
      <c r="P989" s="66" t="n"/>
      <c r="Q989" s="66" t="n"/>
    </row>
    <row r="990" ht="69" customHeight="1">
      <c r="E990" s="68">
        <f>IFERROR(_xlfn.IMAGE("https://play.pokemonshowdown.com/sprites/gen5/meditite.png"),"")</f>
        <v/>
      </c>
      <c r="Q990" s="69" t="inlineStr">
        <is>
          <t>Forced on sight (range 1)</t>
        </is>
      </c>
    </row>
    <row r="991">
      <c r="E991" s="70" t="inlineStr">
        <is>
          <t>Lv 36 Meditite</t>
        </is>
      </c>
      <c r="F991" s="71" t="n"/>
      <c r="Q991" s="72" t="inlineStr">
        <is>
          <t>Pokémon</t>
        </is>
      </c>
    </row>
    <row r="992">
      <c r="E992" s="73" t="inlineStr">
        <is>
          <t>Adamant</t>
        </is>
      </c>
      <c r="F992" s="73" t="inlineStr">
        <is>
          <t>Pure Power</t>
        </is>
      </c>
      <c r="Q992" s="72" t="inlineStr">
        <is>
          <t>Nature / Ability</t>
        </is>
      </c>
    </row>
    <row r="993">
      <c r="B993" s="72" t="inlineStr">
        <is>
          <t>AI Flags:</t>
        </is>
      </c>
      <c r="E993" s="74" t="inlineStr">
        <is>
          <t>(None)</t>
        </is>
      </c>
      <c r="F993" s="71" t="n"/>
      <c r="Q993" s="72" t="inlineStr">
        <is>
          <t>Item</t>
        </is>
      </c>
    </row>
    <row r="994">
      <c r="B994" s="69" t="inlineStr">
        <is>
          <t>Basic Trainer</t>
        </is>
      </c>
      <c r="E994" s="86" t="inlineStr">
        <is>
          <t>Seismic Toss</t>
        </is>
      </c>
      <c r="F994" s="71" t="n"/>
      <c r="Q994" s="72" t="inlineStr">
        <is>
          <t>Moves</t>
        </is>
      </c>
    </row>
    <row r="995">
      <c r="E995" s="85" t="inlineStr">
        <is>
          <t>Psybeam</t>
        </is>
      </c>
      <c r="F995" s="71" t="n"/>
    </row>
    <row r="996">
      <c r="E996" s="80" t="inlineStr">
        <is>
          <t>Poison Jab</t>
        </is>
      </c>
      <c r="F996" s="71" t="n"/>
    </row>
    <row r="997">
      <c r="E997" s="85" t="inlineStr">
        <is>
          <t>Teleport</t>
        </is>
      </c>
      <c r="F997" s="71" t="n"/>
    </row>
    <row r="999" ht="20" customHeight="1">
      <c r="B999" s="65" t="inlineStr">
        <is>
          <t>Psychic</t>
        </is>
      </c>
      <c r="C999" s="66" t="n"/>
      <c r="D999" s="66" t="n"/>
      <c r="E999" s="67" t="inlineStr">
        <is>
          <t>Psychic Virgil</t>
        </is>
      </c>
      <c r="F999" s="66" t="n"/>
      <c r="G999" s="66" t="n"/>
      <c r="H999" s="66" t="n"/>
      <c r="I999" s="66" t="n"/>
      <c r="J999" s="66" t="n"/>
      <c r="K999" s="66" t="n"/>
      <c r="L999" s="66" t="n"/>
      <c r="M999" s="66" t="n"/>
      <c r="N999" s="66" t="n"/>
      <c r="O999" s="66" t="n"/>
      <c r="P999" s="66" t="n"/>
      <c r="Q999" s="66" t="n"/>
    </row>
    <row r="1000" ht="69" customHeight="1">
      <c r="E1000" s="68">
        <f>IFERROR(_xlfn.IMAGE("https://play.pokemonshowdown.com/sprites/gen5/ralts.png"),"")</f>
        <v/>
      </c>
      <c r="Q1000" s="69" t="inlineStr">
        <is>
          <t>Forced on sight (range 1)</t>
        </is>
      </c>
    </row>
    <row r="1001">
      <c r="E1001" s="70" t="inlineStr">
        <is>
          <t>Lv 36 Ralts</t>
        </is>
      </c>
      <c r="F1001" s="71" t="n"/>
      <c r="Q1001" s="72" t="inlineStr">
        <is>
          <t>Pokémon</t>
        </is>
      </c>
    </row>
    <row r="1002">
      <c r="E1002" s="73" t="inlineStr">
        <is>
          <t>Modest</t>
        </is>
      </c>
      <c r="F1002" s="73" t="inlineStr">
        <is>
          <t>Trace</t>
        </is>
      </c>
      <c r="Q1002" s="72" t="inlineStr">
        <is>
          <t>Nature / Ability</t>
        </is>
      </c>
    </row>
    <row r="1003">
      <c r="B1003" s="72" t="inlineStr">
        <is>
          <t>AI Flags:</t>
        </is>
      </c>
      <c r="E1003" s="74" t="inlineStr">
        <is>
          <t>(None)</t>
        </is>
      </c>
      <c r="F1003" s="71" t="n"/>
      <c r="Q1003" s="72" t="inlineStr">
        <is>
          <t>Item</t>
        </is>
      </c>
    </row>
    <row r="1004">
      <c r="B1004" s="69" t="inlineStr">
        <is>
          <t>Basic Trainer</t>
        </is>
      </c>
      <c r="E1004" s="76" t="inlineStr">
        <is>
          <t>Lucky Chant</t>
        </is>
      </c>
      <c r="F1004" s="71" t="n"/>
      <c r="Q1004" s="72" t="inlineStr">
        <is>
          <t>Moves</t>
        </is>
      </c>
    </row>
    <row r="1005">
      <c r="E1005" s="83" t="inlineStr">
        <is>
          <t>Fire Punch</t>
        </is>
      </c>
      <c r="F1005" s="71" t="n"/>
    </row>
    <row r="1006">
      <c r="E1006" s="85" t="inlineStr">
        <is>
          <t>Zen Headbutt</t>
        </is>
      </c>
      <c r="F1006" s="71" t="n"/>
    </row>
    <row r="1007">
      <c r="E1007" s="77" t="inlineStr">
        <is>
          <t>Thunderbolt</t>
        </is>
      </c>
      <c r="F1007" s="71" t="n"/>
    </row>
    <row r="1009" ht="20" customHeight="1">
      <c r="B1009" s="65" t="inlineStr">
        <is>
          <t>Leader</t>
        </is>
      </c>
      <c r="C1009" s="66" t="n"/>
      <c r="D1009" s="66" t="n"/>
      <c r="E1009" s="67" t="inlineStr">
        <is>
          <t>Leader Tate&amp;Liza</t>
        </is>
      </c>
      <c r="F1009" s="66" t="n"/>
      <c r="G1009" s="66" t="n"/>
      <c r="H1009" s="66" t="n"/>
      <c r="I1009" s="66" t="n"/>
      <c r="J1009" s="66" t="n"/>
      <c r="K1009" s="66" t="n"/>
      <c r="L1009" s="66" t="n"/>
      <c r="M1009" s="66" t="n"/>
      <c r="N1009" s="66" t="n"/>
      <c r="O1009" s="66" t="n"/>
      <c r="P1009" s="66" t="n"/>
      <c r="Q1009" s="66" t="n"/>
    </row>
    <row r="1010" ht="69" customHeight="1">
      <c r="E1010" s="68">
        <f>IFERROR(_xlfn.IMAGE("https://play.pokemonshowdown.com/sprites/gen5/claydol.png"),"")</f>
        <v/>
      </c>
      <c r="G1010" s="68">
        <f>IFERROR(_xlfn.IMAGE("https://play.pokemonshowdown.com/sprites/gen5/xatu.png"),"")</f>
        <v/>
      </c>
      <c r="I1010" s="68">
        <f>IFERROR(_xlfn.IMAGE("https://play.pokemonshowdown.com/sprites/gen5/lunatone.png"),"")</f>
        <v/>
      </c>
      <c r="K1010" s="68">
        <f>IFERROR(_xlfn.IMAGE("https://play.pokemonshowdown.com/sprites/gen5/solrock.png"),"")</f>
        <v/>
      </c>
      <c r="Q1010" s="69" t="inlineStr">
        <is>
          <t>DOUBLE BATTLE
Mandatory</t>
        </is>
      </c>
    </row>
    <row r="1011">
      <c r="E1011" s="70" t="inlineStr">
        <is>
          <t>Lv 41 Claydol</t>
        </is>
      </c>
      <c r="F1011" s="71" t="n"/>
      <c r="G1011" s="70" t="inlineStr">
        <is>
          <t>Lv 41 Xatu</t>
        </is>
      </c>
      <c r="H1011" s="71" t="n"/>
      <c r="I1011" s="70" t="inlineStr">
        <is>
          <t>Lv 42 Lunatone</t>
        </is>
      </c>
      <c r="J1011" s="71" t="n"/>
      <c r="K1011" s="70" t="inlineStr">
        <is>
          <t>Lv 42 Solrock</t>
        </is>
      </c>
      <c r="L1011" s="71" t="n"/>
      <c r="Q1011" s="72" t="inlineStr">
        <is>
          <t>Pokémon</t>
        </is>
      </c>
    </row>
    <row r="1012">
      <c r="E1012" s="73" t="inlineStr">
        <is>
          <t>Lonely</t>
        </is>
      </c>
      <c r="F1012" s="73" t="inlineStr">
        <is>
          <t>Levitate</t>
        </is>
      </c>
      <c r="G1012" s="73" t="inlineStr">
        <is>
          <t>Timid</t>
        </is>
      </c>
      <c r="H1012" s="73" t="inlineStr">
        <is>
          <t>Magic Guard</t>
        </is>
      </c>
      <c r="I1012" s="73" t="inlineStr">
        <is>
          <t>Timid</t>
        </is>
      </c>
      <c r="J1012" s="73" t="inlineStr">
        <is>
          <t>Levitate</t>
        </is>
      </c>
      <c r="K1012" s="73" t="inlineStr">
        <is>
          <t>Modest</t>
        </is>
      </c>
      <c r="L1012" s="73" t="inlineStr">
        <is>
          <t>Levitate</t>
        </is>
      </c>
      <c r="Q1012" s="72" t="inlineStr">
        <is>
          <t>Nature / Ability</t>
        </is>
      </c>
    </row>
    <row r="1013">
      <c r="B1013" s="72" t="inlineStr">
        <is>
          <t>AI Flags:</t>
        </is>
      </c>
      <c r="E1013" s="74" t="inlineStr">
        <is>
          <t>(None)</t>
        </is>
      </c>
      <c r="F1013" s="71" t="n"/>
      <c r="G1013" s="74" t="inlineStr">
        <is>
          <t>(None)</t>
        </is>
      </c>
      <c r="H1013" s="71" t="n"/>
      <c r="I1013" s="74" t="inlineStr">
        <is>
          <t>Sitrus Berry</t>
        </is>
      </c>
      <c r="J1013" s="71" t="n"/>
      <c r="K1013" s="74" t="inlineStr">
        <is>
          <t>Sitrus Berry</t>
        </is>
      </c>
      <c r="L1013" s="71" t="n"/>
      <c r="Q1013" s="72" t="inlineStr">
        <is>
          <t>Item</t>
        </is>
      </c>
    </row>
    <row r="1014">
      <c r="B1014" s="69" t="inlineStr">
        <is>
          <t>Basic Trainer</t>
        </is>
      </c>
      <c r="E1014" s="78" t="inlineStr">
        <is>
          <t>Earthquake</t>
        </is>
      </c>
      <c r="F1014" s="71" t="n"/>
      <c r="G1014" s="85" t="inlineStr">
        <is>
          <t>Psychic</t>
        </is>
      </c>
      <c r="H1014" s="71" t="n"/>
      <c r="I1014" s="85" t="inlineStr">
        <is>
          <t>Light Screen</t>
        </is>
      </c>
      <c r="J1014" s="71" t="n"/>
      <c r="K1014" s="83" t="inlineStr">
        <is>
          <t>Sunny Day</t>
        </is>
      </c>
      <c r="L1014" s="71" t="n"/>
      <c r="Q1014" s="72" t="inlineStr">
        <is>
          <t>Moves</t>
        </is>
      </c>
    </row>
    <row r="1015">
      <c r="E1015" s="89" t="inlineStr">
        <is>
          <t>Ancient Power</t>
        </is>
      </c>
      <c r="F1015" s="71" t="n"/>
      <c r="G1015" s="83" t="inlineStr">
        <is>
          <t>Sunny Day</t>
        </is>
      </c>
      <c r="H1015" s="71" t="n"/>
      <c r="I1015" s="85" t="inlineStr">
        <is>
          <t>Psychic</t>
        </is>
      </c>
      <c r="J1015" s="71" t="n"/>
      <c r="K1015" s="84" t="inlineStr">
        <is>
          <t>Solar Beam</t>
        </is>
      </c>
      <c r="L1015" s="71" t="n"/>
    </row>
    <row r="1016">
      <c r="E1016" s="85" t="inlineStr">
        <is>
          <t>Psychic</t>
        </is>
      </c>
      <c r="F1016" s="71" t="n"/>
      <c r="G1016" s="92" t="inlineStr">
        <is>
          <t>Confuse Ray</t>
        </is>
      </c>
      <c r="H1016" s="71" t="n"/>
      <c r="I1016" s="85" t="inlineStr">
        <is>
          <t>Hypnosis</t>
        </is>
      </c>
      <c r="J1016" s="71" t="n"/>
      <c r="K1016" s="85" t="inlineStr">
        <is>
          <t>Psychic</t>
        </is>
      </c>
      <c r="L1016" s="71" t="n"/>
    </row>
    <row r="1017">
      <c r="E1017" s="85" t="inlineStr">
        <is>
          <t>Light Screen</t>
        </is>
      </c>
      <c r="F1017" s="71" t="n"/>
      <c r="G1017" s="85" t="inlineStr">
        <is>
          <t>Calm Mind</t>
        </is>
      </c>
      <c r="H1017" s="71" t="n"/>
      <c r="I1017" s="85" t="inlineStr">
        <is>
          <t>Calm Mind</t>
        </is>
      </c>
      <c r="J1017" s="71" t="n"/>
      <c r="K1017" s="83" t="inlineStr">
        <is>
          <t>Flamethrower</t>
        </is>
      </c>
      <c r="L1017" s="71"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8</t>
        </is>
      </c>
    </row>
    <row r="2">
      <c r="E2" s="62" t="inlineStr">
        <is>
          <t>49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125</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Auron</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IFERROR(_xlfn.IMAGE("https://play.pokemonshowdown.com/sprites/gen5/machamp.png"),"")</f>
        <v/>
      </c>
    </row>
    <row r="9">
      <c r="E9" s="70" t="inlineStr">
        <is>
          <t>Lv 33 Manectric</t>
        </is>
      </c>
      <c r="F9" s="71" t="n"/>
      <c r="G9" s="70" t="inlineStr">
        <is>
          <t>Lv 33 Machamp</t>
        </is>
      </c>
      <c r="H9" s="71" t="n"/>
      <c r="Q9" s="72" t="inlineStr">
        <is>
          <t>Pokémon</t>
        </is>
      </c>
    </row>
    <row r="10">
      <c r="E10" s="73" t="inlineStr">
        <is>
          <t>Timid</t>
        </is>
      </c>
      <c r="F10" s="73" t="inlineStr">
        <is>
          <t>Lightning Rod</t>
        </is>
      </c>
      <c r="G10" s="73" t="inlineStr">
        <is>
          <t>Adamant</t>
        </is>
      </c>
      <c r="H10" s="73" t="inlineStr">
        <is>
          <t>No Guard</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7" t="inlineStr">
        <is>
          <t>Wild Charge</t>
        </is>
      </c>
      <c r="F12" s="71" t="n"/>
      <c r="G12" s="76" t="inlineStr">
        <is>
          <t>Dizzy Punch</t>
        </is>
      </c>
      <c r="H12" s="71" t="n"/>
      <c r="Q12" s="72" t="inlineStr">
        <is>
          <t>Moves</t>
        </is>
      </c>
    </row>
    <row r="13">
      <c r="E13" s="91" t="inlineStr">
        <is>
          <t>Ice Fang</t>
        </is>
      </c>
      <c r="F13" s="71" t="n"/>
      <c r="G13" s="86" t="inlineStr">
        <is>
          <t>Seismic Toss</t>
        </is>
      </c>
      <c r="H13" s="71" t="n"/>
    </row>
    <row r="14">
      <c r="E14" s="75" t="inlineStr">
        <is>
          <t>Crunch</t>
        </is>
      </c>
      <c r="F14" s="71" t="n"/>
      <c r="G14" s="76" t="inlineStr">
        <is>
          <t>Mega Kick</t>
        </is>
      </c>
      <c r="H14" s="71" t="n"/>
    </row>
    <row r="15">
      <c r="E15" s="83" t="inlineStr">
        <is>
          <t>Flame Wheel</t>
        </is>
      </c>
      <c r="F15" s="71" t="n"/>
      <c r="G15" s="76" t="inlineStr">
        <is>
          <t>Mega Punch</t>
        </is>
      </c>
      <c r="H15" s="71" t="n"/>
    </row>
    <row r="17" ht="20" customHeight="1">
      <c r="B17" s="65" t="inlineStr">
        <is>
          <t>Sailor</t>
        </is>
      </c>
      <c r="C17" s="66" t="n"/>
      <c r="D17" s="66" t="n"/>
      <c r="E17" s="67" t="inlineStr">
        <is>
          <t>Sailor Ernest</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IFERROR(_xlfn.IMAGE("https://play.pokemonshowdown.com/sprites/gen5/machoke.png"),"")</f>
        <v/>
      </c>
    </row>
    <row r="19">
      <c r="E19" s="70" t="inlineStr">
        <is>
          <t>Lv 33 Wingull</t>
        </is>
      </c>
      <c r="F19" s="71" t="n"/>
      <c r="G19" s="70" t="inlineStr">
        <is>
          <t>Lv 33 Machoke</t>
        </is>
      </c>
      <c r="H19" s="71" t="n"/>
      <c r="Q19" s="72" t="inlineStr">
        <is>
          <t>Pokémon</t>
        </is>
      </c>
    </row>
    <row r="20">
      <c r="E20" s="73" t="inlineStr">
        <is>
          <t>Modest</t>
        </is>
      </c>
      <c r="F20" s="73" t="inlineStr">
        <is>
          <t>Gluttony</t>
        </is>
      </c>
      <c r="G20" s="73" t="inlineStr">
        <is>
          <t>Adamant</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82" t="inlineStr">
        <is>
          <t>Wing Attack</t>
        </is>
      </c>
      <c r="F22" s="71" t="n"/>
      <c r="G22" s="86" t="inlineStr">
        <is>
          <t>Seismic Toss</t>
        </is>
      </c>
      <c r="H22" s="71" t="n"/>
      <c r="Q22" s="72" t="inlineStr">
        <is>
          <t>Moves</t>
        </is>
      </c>
    </row>
    <row r="23">
      <c r="E23" s="90" t="inlineStr">
        <is>
          <t>Water Pulse</t>
        </is>
      </c>
      <c r="F23" s="71" t="n"/>
      <c r="G23" s="77" t="inlineStr">
        <is>
          <t>Thunder Punch</t>
        </is>
      </c>
      <c r="H23" s="71" t="n"/>
    </row>
    <row r="24">
      <c r="E24" s="75" t="inlineStr">
        <is>
          <t>Pursuit</t>
        </is>
      </c>
      <c r="F24" s="71" t="n"/>
      <c r="G24" s="86" t="inlineStr">
        <is>
          <t>Wake Up Slap</t>
        </is>
      </c>
      <c r="H24" s="71" t="n"/>
    </row>
    <row r="25">
      <c r="E25" s="82" t="inlineStr">
        <is>
          <t>Pluck</t>
        </is>
      </c>
      <c r="F25" s="71" t="n"/>
      <c r="G25" s="76" t="inlineStr">
        <is>
          <t>Smelling Salts</t>
        </is>
      </c>
      <c r="H25" s="71" t="n"/>
    </row>
    <row r="27" ht="20" customHeight="1">
      <c r="B27" s="65" t="inlineStr">
        <is>
          <t>Sr And Jr</t>
        </is>
      </c>
      <c r="C27" s="66" t="n"/>
      <c r="D27" s="66" t="n"/>
      <c r="E27" s="67" t="inlineStr">
        <is>
          <t>Sr And Jr Kim &amp; Iris</t>
        </is>
      </c>
      <c r="F27" s="66" t="n"/>
      <c r="G27" s="66" t="n"/>
      <c r="H27" s="66" t="n"/>
      <c r="I27" s="66" t="n"/>
      <c r="J27" s="66" t="n"/>
      <c r="K27" s="66" t="n"/>
      <c r="L27" s="66" t="n"/>
      <c r="M27" s="66" t="n"/>
      <c r="N27" s="66" t="n"/>
      <c r="O27" s="66" t="n"/>
      <c r="P27" s="66" t="n"/>
      <c r="Q27" s="66" t="n"/>
    </row>
    <row r="28" ht="69" customHeight="1">
      <c r="E28" s="68">
        <f>IFERROR(_xlfn.IMAGE("https://play.pokemonshowdown.com/sprites/gen5/swablu.png"),"")</f>
        <v/>
      </c>
      <c r="G28" s="68">
        <f>IFERROR(_xlfn.IMAGE("https://play.pokemonshowdown.com/sprites/gen5/numel.png"),"")</f>
        <v/>
      </c>
      <c r="Q28" s="69" t="inlineStr">
        <is>
          <t>DOUBLE BATTLE
Forced on sight (range 1)</t>
        </is>
      </c>
    </row>
    <row r="29">
      <c r="E29" s="70" t="inlineStr">
        <is>
          <t>Lv 32 Swablu</t>
        </is>
      </c>
      <c r="F29" s="71" t="n"/>
      <c r="G29" s="70" t="inlineStr">
        <is>
          <t>Lv 35 Numel</t>
        </is>
      </c>
      <c r="H29" s="71" t="n"/>
      <c r="Q29" s="72" t="inlineStr">
        <is>
          <t>Pokémon</t>
        </is>
      </c>
    </row>
    <row r="30">
      <c r="E30" s="73" t="inlineStr">
        <is>
          <t>Adamant</t>
        </is>
      </c>
      <c r="F30" s="73" t="inlineStr">
        <is>
          <t>Natural Cure</t>
        </is>
      </c>
      <c r="G30" s="73" t="inlineStr">
        <is>
          <t>Mild</t>
        </is>
      </c>
      <c r="H30" s="73" t="inlineStr">
        <is>
          <t>Oblivious</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Sing</t>
        </is>
      </c>
      <c r="F32" s="71" t="n"/>
      <c r="G32" s="83" t="inlineStr">
        <is>
          <t>Flamethrower</t>
        </is>
      </c>
      <c r="H32" s="71" t="n"/>
      <c r="Q32" s="72" t="inlineStr">
        <is>
          <t>Moves</t>
        </is>
      </c>
    </row>
    <row r="33">
      <c r="E33" s="76" t="inlineStr">
        <is>
          <t>Fury Attack</t>
        </is>
      </c>
      <c r="F33" s="71" t="n"/>
      <c r="G33" s="76" t="inlineStr">
        <is>
          <t>Take Down</t>
        </is>
      </c>
      <c r="H33" s="71" t="n"/>
    </row>
    <row r="34">
      <c r="E34" s="76" t="inlineStr">
        <is>
          <t>Safeguard</t>
        </is>
      </c>
      <c r="F34" s="71" t="n"/>
      <c r="G34" s="85" t="inlineStr">
        <is>
          <t>Rest</t>
        </is>
      </c>
      <c r="H34" s="71" t="n"/>
    </row>
    <row r="35">
      <c r="E35" s="82" t="inlineStr">
        <is>
          <t>Aerial Ace</t>
        </is>
      </c>
      <c r="F35" s="71" t="n"/>
      <c r="G35" s="78" t="inlineStr">
        <is>
          <t>Earthquake</t>
        </is>
      </c>
      <c r="H35" s="71" t="n"/>
    </row>
    <row r="37" ht="20" customHeight="1">
      <c r="B37" s="65" t="inlineStr">
        <is>
          <t>Swimmer M</t>
        </is>
      </c>
      <c r="C37" s="66" t="n"/>
      <c r="D37" s="66" t="n"/>
      <c r="E37" s="67" t="inlineStr">
        <is>
          <t>Swimmer M Nolen</t>
        </is>
      </c>
      <c r="F37" s="66" t="n"/>
      <c r="G37" s="66" t="n"/>
      <c r="H37" s="66" t="n"/>
      <c r="I37" s="66" t="n"/>
      <c r="J37" s="66" t="n"/>
      <c r="K37" s="66" t="n"/>
      <c r="L37" s="66" t="n"/>
      <c r="M37" s="66" t="n"/>
      <c r="N37" s="66" t="n"/>
      <c r="O37" s="66" t="n"/>
      <c r="P37" s="66" t="n"/>
      <c r="Q37" s="66" t="n"/>
    </row>
    <row r="38" ht="69" customHeight="1">
      <c r="E38" s="68">
        <f>IFERROR(_xlfn.IMAGE("https://play.pokemonshowdown.com/sprites/gen5/tentacruel.png"),"")</f>
        <v/>
      </c>
    </row>
    <row r="39">
      <c r="E39" s="70" t="inlineStr">
        <is>
          <t>Lv 34 Tentacruel</t>
        </is>
      </c>
      <c r="F39" s="71" t="n"/>
      <c r="Q39" s="72" t="inlineStr">
        <is>
          <t>Pokémon</t>
        </is>
      </c>
    </row>
    <row r="40">
      <c r="E40" s="73" t="inlineStr">
        <is>
          <t>Timid</t>
        </is>
      </c>
      <c r="F40" s="73" t="inlineStr">
        <is>
          <t>Rain Dish</t>
        </is>
      </c>
      <c r="Q40" s="72" t="inlineStr">
        <is>
          <t>Nature / Ability</t>
        </is>
      </c>
    </row>
    <row r="41">
      <c r="B41" s="72" t="inlineStr">
        <is>
          <t>AI Flags:</t>
        </is>
      </c>
      <c r="E41" s="74" t="inlineStr">
        <is>
          <t>(None)</t>
        </is>
      </c>
      <c r="F41" s="71" t="n"/>
      <c r="Q41" s="72" t="inlineStr">
        <is>
          <t>Item</t>
        </is>
      </c>
    </row>
    <row r="42">
      <c r="B42" s="69" t="inlineStr">
        <is>
          <t>Basic Trainer</t>
        </is>
      </c>
      <c r="E42" s="80" t="inlineStr">
        <is>
          <t>Poison Jab</t>
        </is>
      </c>
      <c r="F42" s="71" t="n"/>
      <c r="Q42" s="72" t="inlineStr">
        <is>
          <t>Moves</t>
        </is>
      </c>
    </row>
    <row r="43">
      <c r="E43" s="90" t="inlineStr">
        <is>
          <t>Bubble Beam</t>
        </is>
      </c>
      <c r="F43" s="71" t="n"/>
    </row>
    <row r="44">
      <c r="E44" s="92" t="inlineStr">
        <is>
          <t>Confuse Ray</t>
        </is>
      </c>
      <c r="F44" s="71" t="n"/>
    </row>
    <row r="45">
      <c r="E45" s="76" t="inlineStr">
        <is>
          <t>Wrap</t>
        </is>
      </c>
      <c r="F45" s="71" t="n"/>
    </row>
    <row r="47" ht="20" customHeight="1">
      <c r="B47" s="65" t="inlineStr">
        <is>
          <t>Bird Keeper</t>
        </is>
      </c>
      <c r="C47" s="66" t="n"/>
      <c r="D47" s="66" t="n"/>
      <c r="E47" s="67" t="inlineStr">
        <is>
          <t>Bird Keeper Presley</t>
        </is>
      </c>
      <c r="F47" s="66" t="n"/>
      <c r="G47" s="66" t="n"/>
      <c r="H47" s="66" t="n"/>
      <c r="I47" s="66" t="n"/>
      <c r="J47" s="66" t="n"/>
      <c r="K47" s="66" t="n"/>
      <c r="L47" s="66" t="n"/>
      <c r="M47" s="66" t="n"/>
      <c r="N47" s="66" t="n"/>
      <c r="O47" s="66" t="n"/>
      <c r="P47" s="66" t="n"/>
      <c r="Q47" s="66" t="n"/>
    </row>
    <row r="48" ht="69" customHeight="1">
      <c r="E48" s="68">
        <f>IFERROR(_xlfn.IMAGE("https://play.pokemonshowdown.com/sprites/gen5/tropius.png"),"")</f>
        <v/>
      </c>
      <c r="G48" s="68">
        <f>IFERROR(_xlfn.IMAGE("https://play.pokemonshowdown.com/sprites/gen5/xatu.png"),"")</f>
        <v/>
      </c>
    </row>
    <row r="49">
      <c r="E49" s="70" t="inlineStr">
        <is>
          <t>Lv 33 Tropius</t>
        </is>
      </c>
      <c r="F49" s="71" t="n"/>
      <c r="G49" s="70" t="inlineStr">
        <is>
          <t>Lv 33 Xatu</t>
        </is>
      </c>
      <c r="H49" s="71" t="n"/>
      <c r="Q49" s="72" t="inlineStr">
        <is>
          <t>Pokémon</t>
        </is>
      </c>
    </row>
    <row r="50">
      <c r="E50" s="73" t="inlineStr">
        <is>
          <t>Adamant</t>
        </is>
      </c>
      <c r="F50" s="73" t="inlineStr">
        <is>
          <t>Chlorophyll</t>
        </is>
      </c>
      <c r="G50" s="73" t="inlineStr">
        <is>
          <t>Jolly</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Sweet Scent</t>
        </is>
      </c>
      <c r="F52" s="71" t="n"/>
      <c r="G52" s="85" t="inlineStr">
        <is>
          <t>Psybeam</t>
        </is>
      </c>
      <c r="H52" s="71" t="n"/>
      <c r="Q52" s="72" t="inlineStr">
        <is>
          <t>Moves</t>
        </is>
      </c>
    </row>
    <row r="53">
      <c r="E53" s="84" t="inlineStr">
        <is>
          <t>Magical Leaf</t>
        </is>
      </c>
      <c r="F53" s="71" t="n"/>
      <c r="G53" s="76" t="inlineStr">
        <is>
          <t>Me First</t>
        </is>
      </c>
      <c r="H53" s="71" t="n"/>
    </row>
    <row r="54">
      <c r="E54" s="82" t="inlineStr">
        <is>
          <t>Aerial Ace</t>
        </is>
      </c>
      <c r="F54" s="71" t="n"/>
      <c r="G54" s="92" t="inlineStr">
        <is>
          <t>Confuse Ray</t>
        </is>
      </c>
      <c r="H54" s="71" t="n"/>
    </row>
    <row r="55">
      <c r="E55" s="78" t="inlineStr">
        <is>
          <t>Earth Power</t>
        </is>
      </c>
      <c r="F55" s="71" t="n"/>
      <c r="G55" s="92" t="inlineStr">
        <is>
          <t>Ominous Wind</t>
        </is>
      </c>
      <c r="H55" s="71" t="n"/>
    </row>
    <row r="57" ht="20" customHeight="1">
      <c r="B57" s="65" t="inlineStr">
        <is>
          <t>Swimmer F</t>
        </is>
      </c>
      <c r="C57" s="66" t="n"/>
      <c r="D57" s="66" t="n"/>
      <c r="E57" s="67" t="inlineStr">
        <is>
          <t>Swimmer F Sharon</t>
        </is>
      </c>
      <c r="F57" s="66" t="n"/>
      <c r="G57" s="66" t="n"/>
      <c r="H57" s="66" t="n"/>
      <c r="I57" s="66" t="n"/>
      <c r="J57" s="66" t="n"/>
      <c r="K57" s="66" t="n"/>
      <c r="L57" s="66" t="n"/>
      <c r="M57" s="66" t="n"/>
      <c r="N57" s="66" t="n"/>
      <c r="O57" s="66" t="n"/>
      <c r="P57" s="66" t="n"/>
      <c r="Q57" s="66" t="n"/>
    </row>
    <row r="58" ht="69" customHeight="1">
      <c r="E58" s="68">
        <f>IFERROR(_xlfn.IMAGE("https://play.pokemonshowdown.com/sprites/gen5/seaking.png"),"")</f>
        <v/>
      </c>
    </row>
    <row r="59">
      <c r="E59" s="70" t="inlineStr">
        <is>
          <t>Lv 34 Seaking</t>
        </is>
      </c>
      <c r="F59" s="71" t="n"/>
      <c r="Q59" s="72" t="inlineStr">
        <is>
          <t>Pokémon</t>
        </is>
      </c>
    </row>
    <row r="60">
      <c r="E60" s="73" t="inlineStr">
        <is>
          <t>Adamant</t>
        </is>
      </c>
      <c r="F60" s="73" t="inlineStr">
        <is>
          <t>Swift Swim</t>
        </is>
      </c>
      <c r="Q60" s="72" t="inlineStr">
        <is>
          <t>Nature / Ability</t>
        </is>
      </c>
    </row>
    <row r="61">
      <c r="B61" s="72" t="inlineStr">
        <is>
          <t>AI Flags:</t>
        </is>
      </c>
      <c r="E61" s="74" t="inlineStr">
        <is>
          <t>(None)</t>
        </is>
      </c>
      <c r="F61" s="71" t="n"/>
      <c r="Q61" s="72" t="inlineStr">
        <is>
          <t>Item</t>
        </is>
      </c>
    </row>
    <row r="62">
      <c r="B62" s="69" t="inlineStr">
        <is>
          <t>Basic Trainer</t>
        </is>
      </c>
      <c r="E62" s="76" t="inlineStr">
        <is>
          <t>Flail</t>
        </is>
      </c>
      <c r="F62" s="71" t="n"/>
      <c r="Q62" s="72" t="inlineStr">
        <is>
          <t>Moves</t>
        </is>
      </c>
    </row>
    <row r="63">
      <c r="E63" s="90" t="inlineStr">
        <is>
          <t>Aqua Tail</t>
        </is>
      </c>
      <c r="F63" s="71" t="n"/>
    </row>
    <row r="64">
      <c r="E64" s="90" t="inlineStr">
        <is>
          <t>Aqua Ring</t>
        </is>
      </c>
      <c r="F64" s="71" t="n"/>
    </row>
    <row r="65">
      <c r="E65" s="76" t="inlineStr">
        <is>
          <t>Fury Attack</t>
        </is>
      </c>
      <c r="F65" s="71" t="n"/>
    </row>
    <row r="67" ht="20" customHeight="1">
      <c r="B67" s="65" t="inlineStr">
        <is>
          <t>Swimmer M</t>
        </is>
      </c>
      <c r="C67" s="66" t="n"/>
      <c r="D67" s="66" t="n"/>
      <c r="E67" s="67" t="inlineStr">
        <is>
          <t>Swimmer M Stan</t>
        </is>
      </c>
      <c r="F67" s="66" t="n"/>
      <c r="G67" s="66" t="n"/>
      <c r="H67" s="66" t="n"/>
      <c r="I67" s="66" t="n"/>
      <c r="J67" s="66" t="n"/>
      <c r="K67" s="66" t="n"/>
      <c r="L67" s="66" t="n"/>
      <c r="M67" s="66" t="n"/>
      <c r="N67" s="66" t="n"/>
      <c r="O67" s="66" t="n"/>
      <c r="P67" s="66" t="n"/>
      <c r="Q67" s="66" t="n"/>
    </row>
    <row r="68" ht="69" customHeight="1">
      <c r="E68" s="68">
        <f>IFERROR(_xlfn.IMAGE("https://play.pokemonshowdown.com/sprites/gen5/horsea.png"),"")</f>
        <v/>
      </c>
      <c r="Q68" s="69" t="inlineStr">
        <is>
          <t>Forced on sight (range 2)</t>
        </is>
      </c>
    </row>
    <row r="69">
      <c r="E69" s="70" t="inlineStr">
        <is>
          <t>Lv 34 Horsea</t>
        </is>
      </c>
      <c r="F69" s="71" t="n"/>
      <c r="Q69" s="72" t="inlineStr">
        <is>
          <t>Pokémon</t>
        </is>
      </c>
    </row>
    <row r="70">
      <c r="E70" s="73" t="inlineStr">
        <is>
          <t>Modest</t>
        </is>
      </c>
      <c r="F70" s="73" t="inlineStr">
        <is>
          <t>Swift Swim</t>
        </is>
      </c>
      <c r="Q70" s="72" t="inlineStr">
        <is>
          <t>Nature / Ability</t>
        </is>
      </c>
    </row>
    <row r="71">
      <c r="B71" s="72" t="inlineStr">
        <is>
          <t>AI Flags:</t>
        </is>
      </c>
      <c r="E71" s="74" t="inlineStr">
        <is>
          <t>(None)</t>
        </is>
      </c>
      <c r="F71" s="71" t="n"/>
      <c r="Q71" s="72" t="inlineStr">
        <is>
          <t>Item</t>
        </is>
      </c>
    </row>
    <row r="72">
      <c r="B72" s="69" t="inlineStr">
        <is>
          <t>Basic Trainer</t>
        </is>
      </c>
      <c r="E72" s="91" t="inlineStr">
        <is>
          <t>Aurora Beam</t>
        </is>
      </c>
      <c r="F72" s="71" t="n"/>
      <c r="Q72" s="72" t="inlineStr">
        <is>
          <t>Moves</t>
        </is>
      </c>
    </row>
    <row r="73">
      <c r="E73" s="90" t="inlineStr">
        <is>
          <t>Bubble Beam</t>
        </is>
      </c>
      <c r="F73" s="71" t="n"/>
    </row>
    <row r="74">
      <c r="E74" s="93" t="inlineStr">
        <is>
          <t>Dragon Breath</t>
        </is>
      </c>
      <c r="F74" s="71" t="n"/>
    </row>
    <row r="75">
      <c r="E75" s="76" t="inlineStr">
        <is>
          <t>Double Edge</t>
        </is>
      </c>
      <c r="F75" s="71" t="n"/>
    </row>
    <row r="77" ht="20" customHeight="1">
      <c r="B77" s="65" t="inlineStr">
        <is>
          <t>Swimmer F</t>
        </is>
      </c>
      <c r="C77" s="66" t="n"/>
      <c r="D77" s="66" t="n"/>
      <c r="E77" s="67" t="inlineStr">
        <is>
          <t>Swimmer F Tanya</t>
        </is>
      </c>
      <c r="F77" s="66" t="n"/>
      <c r="G77" s="66" t="n"/>
      <c r="H77" s="66" t="n"/>
      <c r="I77" s="66" t="n"/>
      <c r="J77" s="66" t="n"/>
      <c r="K77" s="66" t="n"/>
      <c r="L77" s="66" t="n"/>
      <c r="M77" s="66" t="n"/>
      <c r="N77" s="66" t="n"/>
      <c r="O77" s="66" t="n"/>
      <c r="P77" s="66" t="n"/>
      <c r="Q77" s="66" t="n"/>
    </row>
    <row r="78" ht="69" customHeight="1">
      <c r="E78" s="68">
        <f>IFERROR(_xlfn.IMAGE("https://play.pokemonshowdown.com/sprites/gen5/luvdisc.png"),"")</f>
        <v/>
      </c>
    </row>
    <row r="79">
      <c r="E79" s="70" t="inlineStr">
        <is>
          <t>Lv 34 Luvdisc</t>
        </is>
      </c>
      <c r="F79" s="71" t="n"/>
      <c r="Q79" s="72" t="inlineStr">
        <is>
          <t>Pokémon</t>
        </is>
      </c>
    </row>
    <row r="80">
      <c r="E80" s="73" t="inlineStr">
        <is>
          <t>Timid</t>
        </is>
      </c>
      <c r="F80" s="73" t="inlineStr">
        <is>
          <t>Swift Swim</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Lucky Chant</t>
        </is>
      </c>
      <c r="F82" s="71" t="n"/>
      <c r="Q82" s="72" t="inlineStr">
        <is>
          <t>Moves</t>
        </is>
      </c>
    </row>
    <row r="83">
      <c r="E83" s="76" t="inlineStr">
        <is>
          <t>Attract</t>
        </is>
      </c>
      <c r="F83" s="71" t="n"/>
    </row>
    <row r="84">
      <c r="E84" s="76" t="inlineStr">
        <is>
          <t>Sweet Kiss</t>
        </is>
      </c>
      <c r="F84" s="71" t="n"/>
    </row>
    <row r="85">
      <c r="E85" s="90" t="inlineStr">
        <is>
          <t>Brine</t>
        </is>
      </c>
      <c r="F85" s="71" t="n"/>
    </row>
    <row r="87" ht="24" customHeight="1">
      <c r="B87" s="63" t="inlineStr">
        <is>
          <t>Route 126</t>
        </is>
      </c>
      <c r="C87" s="64" t="n"/>
      <c r="D87" s="64" t="n"/>
      <c r="E87" s="64" t="n"/>
      <c r="F87" s="64" t="n"/>
      <c r="G87" s="64" t="n"/>
      <c r="H87" s="64" t="n"/>
      <c r="I87" s="64" t="n"/>
      <c r="J87" s="64" t="n"/>
      <c r="K87" s="64" t="n"/>
      <c r="L87" s="64" t="n"/>
      <c r="M87" s="64" t="n"/>
      <c r="N87" s="64" t="n"/>
      <c r="O87" s="64" t="n"/>
      <c r="P87" s="64" t="n"/>
      <c r="Q87" s="64" t="n"/>
    </row>
    <row r="89" ht="20" customHeight="1">
      <c r="B89" s="65" t="inlineStr">
        <is>
          <t>Swimmer M</t>
        </is>
      </c>
      <c r="C89" s="66" t="n"/>
      <c r="D89" s="66" t="n"/>
      <c r="E89" s="67" t="inlineStr">
        <is>
          <t>Swimmer M Barry</t>
        </is>
      </c>
      <c r="F89" s="66" t="n"/>
      <c r="G89" s="66" t="n"/>
      <c r="H89" s="66" t="n"/>
      <c r="I89" s="66" t="n"/>
      <c r="J89" s="66" t="n"/>
      <c r="K89" s="66" t="n"/>
      <c r="L89" s="66" t="n"/>
      <c r="M89" s="66" t="n"/>
      <c r="N89" s="66" t="n"/>
      <c r="O89" s="66" t="n"/>
      <c r="P89" s="66" t="n"/>
      <c r="Q89" s="66" t="n"/>
    </row>
    <row r="90" ht="69" customHeight="1">
      <c r="E90" s="68">
        <f>IFERROR(_xlfn.IMAGE("https://play.pokemonshowdown.com/sprites/gen5/gyarados.png"),"")</f>
        <v/>
      </c>
    </row>
    <row r="91">
      <c r="E91" s="70" t="inlineStr">
        <is>
          <t>Lv 34 Gyarados</t>
        </is>
      </c>
      <c r="F91" s="71" t="n"/>
      <c r="Q91" s="72" t="inlineStr">
        <is>
          <t>Pokémon</t>
        </is>
      </c>
    </row>
    <row r="92">
      <c r="E92" s="73" t="inlineStr">
        <is>
          <t>Adamant</t>
        </is>
      </c>
      <c r="F92" s="73" t="inlineStr">
        <is>
          <t>Intimidate</t>
        </is>
      </c>
      <c r="Q92" s="72" t="inlineStr">
        <is>
          <t>Nature / Ability</t>
        </is>
      </c>
    </row>
    <row r="93">
      <c r="B93" s="72" t="inlineStr">
        <is>
          <t>AI Flags:</t>
        </is>
      </c>
      <c r="E93" s="74" t="inlineStr">
        <is>
          <t>(None)</t>
        </is>
      </c>
      <c r="F93" s="71" t="n"/>
      <c r="Q93" s="72" t="inlineStr">
        <is>
          <t>Item</t>
        </is>
      </c>
    </row>
    <row r="94">
      <c r="B94" s="69" t="inlineStr">
        <is>
          <t>Basic Trainer</t>
        </is>
      </c>
      <c r="E94" s="76" t="inlineStr">
        <is>
          <t>Double Edge</t>
        </is>
      </c>
      <c r="F94" s="71" t="n"/>
      <c r="Q94" s="72" t="inlineStr">
        <is>
          <t>Moves</t>
        </is>
      </c>
    </row>
    <row r="95">
      <c r="E95" s="75" t="inlineStr">
        <is>
          <t>Bite</t>
        </is>
      </c>
      <c r="F95" s="71" t="n"/>
    </row>
    <row r="96">
      <c r="E96" s="76" t="inlineStr">
        <is>
          <t>Roar</t>
        </is>
      </c>
      <c r="F96" s="71" t="n"/>
    </row>
    <row r="97">
      <c r="E97" s="81" t="inlineStr">
        <is>
          <t>-</t>
        </is>
      </c>
      <c r="F97" s="71" t="n"/>
    </row>
    <row r="99" ht="20" customHeight="1">
      <c r="B99" s="65" t="inlineStr">
        <is>
          <t>Swimmer F</t>
        </is>
      </c>
      <c r="C99" s="66" t="n"/>
      <c r="D99" s="66" t="n"/>
      <c r="E99" s="67" t="inlineStr">
        <is>
          <t>Swimmer F Brenda</t>
        </is>
      </c>
      <c r="F99" s="66" t="n"/>
      <c r="G99" s="66" t="n"/>
      <c r="H99" s="66" t="n"/>
      <c r="I99" s="66" t="n"/>
      <c r="J99" s="66" t="n"/>
      <c r="K99" s="66" t="n"/>
      <c r="L99" s="66" t="n"/>
      <c r="M99" s="66" t="n"/>
      <c r="N99" s="66" t="n"/>
      <c r="O99" s="66" t="n"/>
      <c r="P99" s="66" t="n"/>
      <c r="Q99" s="66" t="n"/>
    </row>
    <row r="100" ht="69" customHeight="1">
      <c r="E100" s="68">
        <f>IFERROR(_xlfn.IMAGE("https://play.pokemonshowdown.com/sprites/gen5/goldeen.png"),"")</f>
        <v/>
      </c>
      <c r="Q100" s="69" t="inlineStr">
        <is>
          <t>Forced on sight (range 3)</t>
        </is>
      </c>
    </row>
    <row r="101">
      <c r="E101" s="70" t="inlineStr">
        <is>
          <t>Lv 34 Goldeen</t>
        </is>
      </c>
      <c r="F101" s="71" t="n"/>
      <c r="Q101" s="72" t="inlineStr">
        <is>
          <t>Pokémon</t>
        </is>
      </c>
    </row>
    <row r="102">
      <c r="E102" s="73" t="inlineStr">
        <is>
          <t>Adamant</t>
        </is>
      </c>
      <c r="F102" s="73" t="inlineStr">
        <is>
          <t>Swift Swim</t>
        </is>
      </c>
      <c r="Q102" s="72" t="inlineStr">
        <is>
          <t>Nature / Ability</t>
        </is>
      </c>
    </row>
    <row r="103">
      <c r="B103" s="72" t="inlineStr">
        <is>
          <t>AI Flags:</t>
        </is>
      </c>
      <c r="E103" s="74" t="inlineStr">
        <is>
          <t>(None)</t>
        </is>
      </c>
      <c r="F103" s="71" t="n"/>
      <c r="Q103" s="72" t="inlineStr">
        <is>
          <t>Item</t>
        </is>
      </c>
    </row>
    <row r="104">
      <c r="B104" s="69" t="inlineStr">
        <is>
          <t>Basic Trainer</t>
        </is>
      </c>
      <c r="E104" s="90" t="inlineStr">
        <is>
          <t>Dive</t>
        </is>
      </c>
      <c r="F104" s="71" t="n"/>
      <c r="Q104" s="72" t="inlineStr">
        <is>
          <t>Moves</t>
        </is>
      </c>
    </row>
    <row r="105">
      <c r="E105" s="76" t="inlineStr">
        <is>
          <t>Flail</t>
        </is>
      </c>
      <c r="F105" s="71" t="n"/>
    </row>
    <row r="106">
      <c r="E106" s="90" t="inlineStr">
        <is>
          <t>Aqua Ring</t>
        </is>
      </c>
      <c r="F106" s="71" t="n"/>
    </row>
    <row r="107">
      <c r="E107" s="76" t="inlineStr">
        <is>
          <t>Fury Attack</t>
        </is>
      </c>
      <c r="F107" s="71" t="n"/>
    </row>
    <row r="109" ht="20" customHeight="1">
      <c r="B109" s="65" t="inlineStr">
        <is>
          <t>Swimmer M</t>
        </is>
      </c>
      <c r="C109" s="66" t="n"/>
      <c r="D109" s="66" t="n"/>
      <c r="E109" s="67" t="inlineStr">
        <is>
          <t>Swimmer M Dean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IFERROR(_xlfn.IMAGE("https://play.pokemonshowdown.com/sprites/gen5/carvanha.png"),"")</f>
        <v/>
      </c>
      <c r="G110" s="68">
        <f>IFERROR(_xlfn.IMAGE("https://play.pokemonshowdown.com/sprites/gen5/wingull.png"),"")</f>
        <v/>
      </c>
      <c r="I110" s="68">
        <f>IFERROR(_xlfn.IMAGE("https://play.pokemonshowdown.com/sprites/gen5/carvanha.png"),"")</f>
        <v/>
      </c>
    </row>
    <row r="111">
      <c r="E111" s="70" t="inlineStr">
        <is>
          <t>Lv 31 Carvanha</t>
        </is>
      </c>
      <c r="F111" s="71" t="n"/>
      <c r="G111" s="70" t="inlineStr">
        <is>
          <t>Lv 31 Wingull</t>
        </is>
      </c>
      <c r="H111" s="71" t="n"/>
      <c r="I111" s="70" t="inlineStr">
        <is>
          <t>Lv 31 Carvanha</t>
        </is>
      </c>
      <c r="J111" s="71" t="n"/>
      <c r="Q111" s="72" t="inlineStr">
        <is>
          <t>Pokémon</t>
        </is>
      </c>
    </row>
    <row r="112">
      <c r="E112" s="73" t="inlineStr">
        <is>
          <t>Adamant</t>
        </is>
      </c>
      <c r="F112" s="73" t="inlineStr">
        <is>
          <t>Rough Skin</t>
        </is>
      </c>
      <c r="G112" s="73" t="inlineStr">
        <is>
          <t>Modest</t>
        </is>
      </c>
      <c r="H112" s="73" t="inlineStr">
        <is>
          <t>Gluttony</t>
        </is>
      </c>
      <c r="I112" s="73" t="inlineStr">
        <is>
          <t>Adamant</t>
        </is>
      </c>
      <c r="J112" s="73" t="inlineStr">
        <is>
          <t>Rough Skin</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90" t="inlineStr">
        <is>
          <t>Aqua Cutter</t>
        </is>
      </c>
      <c r="F114" s="71" t="n"/>
      <c r="G114" s="82" t="inlineStr">
        <is>
          <t>Wing Attack</t>
        </is>
      </c>
      <c r="H114" s="71" t="n"/>
      <c r="I114" s="90" t="inlineStr">
        <is>
          <t>Aqua Cutter</t>
        </is>
      </c>
      <c r="J114" s="71" t="n"/>
      <c r="Q114" s="72" t="inlineStr">
        <is>
          <t>Moves</t>
        </is>
      </c>
    </row>
    <row r="115">
      <c r="E115" s="90" t="inlineStr">
        <is>
          <t>Water Pulse</t>
        </is>
      </c>
      <c r="F115" s="71" t="n"/>
      <c r="G115" s="90" t="inlineStr">
        <is>
          <t>Water Pulse</t>
        </is>
      </c>
      <c r="H115" s="71" t="n"/>
      <c r="I115" s="90" t="inlineStr">
        <is>
          <t>Water Pulse</t>
        </is>
      </c>
      <c r="J115" s="71" t="n"/>
    </row>
    <row r="116">
      <c r="E116" s="75" t="inlineStr">
        <is>
          <t>Payback</t>
        </is>
      </c>
      <c r="F116" s="71" t="n"/>
      <c r="G116" s="75" t="inlineStr">
        <is>
          <t>Pursuit</t>
        </is>
      </c>
      <c r="H116" s="71" t="n"/>
      <c r="I116" s="75" t="inlineStr">
        <is>
          <t>Payback</t>
        </is>
      </c>
      <c r="J116" s="71" t="n"/>
    </row>
    <row r="117">
      <c r="E117" s="75" t="inlineStr">
        <is>
          <t>Dark Pulse</t>
        </is>
      </c>
      <c r="F117" s="71" t="n"/>
      <c r="G117" s="82" t="inlineStr">
        <is>
          <t>Pluck</t>
        </is>
      </c>
      <c r="H117" s="71" t="n"/>
      <c r="I117" s="75" t="inlineStr">
        <is>
          <t>Dark Pulse</t>
        </is>
      </c>
      <c r="J117" s="71" t="n"/>
    </row>
    <row r="119" ht="20" customHeight="1">
      <c r="B119" s="65" t="inlineStr">
        <is>
          <t>Triathlete</t>
        </is>
      </c>
      <c r="C119" s="66" t="n"/>
      <c r="D119" s="66" t="n"/>
      <c r="E119" s="67" t="inlineStr">
        <is>
          <t>Triathlete Isobel</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IFERROR(_xlfn.IMAGE("https://play.pokemonshowdown.com/sprites/gen5/staryu.png"),"")</f>
        <v/>
      </c>
    </row>
    <row r="121">
      <c r="E121" s="70" t="inlineStr">
        <is>
          <t>Lv 34 Staryu</t>
        </is>
      </c>
      <c r="F121" s="71" t="n"/>
      <c r="Q121" s="72" t="inlineStr">
        <is>
          <t>Pokémon</t>
        </is>
      </c>
    </row>
    <row r="122">
      <c r="E122" s="73" t="inlineStr">
        <is>
          <t>Modest</t>
        </is>
      </c>
      <c r="F122" s="73" t="inlineStr">
        <is>
          <t>Magic Guard</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Teleport</t>
        </is>
      </c>
      <c r="F124" s="71" t="n"/>
      <c r="Q124" s="72" t="inlineStr">
        <is>
          <t>Moves</t>
        </is>
      </c>
    </row>
    <row r="125">
      <c r="E125" s="76" t="inlineStr">
        <is>
          <t>Take Down</t>
        </is>
      </c>
      <c r="F125" s="71" t="n"/>
    </row>
    <row r="126">
      <c r="E126" s="85" t="inlineStr">
        <is>
          <t>Psybeam</t>
        </is>
      </c>
      <c r="F126" s="71" t="n"/>
    </row>
    <row r="127">
      <c r="E127" s="89" t="inlineStr">
        <is>
          <t>Power Gem</t>
        </is>
      </c>
      <c r="F127" s="71" t="n"/>
    </row>
    <row r="129" ht="20" customHeight="1">
      <c r="B129" s="65" t="inlineStr">
        <is>
          <t>Swimmer M</t>
        </is>
      </c>
      <c r="C129" s="66" t="n"/>
      <c r="D129" s="66" t="n"/>
      <c r="E129" s="67" t="inlineStr">
        <is>
          <t>Swimmer M Leonardo</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IFERROR(_xlfn.IMAGE("https://play.pokemonshowdown.com/sprites/gen5/carvanha.png"),"")</f>
        <v/>
      </c>
    </row>
    <row r="131">
      <c r="E131" s="70" t="inlineStr">
        <is>
          <t>Lv 34 Carvanha</t>
        </is>
      </c>
      <c r="F131" s="71" t="n"/>
      <c r="Q131" s="72" t="inlineStr">
        <is>
          <t>Pokémon</t>
        </is>
      </c>
    </row>
    <row r="132">
      <c r="E132" s="73" t="inlineStr">
        <is>
          <t>Adamant</t>
        </is>
      </c>
      <c r="F132" s="73" t="inlineStr">
        <is>
          <t>Rough Skin</t>
        </is>
      </c>
      <c r="Q132" s="72" t="inlineStr">
        <is>
          <t>Nature / Ability</t>
        </is>
      </c>
    </row>
    <row r="133">
      <c r="B133" s="72" t="inlineStr">
        <is>
          <t>AI Flags:</t>
        </is>
      </c>
      <c r="E133" s="74" t="inlineStr">
        <is>
          <t>(None)</t>
        </is>
      </c>
      <c r="F133" s="71" t="n"/>
      <c r="Q133" s="72" t="inlineStr">
        <is>
          <t>Item</t>
        </is>
      </c>
    </row>
    <row r="134">
      <c r="B134" s="69" t="inlineStr">
        <is>
          <t>Basic Trainer</t>
        </is>
      </c>
      <c r="E134" s="90" t="inlineStr">
        <is>
          <t>Aqua Cutter</t>
        </is>
      </c>
      <c r="F134" s="71" t="n"/>
      <c r="Q134" s="72" t="inlineStr">
        <is>
          <t>Moves</t>
        </is>
      </c>
    </row>
    <row r="135">
      <c r="E135" s="90" t="inlineStr">
        <is>
          <t>Water Pulse</t>
        </is>
      </c>
      <c r="F135" s="71" t="n"/>
    </row>
    <row r="136">
      <c r="E136" s="75" t="inlineStr">
        <is>
          <t>Payback</t>
        </is>
      </c>
      <c r="F136" s="71" t="n"/>
    </row>
    <row r="137">
      <c r="E137" s="75" t="inlineStr">
        <is>
          <t>Dark Pulse</t>
        </is>
      </c>
      <c r="F137" s="71" t="n"/>
    </row>
    <row r="139" ht="20" customHeight="1">
      <c r="B139" s="65" t="inlineStr">
        <is>
          <t>Swimmer F</t>
        </is>
      </c>
      <c r="C139" s="66" t="n"/>
      <c r="D139" s="66" t="n"/>
      <c r="E139" s="67" t="inlineStr">
        <is>
          <t>Swimmer F Nikki</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c r="G140" s="68">
        <f>IFERROR(_xlfn.IMAGE("https://play.pokemonshowdown.com/sprites/gen5/spheal.png"),"")</f>
        <v/>
      </c>
    </row>
    <row r="141">
      <c r="E141" s="70" t="inlineStr">
        <is>
          <t>Lv 33 Marill</t>
        </is>
      </c>
      <c r="F141" s="71" t="n"/>
      <c r="G141" s="70" t="inlineStr">
        <is>
          <t>Lv 33 Spheal</t>
        </is>
      </c>
      <c r="H141" s="71" t="n"/>
      <c r="Q141" s="72" t="inlineStr">
        <is>
          <t>Pokémon</t>
        </is>
      </c>
    </row>
    <row r="142">
      <c r="E142" s="73" t="inlineStr">
        <is>
          <t>Adamant</t>
        </is>
      </c>
      <c r="F142" s="73" t="inlineStr">
        <is>
          <t>Huge Power</t>
        </is>
      </c>
      <c r="G142" s="73" t="inlineStr">
        <is>
          <t>Modest</t>
        </is>
      </c>
      <c r="H142" s="73" t="inlineStr">
        <is>
          <t>Thick Fat</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90" t="inlineStr">
        <is>
          <t>Bubble Beam</t>
        </is>
      </c>
      <c r="F144" s="71" t="n"/>
      <c r="G144" s="90" t="inlineStr">
        <is>
          <t>Bubble Beam</t>
        </is>
      </c>
      <c r="H144" s="71" t="n"/>
      <c r="Q144" s="72" t="inlineStr">
        <is>
          <t>Moves</t>
        </is>
      </c>
    </row>
    <row r="145">
      <c r="E145" s="86" t="inlineStr">
        <is>
          <t>Brick Break</t>
        </is>
      </c>
      <c r="F145" s="71" t="n"/>
      <c r="G145" s="87" t="inlineStr">
        <is>
          <t>Gyro Ball</t>
        </is>
      </c>
      <c r="H145" s="71" t="n"/>
    </row>
    <row r="146">
      <c r="E146" s="76" t="inlineStr">
        <is>
          <t>Body Slam</t>
        </is>
      </c>
      <c r="F146" s="71" t="n"/>
      <c r="G146" s="82" t="inlineStr">
        <is>
          <t>Bounce</t>
        </is>
      </c>
      <c r="H146" s="71" t="n"/>
    </row>
    <row r="147">
      <c r="E147" s="90" t="inlineStr">
        <is>
          <t>Dive</t>
        </is>
      </c>
      <c r="F147" s="71" t="n"/>
      <c r="G147" s="76" t="inlineStr">
        <is>
          <t>Encore</t>
        </is>
      </c>
      <c r="H147" s="71" t="n"/>
    </row>
    <row r="149" ht="20" customHeight="1">
      <c r="B149" s="65" t="inlineStr">
        <is>
          <t>Triathlete</t>
        </is>
      </c>
      <c r="C149" s="66" t="n"/>
      <c r="D149" s="66" t="n"/>
      <c r="E149" s="67" t="inlineStr">
        <is>
          <t>Triathlete Pablo</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IFERROR(_xlfn.IMAGE("https://play.pokemonshowdown.com/sprites/gen5/staryu.png"),"")</f>
        <v/>
      </c>
      <c r="G150" s="68">
        <f>IFERROR(_xlfn.IMAGE("https://play.pokemonshowdown.com/sprites/gen5/staryu.png"),"")</f>
        <v/>
      </c>
    </row>
    <row r="151">
      <c r="E151" s="70" t="inlineStr">
        <is>
          <t>Lv 33 Staryu</t>
        </is>
      </c>
      <c r="F151" s="71" t="n"/>
      <c r="G151" s="70" t="inlineStr">
        <is>
          <t>Lv 33 Staryu</t>
        </is>
      </c>
      <c r="H151" s="71" t="n"/>
      <c r="Q151" s="72" t="inlineStr">
        <is>
          <t>Pokémon</t>
        </is>
      </c>
    </row>
    <row r="152">
      <c r="E152" s="73" t="inlineStr">
        <is>
          <t>Modest</t>
        </is>
      </c>
      <c r="F152" s="73" t="inlineStr">
        <is>
          <t>Magic Guard</t>
        </is>
      </c>
      <c r="G152" s="73" t="inlineStr">
        <is>
          <t>Modest</t>
        </is>
      </c>
      <c r="H152" s="73" t="inlineStr">
        <is>
          <t>Magic Guard</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85" t="inlineStr">
        <is>
          <t>Teleport</t>
        </is>
      </c>
      <c r="F154" s="71" t="n"/>
      <c r="G154" s="85" t="inlineStr">
        <is>
          <t>Teleport</t>
        </is>
      </c>
      <c r="H154" s="71" t="n"/>
      <c r="Q154" s="72" t="inlineStr">
        <is>
          <t>Moves</t>
        </is>
      </c>
    </row>
    <row r="155">
      <c r="E155" s="76" t="inlineStr">
        <is>
          <t>Take Down</t>
        </is>
      </c>
      <c r="F155" s="71" t="n"/>
      <c r="G155" s="76" t="inlineStr">
        <is>
          <t>Take Down</t>
        </is>
      </c>
      <c r="H155" s="71" t="n"/>
    </row>
    <row r="156">
      <c r="E156" s="85" t="inlineStr">
        <is>
          <t>Psybeam</t>
        </is>
      </c>
      <c r="F156" s="71" t="n"/>
      <c r="G156" s="85" t="inlineStr">
        <is>
          <t>Psybeam</t>
        </is>
      </c>
      <c r="H156" s="71" t="n"/>
    </row>
    <row r="157">
      <c r="E157" s="89" t="inlineStr">
        <is>
          <t>Power Gem</t>
        </is>
      </c>
      <c r="F157" s="71" t="n"/>
      <c r="G157" s="89" t="inlineStr">
        <is>
          <t>Power Gem</t>
        </is>
      </c>
      <c r="H157" s="71" t="n"/>
    </row>
    <row r="159" ht="20" customHeight="1">
      <c r="B159" s="65" t="inlineStr">
        <is>
          <t>Swimmer F</t>
        </is>
      </c>
      <c r="C159" s="66" t="n"/>
      <c r="D159" s="66" t="n"/>
      <c r="E159" s="67" t="inlineStr">
        <is>
          <t>Swimmer F Sienna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IFERROR(_xlfn.IMAGE("https://play.pokemonshowdown.com/sprites/gen5/luvdisc.png"),"")</f>
        <v/>
      </c>
      <c r="G160" s="68">
        <f>IFERROR(_xlfn.IMAGE("https://play.pokemonshowdown.com/sprites/gen5/luvdisc.png"),"")</f>
        <v/>
      </c>
    </row>
    <row r="161">
      <c r="E161" s="70" t="inlineStr">
        <is>
          <t>Lv 33 Luvdisc</t>
        </is>
      </c>
      <c r="F161" s="71" t="n"/>
      <c r="G161" s="70" t="inlineStr">
        <is>
          <t>Lv 33 Luvdisc</t>
        </is>
      </c>
      <c r="H161" s="71" t="n"/>
      <c r="Q161" s="72" t="inlineStr">
        <is>
          <t>Pokémon</t>
        </is>
      </c>
    </row>
    <row r="162">
      <c r="E162" s="73" t="inlineStr">
        <is>
          <t>Timid</t>
        </is>
      </c>
      <c r="F162" s="73" t="inlineStr">
        <is>
          <t>Swift Swim</t>
        </is>
      </c>
      <c r="G162" s="73" t="inlineStr">
        <is>
          <t>Timid</t>
        </is>
      </c>
      <c r="H162" s="73" t="inlineStr">
        <is>
          <t>Swift Swim</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Lucky Chant</t>
        </is>
      </c>
      <c r="F164" s="71" t="n"/>
      <c r="G164" s="76" t="inlineStr">
        <is>
          <t>Lucky Chant</t>
        </is>
      </c>
      <c r="H164" s="71" t="n"/>
      <c r="Q164" s="72" t="inlineStr">
        <is>
          <t>Moves</t>
        </is>
      </c>
    </row>
    <row r="165">
      <c r="E165" s="76" t="inlineStr">
        <is>
          <t>Attract</t>
        </is>
      </c>
      <c r="F165" s="71" t="n"/>
      <c r="G165" s="76" t="inlineStr">
        <is>
          <t>Attract</t>
        </is>
      </c>
      <c r="H165" s="71" t="n"/>
    </row>
    <row r="166">
      <c r="E166" s="76" t="inlineStr">
        <is>
          <t>Sweet Kiss</t>
        </is>
      </c>
      <c r="F166" s="71" t="n"/>
      <c r="G166" s="76" t="inlineStr">
        <is>
          <t>Sweet Kiss</t>
        </is>
      </c>
      <c r="H166" s="71" t="n"/>
    </row>
    <row r="167">
      <c r="E167" s="90" t="inlineStr">
        <is>
          <t>Brine</t>
        </is>
      </c>
      <c r="F167" s="71" t="n"/>
      <c r="G167" s="90" t="inlineStr">
        <is>
          <t>Brine</t>
        </is>
      </c>
      <c r="H167" s="71" t="n"/>
    </row>
    <row r="169" ht="24" customHeight="1">
      <c r="B169" s="63" t="inlineStr">
        <is>
          <t>Route 127</t>
        </is>
      </c>
      <c r="C169" s="64" t="n"/>
      <c r="D169" s="64" t="n"/>
      <c r="E169" s="64" t="n"/>
      <c r="F169" s="64" t="n"/>
      <c r="G169" s="64" t="n"/>
      <c r="H169" s="64" t="n"/>
      <c r="I169" s="64" t="n"/>
      <c r="J169" s="64" t="n"/>
      <c r="K169" s="64" t="n"/>
      <c r="L169" s="64" t="n"/>
      <c r="M169" s="64" t="n"/>
      <c r="N169" s="64" t="n"/>
      <c r="O169" s="64" t="n"/>
      <c r="P169" s="64" t="n"/>
      <c r="Q169" s="64" t="n"/>
    </row>
    <row r="171" ht="20" customHeight="1">
      <c r="B171" s="65" t="inlineStr">
        <is>
          <t>Bird Keeper</t>
        </is>
      </c>
      <c r="C171" s="66" t="n"/>
      <c r="D171" s="66" t="n"/>
      <c r="E171" s="67" t="inlineStr">
        <is>
          <t>Bird Keeper Aidan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IFERROR(_xlfn.IMAGE("https://play.pokemonshowdown.com/sprites/gen5/swellow.png"),"")</f>
        <v/>
      </c>
      <c r="G172" s="68">
        <f>IFERROR(_xlfn.IMAGE("https://play.pokemonshowdown.com/sprites/gen5/skarmory.png"),"")</f>
        <v/>
      </c>
      <c r="Q172" s="69" t="inlineStr">
        <is>
          <t>Forced on sight (range 2)</t>
        </is>
      </c>
    </row>
    <row r="173">
      <c r="E173" s="70" t="inlineStr">
        <is>
          <t>Lv 32 Swellow</t>
        </is>
      </c>
      <c r="F173" s="71" t="n"/>
      <c r="G173" s="70" t="inlineStr">
        <is>
          <t>Lv 32 Skarmory</t>
        </is>
      </c>
      <c r="H173" s="71" t="n"/>
      <c r="Q173" s="72" t="inlineStr">
        <is>
          <t>Pokémon</t>
        </is>
      </c>
    </row>
    <row r="174">
      <c r="E174" s="73" t="inlineStr">
        <is>
          <t>Adamant</t>
        </is>
      </c>
      <c r="F174" s="73" t="inlineStr">
        <is>
          <t>Guts</t>
        </is>
      </c>
      <c r="G174" s="73" t="inlineStr">
        <is>
          <t>Adamant</t>
        </is>
      </c>
      <c r="H174" s="73" t="inlineStr">
        <is>
          <t>Filter</t>
        </is>
      </c>
      <c r="Q174" s="72" t="inlineStr">
        <is>
          <t>Nature / Ability</t>
        </is>
      </c>
    </row>
    <row r="175">
      <c r="B175" s="72" t="inlineStr">
        <is>
          <t>AI Flags:</t>
        </is>
      </c>
      <c r="E175" s="74" t="inlineStr">
        <is>
          <t>(None)</t>
        </is>
      </c>
      <c r="F175" s="71" t="n"/>
      <c r="G175" s="74" t="inlineStr">
        <is>
          <t>(None)</t>
        </is>
      </c>
      <c r="H175" s="71" t="n"/>
      <c r="Q175" s="72" t="inlineStr">
        <is>
          <t>Item</t>
        </is>
      </c>
    </row>
    <row r="176">
      <c r="B176" s="69" t="inlineStr">
        <is>
          <t>Basic Trainer</t>
        </is>
      </c>
      <c r="E176" s="76" t="inlineStr">
        <is>
          <t>Whirlwind</t>
        </is>
      </c>
      <c r="F176" s="71" t="n"/>
      <c r="G176" s="76" t="inlineStr">
        <is>
          <t>Whirlwind</t>
        </is>
      </c>
      <c r="H176" s="71" t="n"/>
      <c r="Q176" s="72" t="inlineStr">
        <is>
          <t>Moves</t>
        </is>
      </c>
    </row>
    <row r="177">
      <c r="E177" s="76" t="inlineStr">
        <is>
          <t>Quick Attack</t>
        </is>
      </c>
      <c r="F177" s="71" t="n"/>
      <c r="G177" s="87" t="inlineStr">
        <is>
          <t>Flash Cannon</t>
        </is>
      </c>
      <c r="H177" s="71" t="n"/>
    </row>
    <row r="178">
      <c r="E178" s="82" t="inlineStr">
        <is>
          <t>Aerial Ace</t>
        </is>
      </c>
      <c r="F178" s="71" t="n"/>
      <c r="G178" s="76" t="inlineStr">
        <is>
          <t>Double Edge</t>
        </is>
      </c>
      <c r="H178" s="71" t="n"/>
    </row>
    <row r="179">
      <c r="E179" s="76" t="inlineStr">
        <is>
          <t>Endeavor</t>
        </is>
      </c>
      <c r="F179" s="71" t="n"/>
      <c r="G179" s="82" t="inlineStr">
        <is>
          <t>Drill Peck</t>
        </is>
      </c>
      <c r="H179" s="71" t="n"/>
    </row>
    <row r="181" ht="20" customHeight="1">
      <c r="B181" s="65" t="inlineStr">
        <is>
          <t>Cooltrainer</t>
        </is>
      </c>
      <c r="C181" s="66" t="n"/>
      <c r="D181" s="66" t="n"/>
      <c r="E181" s="67" t="inlineStr">
        <is>
          <t>Cooltrainer Athena</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IFERROR(_xlfn.IMAGE("https://play.pokemonshowdown.com/sprites/gen5/manectric.png"),"")</f>
        <v/>
      </c>
      <c r="G182" s="68">
        <f>IFERROR(_xlfn.IMAGE("https://play.pokemonshowdown.com/sprites/gen5/linoone.png"),"")</f>
        <v/>
      </c>
      <c r="Q182" s="69" t="inlineStr">
        <is>
          <t>Forced on sight (range 2)</t>
        </is>
      </c>
    </row>
    <row r="183">
      <c r="E183" s="70" t="inlineStr">
        <is>
          <t>Lv 32 Manectric</t>
        </is>
      </c>
      <c r="F183" s="71" t="n"/>
      <c r="G183" s="70" t="inlineStr">
        <is>
          <t>Lv 32 Linoone</t>
        </is>
      </c>
      <c r="H183" s="71" t="n"/>
      <c r="Q183" s="72" t="inlineStr">
        <is>
          <t>Pokémon</t>
        </is>
      </c>
    </row>
    <row r="184">
      <c r="E184" s="73" t="inlineStr">
        <is>
          <t>Timid</t>
        </is>
      </c>
      <c r="F184" s="73" t="inlineStr">
        <is>
          <t>Lightning Rod</t>
        </is>
      </c>
      <c r="G184" s="73" t="inlineStr">
        <is>
          <t>Naive</t>
        </is>
      </c>
      <c r="H184" s="73" t="inlineStr">
        <is>
          <t>Gluttony</t>
        </is>
      </c>
      <c r="Q184" s="72" t="inlineStr">
        <is>
          <t>Nature / Ability</t>
        </is>
      </c>
    </row>
    <row r="185">
      <c r="B185" s="72" t="inlineStr">
        <is>
          <t>AI Flags:</t>
        </is>
      </c>
      <c r="E185" s="74" t="inlineStr">
        <is>
          <t>(None)</t>
        </is>
      </c>
      <c r="F185" s="71" t="n"/>
      <c r="G185" s="74" t="inlineStr">
        <is>
          <t>(None)</t>
        </is>
      </c>
      <c r="H185" s="71" t="n"/>
      <c r="Q185" s="72" t="inlineStr">
        <is>
          <t>Item</t>
        </is>
      </c>
    </row>
    <row r="186">
      <c r="B186" s="69" t="inlineStr">
        <is>
          <t>Basic Trainer</t>
        </is>
      </c>
      <c r="E186" s="77" t="inlineStr">
        <is>
          <t>Thunder</t>
        </is>
      </c>
      <c r="F186" s="71" t="n"/>
      <c r="G186" s="90" t="inlineStr">
        <is>
          <t>Surf</t>
        </is>
      </c>
      <c r="H186" s="71" t="n"/>
      <c r="Q186" s="72" t="inlineStr">
        <is>
          <t>Moves</t>
        </is>
      </c>
    </row>
    <row r="187">
      <c r="E187" s="77" t="inlineStr">
        <is>
          <t>Thunder Wave</t>
        </is>
      </c>
      <c r="F187" s="71" t="n"/>
      <c r="G187" s="75" t="inlineStr">
        <is>
          <t>Thief</t>
        </is>
      </c>
      <c r="H187" s="71" t="n"/>
    </row>
    <row r="188">
      <c r="E188" s="76" t="inlineStr">
        <is>
          <t>Quick Attack</t>
        </is>
      </c>
      <c r="F188" s="71" t="n"/>
      <c r="G188" s="81" t="inlineStr">
        <is>
          <t>-</t>
        </is>
      </c>
      <c r="H188" s="71" t="n"/>
    </row>
    <row r="189">
      <c r="E189" s="81" t="inlineStr">
        <is>
          <t>-</t>
        </is>
      </c>
      <c r="F189" s="71" t="n"/>
      <c r="G189" s="81" t="inlineStr">
        <is>
          <t>-</t>
        </is>
      </c>
      <c r="H189" s="71" t="n"/>
    </row>
    <row r="191" ht="20" customHeight="1">
      <c r="B191" s="65" t="inlineStr">
        <is>
          <t>Triathlete</t>
        </is>
      </c>
      <c r="C191" s="66" t="n"/>
      <c r="D191" s="66" t="n"/>
      <c r="E191" s="67" t="inlineStr">
        <is>
          <t>Triathlete Camden</t>
        </is>
      </c>
      <c r="F191" s="66" t="n"/>
      <c r="G191" s="66" t="n"/>
      <c r="H191" s="66" t="n"/>
      <c r="I191" s="66" t="n"/>
      <c r="J191" s="66" t="n"/>
      <c r="K191" s="66" t="n"/>
      <c r="L191" s="66" t="n"/>
      <c r="M191" s="66" t="n"/>
      <c r="N191" s="66" t="n"/>
      <c r="O191" s="66" t="n"/>
      <c r="P191" s="66" t="n"/>
      <c r="Q191" s="66" t="n"/>
    </row>
    <row r="192" ht="69" customHeight="1">
      <c r="E192" s="68">
        <f>IFERROR(_xlfn.IMAGE("https://play.pokemonshowdown.com/sprites/gen5/staryu.png"),"")</f>
        <v/>
      </c>
      <c r="G192" s="68">
        <f>IFERROR(_xlfn.IMAGE("https://play.pokemonshowdown.com/sprites/gen5/staryu.png"),"")</f>
        <v/>
      </c>
    </row>
    <row r="193">
      <c r="E193" s="70" t="inlineStr">
        <is>
          <t>Lv 33 Staryu</t>
        </is>
      </c>
      <c r="F193" s="71" t="n"/>
      <c r="G193" s="70" t="inlineStr">
        <is>
          <t>Lv 33 Staryu</t>
        </is>
      </c>
      <c r="H193" s="71" t="n"/>
      <c r="Q193" s="72" t="inlineStr">
        <is>
          <t>Pokémon</t>
        </is>
      </c>
    </row>
    <row r="194">
      <c r="E194" s="73" t="inlineStr">
        <is>
          <t>Modest</t>
        </is>
      </c>
      <c r="F194" s="73" t="inlineStr">
        <is>
          <t>Magic Guard</t>
        </is>
      </c>
      <c r="G194" s="73" t="inlineStr">
        <is>
          <t>Modest</t>
        </is>
      </c>
      <c r="H194" s="73" t="inlineStr">
        <is>
          <t>Magic Guard</t>
        </is>
      </c>
      <c r="Q194" s="72" t="inlineStr">
        <is>
          <t>Nature / Ability</t>
        </is>
      </c>
    </row>
    <row r="195">
      <c r="B195" s="72" t="inlineStr">
        <is>
          <t>AI Flags:</t>
        </is>
      </c>
      <c r="E195" s="74" t="inlineStr">
        <is>
          <t>(None)</t>
        </is>
      </c>
      <c r="F195" s="71" t="n"/>
      <c r="G195" s="74" t="inlineStr">
        <is>
          <t>(None)</t>
        </is>
      </c>
      <c r="H195" s="71" t="n"/>
      <c r="Q195" s="72" t="inlineStr">
        <is>
          <t>Item</t>
        </is>
      </c>
    </row>
    <row r="196">
      <c r="B196" s="69" t="inlineStr">
        <is>
          <t>Basic Trainer</t>
        </is>
      </c>
      <c r="E196" s="85" t="inlineStr">
        <is>
          <t>Teleport</t>
        </is>
      </c>
      <c r="F196" s="71" t="n"/>
      <c r="G196" s="85" t="inlineStr">
        <is>
          <t>Teleport</t>
        </is>
      </c>
      <c r="H196" s="71" t="n"/>
      <c r="Q196" s="72" t="inlineStr">
        <is>
          <t>Moves</t>
        </is>
      </c>
    </row>
    <row r="197">
      <c r="E197" s="76" t="inlineStr">
        <is>
          <t>Take Down</t>
        </is>
      </c>
      <c r="F197" s="71" t="n"/>
      <c r="G197" s="76" t="inlineStr">
        <is>
          <t>Take Down</t>
        </is>
      </c>
      <c r="H197" s="71" t="n"/>
    </row>
    <row r="198">
      <c r="E198" s="85" t="inlineStr">
        <is>
          <t>Psybeam</t>
        </is>
      </c>
      <c r="F198" s="71" t="n"/>
      <c r="G198" s="85" t="inlineStr">
        <is>
          <t>Psybeam</t>
        </is>
      </c>
      <c r="H198" s="71" t="n"/>
    </row>
    <row r="199">
      <c r="E199" s="89" t="inlineStr">
        <is>
          <t>Power Gem</t>
        </is>
      </c>
      <c r="F199" s="71" t="n"/>
      <c r="G199" s="89" t="inlineStr">
        <is>
          <t>Power Gem</t>
        </is>
      </c>
      <c r="H199" s="71" t="n"/>
    </row>
    <row r="201" ht="20" customHeight="1">
      <c r="B201" s="65" t="inlineStr">
        <is>
          <t>Triathlete</t>
        </is>
      </c>
      <c r="C201" s="66" t="n"/>
      <c r="D201" s="66" t="n"/>
      <c r="E201" s="67" t="inlineStr">
        <is>
          <t>Triathlete Donny</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IFERROR(_xlfn.IMAGE("https://play.pokemonshowdown.com/sprites/gen5/wingull.png"),"")</f>
        <v/>
      </c>
      <c r="G202" s="68">
        <f>IFERROR(_xlfn.IMAGE("https://play.pokemonshowdown.com/sprites/gen5/staryu.png"),"")</f>
        <v/>
      </c>
    </row>
    <row r="203">
      <c r="E203" s="70" t="inlineStr">
        <is>
          <t>Lv 26 Wingull</t>
        </is>
      </c>
      <c r="F203" s="71" t="n"/>
      <c r="G203" s="70" t="inlineStr">
        <is>
          <t>Lv 34 Staryu</t>
        </is>
      </c>
      <c r="H203" s="71" t="n"/>
      <c r="Q203" s="72" t="inlineStr">
        <is>
          <t>Pokémon</t>
        </is>
      </c>
    </row>
    <row r="204">
      <c r="E204" s="73" t="inlineStr">
        <is>
          <t>Modest</t>
        </is>
      </c>
      <c r="F204" s="73" t="inlineStr">
        <is>
          <t>Gluttony</t>
        </is>
      </c>
      <c r="G204" s="73" t="inlineStr">
        <is>
          <t>Modest</t>
        </is>
      </c>
      <c r="H204" s="73" t="inlineStr">
        <is>
          <t>Magic Guard</t>
        </is>
      </c>
      <c r="Q204" s="72" t="inlineStr">
        <is>
          <t>Nature / Ability</t>
        </is>
      </c>
    </row>
    <row r="205">
      <c r="B205" s="72" t="inlineStr">
        <is>
          <t>AI Flags:</t>
        </is>
      </c>
      <c r="E205" s="74" t="inlineStr">
        <is>
          <t>(None)</t>
        </is>
      </c>
      <c r="F205" s="71" t="n"/>
      <c r="G205" s="74" t="inlineStr">
        <is>
          <t>(None)</t>
        </is>
      </c>
      <c r="H205" s="71" t="n"/>
      <c r="Q205" s="72" t="inlineStr">
        <is>
          <t>Item</t>
        </is>
      </c>
    </row>
    <row r="206">
      <c r="B206" s="69" t="inlineStr">
        <is>
          <t>Basic Trainer</t>
        </is>
      </c>
      <c r="E206" s="75" t="inlineStr">
        <is>
          <t>Bite</t>
        </is>
      </c>
      <c r="F206" s="71" t="n"/>
      <c r="G206" s="85" t="inlineStr">
        <is>
          <t>Teleport</t>
        </is>
      </c>
      <c r="H206" s="71" t="n"/>
      <c r="Q206" s="72" t="inlineStr">
        <is>
          <t>Moves</t>
        </is>
      </c>
    </row>
    <row r="207">
      <c r="E207" s="82" t="inlineStr">
        <is>
          <t>Wing Attack</t>
        </is>
      </c>
      <c r="F207" s="71" t="n"/>
      <c r="G207" s="76" t="inlineStr">
        <is>
          <t>Take Down</t>
        </is>
      </c>
      <c r="H207" s="71" t="n"/>
    </row>
    <row r="208">
      <c r="E208" s="90" t="inlineStr">
        <is>
          <t>Water Pulse</t>
        </is>
      </c>
      <c r="F208" s="71" t="n"/>
      <c r="G208" s="85" t="inlineStr">
        <is>
          <t>Psybeam</t>
        </is>
      </c>
      <c r="H208" s="71" t="n"/>
    </row>
    <row r="209">
      <c r="E209" s="75" t="inlineStr">
        <is>
          <t>Pursuit</t>
        </is>
      </c>
      <c r="F209" s="71" t="n"/>
      <c r="G209" s="89" t="inlineStr">
        <is>
          <t>Power Gem</t>
        </is>
      </c>
      <c r="H209" s="71" t="n"/>
    </row>
    <row r="211" ht="20" customHeight="1">
      <c r="B211" s="65" t="inlineStr">
        <is>
          <t>Fisherman</t>
        </is>
      </c>
      <c r="C211" s="66" t="n"/>
      <c r="D211" s="66" t="n"/>
      <c r="E211" s="67" t="inlineStr">
        <is>
          <t>Fisherman Henry</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IFERROR(_xlfn.IMAGE("https://play.pokemonshowdown.com/sprites/gen5/carvanha.png"),"")</f>
        <v/>
      </c>
      <c r="G212" s="68">
        <f>IFERROR(_xlfn.IMAGE("https://play.pokemonshowdown.com/sprites/gen5/tentacruel.png"),"")</f>
        <v/>
      </c>
      <c r="Q212" s="69" t="inlineStr">
        <is>
          <t>Optional</t>
        </is>
      </c>
    </row>
    <row r="213">
      <c r="E213" s="70" t="inlineStr">
        <is>
          <t>Lv 31 Carvanha</t>
        </is>
      </c>
      <c r="F213" s="71" t="n"/>
      <c r="G213" s="70" t="inlineStr">
        <is>
          <t>Lv 34 Tentacruel</t>
        </is>
      </c>
      <c r="H213" s="71" t="n"/>
      <c r="Q213" s="72" t="inlineStr">
        <is>
          <t>Pokémon</t>
        </is>
      </c>
    </row>
    <row r="214">
      <c r="E214" s="73" t="inlineStr">
        <is>
          <t>Adamant</t>
        </is>
      </c>
      <c r="F214" s="73" t="inlineStr">
        <is>
          <t>Rough Skin</t>
        </is>
      </c>
      <c r="G214" s="73" t="inlineStr">
        <is>
          <t>Timid</t>
        </is>
      </c>
      <c r="H214" s="73" t="inlineStr">
        <is>
          <t>Rain Dish</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90" t="inlineStr">
        <is>
          <t>Aqua Cutter</t>
        </is>
      </c>
      <c r="F216" s="71" t="n"/>
      <c r="G216" s="80" t="inlineStr">
        <is>
          <t>Poison Jab</t>
        </is>
      </c>
      <c r="H216" s="71" t="n"/>
      <c r="Q216" s="72" t="inlineStr">
        <is>
          <t>Moves</t>
        </is>
      </c>
    </row>
    <row r="217">
      <c r="E217" s="90" t="inlineStr">
        <is>
          <t>Water Pulse</t>
        </is>
      </c>
      <c r="F217" s="71" t="n"/>
      <c r="G217" s="90" t="inlineStr">
        <is>
          <t>Bubble Beam</t>
        </is>
      </c>
      <c r="H217" s="71" t="n"/>
    </row>
    <row r="218">
      <c r="E218" s="75" t="inlineStr">
        <is>
          <t>Payback</t>
        </is>
      </c>
      <c r="F218" s="71" t="n"/>
      <c r="G218" s="92" t="inlineStr">
        <is>
          <t>Confuse Ray</t>
        </is>
      </c>
      <c r="H218" s="71" t="n"/>
    </row>
    <row r="219">
      <c r="E219" s="75" t="inlineStr">
        <is>
          <t>Dark Pulse</t>
        </is>
      </c>
      <c r="F219" s="71" t="n"/>
      <c r="G219" s="76" t="inlineStr">
        <is>
          <t>Wrap</t>
        </is>
      </c>
      <c r="H219" s="71" t="n"/>
    </row>
    <row r="221" ht="20" customHeight="1">
      <c r="B221" s="65" t="inlineStr">
        <is>
          <t>Fisherman</t>
        </is>
      </c>
      <c r="C221" s="66" t="n"/>
      <c r="D221" s="66" t="n"/>
      <c r="E221" s="67" t="inlineStr">
        <is>
          <t>Fisherman Jonah</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IFERROR(_xlfn.IMAGE("https://play.pokemonshowdown.com/sprites/gen5/wailmer.png"),"")</f>
        <v/>
      </c>
      <c r="G222" s="68">
        <f>IFERROR(_xlfn.IMAGE("https://play.pokemonshowdown.com/sprites/gen5/tentacool.png"),"")</f>
        <v/>
      </c>
      <c r="I222" s="68">
        <f>IFERROR(_xlfn.IMAGE("https://play.pokemonshowdown.com/sprites/gen5/sharpedo.png"),"")</f>
        <v/>
      </c>
      <c r="Q222" s="69" t="inlineStr">
        <is>
          <t>Optional</t>
        </is>
      </c>
    </row>
    <row r="223">
      <c r="E223" s="70" t="inlineStr">
        <is>
          <t>Lv 30 Wailmer</t>
        </is>
      </c>
      <c r="F223" s="71" t="n"/>
      <c r="G223" s="70" t="inlineStr">
        <is>
          <t>Lv 31 Tentacool</t>
        </is>
      </c>
      <c r="H223" s="71" t="n"/>
      <c r="I223" s="70" t="inlineStr">
        <is>
          <t>Lv 32 Sharpedo</t>
        </is>
      </c>
      <c r="J223" s="71" t="n"/>
      <c r="Q223" s="72" t="inlineStr">
        <is>
          <t>Pokémon</t>
        </is>
      </c>
    </row>
    <row r="224">
      <c r="E224" s="73" t="inlineStr">
        <is>
          <t>Adamant</t>
        </is>
      </c>
      <c r="F224" s="73" t="inlineStr">
        <is>
          <t>Pressure</t>
        </is>
      </c>
      <c r="G224" s="73" t="inlineStr">
        <is>
          <t>Modest</t>
        </is>
      </c>
      <c r="H224" s="73" t="inlineStr">
        <is>
          <t>Rain Dish</t>
        </is>
      </c>
      <c r="I224" s="73" t="inlineStr">
        <is>
          <t>Jolly</t>
        </is>
      </c>
      <c r="J224" s="73" t="inlineStr">
        <is>
          <t>Tinted Lens</t>
        </is>
      </c>
      <c r="Q224" s="72" t="inlineStr">
        <is>
          <t>Nature / Ability</t>
        </is>
      </c>
    </row>
    <row r="225">
      <c r="B225" s="72" t="inlineStr">
        <is>
          <t>AI Flags:</t>
        </is>
      </c>
      <c r="E225" s="74" t="inlineStr">
        <is>
          <t>(None)</t>
        </is>
      </c>
      <c r="F225" s="71" t="n"/>
      <c r="G225" s="74" t="inlineStr">
        <is>
          <t>(None)</t>
        </is>
      </c>
      <c r="H225" s="71" t="n"/>
      <c r="I225" s="74" t="inlineStr">
        <is>
          <t>(None)</t>
        </is>
      </c>
      <c r="J225" s="71" t="n"/>
      <c r="Q225" s="72" t="inlineStr">
        <is>
          <t>Item</t>
        </is>
      </c>
    </row>
    <row r="226">
      <c r="B226" s="69" t="inlineStr">
        <is>
          <t>Basic Trainer</t>
        </is>
      </c>
      <c r="E226" s="90" t="inlineStr">
        <is>
          <t>Whirlpool</t>
        </is>
      </c>
      <c r="F226" s="71" t="n"/>
      <c r="G226" s="80" t="inlineStr">
        <is>
          <t>Poison Jab</t>
        </is>
      </c>
      <c r="H226" s="71" t="n"/>
      <c r="I226" s="91" t="inlineStr">
        <is>
          <t>Ice Fang</t>
        </is>
      </c>
      <c r="J226" s="71" t="n"/>
      <c r="Q226" s="72" t="inlineStr">
        <is>
          <t>Moves</t>
        </is>
      </c>
    </row>
    <row r="227">
      <c r="E227" s="76" t="inlineStr">
        <is>
          <t>Roar</t>
        </is>
      </c>
      <c r="F227" s="71" t="n"/>
      <c r="G227" s="92" t="inlineStr">
        <is>
          <t>Confuse Ray</t>
        </is>
      </c>
      <c r="H227" s="71" t="n"/>
      <c r="I227" s="83" t="inlineStr">
        <is>
          <t>Fire Fang</t>
        </is>
      </c>
      <c r="J227" s="71" t="n"/>
    </row>
    <row r="228">
      <c r="E228" s="91" t="inlineStr">
        <is>
          <t>Ice Ball</t>
        </is>
      </c>
      <c r="F228" s="71" t="n"/>
      <c r="G228" s="90" t="inlineStr">
        <is>
          <t>Water Pulse</t>
        </is>
      </c>
      <c r="H228" s="71" t="n"/>
      <c r="I228" s="90" t="inlineStr">
        <is>
          <t>Aqua Cutter</t>
        </is>
      </c>
      <c r="J228" s="71" t="n"/>
    </row>
    <row r="229">
      <c r="E229" s="80" t="inlineStr">
        <is>
          <t>Swallow</t>
        </is>
      </c>
      <c r="F229" s="71" t="n"/>
      <c r="G229" s="76" t="inlineStr">
        <is>
          <t>Wrap</t>
        </is>
      </c>
      <c r="H229" s="71" t="n"/>
      <c r="I229" s="76" t="inlineStr">
        <is>
          <t>Hyper Fang</t>
        </is>
      </c>
      <c r="J229" s="71" t="n"/>
    </row>
    <row r="231" ht="20" customHeight="1">
      <c r="B231" s="65" t="inlineStr">
        <is>
          <t>Black Belt</t>
        </is>
      </c>
      <c r="C231" s="66" t="n"/>
      <c r="D231" s="66" t="n"/>
      <c r="E231" s="67" t="inlineStr">
        <is>
          <t>Black Belt Koji</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IFERROR(_xlfn.IMAGE("https://play.pokemonshowdown.com/sprites/gen5/machoke.png"),"")</f>
        <v/>
      </c>
    </row>
    <row r="233">
      <c r="E233" s="70" t="inlineStr">
        <is>
          <t>Lv 34 Machoke</t>
        </is>
      </c>
      <c r="F233" s="71" t="n"/>
      <c r="Q233" s="72" t="inlineStr">
        <is>
          <t>Pokémon</t>
        </is>
      </c>
    </row>
    <row r="234">
      <c r="E234" s="73" t="inlineStr">
        <is>
          <t>Adamant</t>
        </is>
      </c>
      <c r="F234" s="73" t="inlineStr">
        <is>
          <t>Huge Power</t>
        </is>
      </c>
      <c r="Q234" s="72" t="inlineStr">
        <is>
          <t>Nature / Ability</t>
        </is>
      </c>
    </row>
    <row r="235">
      <c r="B235" s="72" t="inlineStr">
        <is>
          <t>AI Flags:</t>
        </is>
      </c>
      <c r="E235" s="74" t="inlineStr">
        <is>
          <t>(None)</t>
        </is>
      </c>
      <c r="F235" s="71" t="n"/>
      <c r="Q235" s="72" t="inlineStr">
        <is>
          <t>Item</t>
        </is>
      </c>
    </row>
    <row r="236">
      <c r="B236" s="69" t="inlineStr">
        <is>
          <t>Basic Trainer</t>
        </is>
      </c>
      <c r="E236" s="86" t="inlineStr">
        <is>
          <t>Seismic Toss</t>
        </is>
      </c>
      <c r="F236" s="71" t="n"/>
      <c r="Q236" s="72" t="inlineStr">
        <is>
          <t>Moves</t>
        </is>
      </c>
    </row>
    <row r="237">
      <c r="E237" s="77" t="inlineStr">
        <is>
          <t>Thunder Punch</t>
        </is>
      </c>
      <c r="F237" s="71" t="n"/>
    </row>
    <row r="238">
      <c r="E238" s="86" t="inlineStr">
        <is>
          <t>Wake Up Slap</t>
        </is>
      </c>
      <c r="F238" s="71" t="n"/>
    </row>
    <row r="239">
      <c r="E239" s="76" t="inlineStr">
        <is>
          <t>Smelling Salts</t>
        </is>
      </c>
      <c r="F239" s="71" t="n"/>
    </row>
    <row r="241" ht="20" customHeight="1">
      <c r="B241" s="65" t="inlineStr">
        <is>
          <t>Fisherman</t>
        </is>
      </c>
      <c r="C241" s="66" t="n"/>
      <c r="D241" s="66" t="n"/>
      <c r="E241" s="67" t="inlineStr">
        <is>
          <t>Fisherman Roger</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IFERROR(_xlfn.IMAGE("https://play.pokemonshowdown.com/sprites/gen5/magikarp.png"),"")</f>
        <v/>
      </c>
      <c r="G242" s="68">
        <f>IFERROR(_xlfn.IMAGE("https://play.pokemonshowdown.com/sprites/gen5/magikarp.png"),"")</f>
        <v/>
      </c>
      <c r="I242" s="68">
        <f>IFERROR(_xlfn.IMAGE("https://play.pokemonshowdown.com/sprites/gen5/gyarados.png"),"")</f>
        <v/>
      </c>
      <c r="Q242" s="69" t="inlineStr">
        <is>
          <t>Optional</t>
        </is>
      </c>
    </row>
    <row r="243">
      <c r="E243" s="70" t="inlineStr">
        <is>
          <t>Lv 15 Magikarp</t>
        </is>
      </c>
      <c r="F243" s="71" t="n"/>
      <c r="G243" s="70" t="inlineStr">
        <is>
          <t>Lv 25 Magikarp</t>
        </is>
      </c>
      <c r="H243" s="71" t="n"/>
      <c r="I243" s="70" t="inlineStr">
        <is>
          <t>Lv 35 Gyarados</t>
        </is>
      </c>
      <c r="J243" s="71" t="n"/>
      <c r="Q243" s="72" t="inlineStr">
        <is>
          <t>Pokémon</t>
        </is>
      </c>
    </row>
    <row r="244">
      <c r="E244" s="73" t="inlineStr">
        <is>
          <t>Modest</t>
        </is>
      </c>
      <c r="F244" s="73" t="inlineStr">
        <is>
          <t>Swift Swim</t>
        </is>
      </c>
      <c r="G244" s="73" t="inlineStr">
        <is>
          <t>Modest</t>
        </is>
      </c>
      <c r="H244" s="73" t="inlineStr">
        <is>
          <t>Swift Swim</t>
        </is>
      </c>
      <c r="I244" s="73" t="inlineStr">
        <is>
          <t>Adamant</t>
        </is>
      </c>
      <c r="J244" s="73" t="inlineStr">
        <is>
          <t>Intimidate</t>
        </is>
      </c>
      <c r="Q244" s="72" t="inlineStr">
        <is>
          <t>Nature / Ability</t>
        </is>
      </c>
    </row>
    <row r="245">
      <c r="B245" s="72" t="inlineStr">
        <is>
          <t>AI Flags:</t>
        </is>
      </c>
      <c r="E245" s="74" t="inlineStr">
        <is>
          <t>(None)</t>
        </is>
      </c>
      <c r="F245" s="71" t="n"/>
      <c r="G245" s="74" t="inlineStr">
        <is>
          <t>(None)</t>
        </is>
      </c>
      <c r="H245" s="71" t="n"/>
      <c r="I245" s="74" t="inlineStr">
        <is>
          <t>(None)</t>
        </is>
      </c>
      <c r="J245" s="71" t="n"/>
      <c r="Q245" s="72" t="inlineStr">
        <is>
          <t>Item</t>
        </is>
      </c>
    </row>
    <row r="246">
      <c r="B246" s="69" t="inlineStr">
        <is>
          <t>Basic Trainer</t>
        </is>
      </c>
      <c r="E246" s="76" t="inlineStr">
        <is>
          <t>Tackle</t>
        </is>
      </c>
      <c r="F246" s="71" t="n"/>
      <c r="G246" s="76" t="inlineStr">
        <is>
          <t>Tackle</t>
        </is>
      </c>
      <c r="H246" s="71" t="n"/>
      <c r="I246" s="76" t="inlineStr">
        <is>
          <t>Double Edge</t>
        </is>
      </c>
      <c r="J246" s="71" t="n"/>
      <c r="Q246" s="72" t="inlineStr">
        <is>
          <t>Moves</t>
        </is>
      </c>
    </row>
    <row r="247">
      <c r="E247" s="76" t="inlineStr">
        <is>
          <t>Flail</t>
        </is>
      </c>
      <c r="F247" s="71" t="n"/>
      <c r="G247" s="76" t="inlineStr">
        <is>
          <t>Flail</t>
        </is>
      </c>
      <c r="H247" s="71" t="n"/>
      <c r="I247" s="75" t="inlineStr">
        <is>
          <t>Bite</t>
        </is>
      </c>
      <c r="J247" s="71" t="n"/>
    </row>
    <row r="248">
      <c r="E248" s="81" t="inlineStr">
        <is>
          <t>-</t>
        </is>
      </c>
      <c r="F248" s="71" t="n"/>
      <c r="G248" s="81" t="inlineStr">
        <is>
          <t>-</t>
        </is>
      </c>
      <c r="H248" s="71" t="n"/>
      <c r="I248" s="76" t="inlineStr">
        <is>
          <t>Roar</t>
        </is>
      </c>
      <c r="J248" s="71" t="n"/>
    </row>
    <row r="249">
      <c r="E249" s="81" t="inlineStr">
        <is>
          <t>-</t>
        </is>
      </c>
      <c r="F249" s="71" t="n"/>
      <c r="G249" s="81" t="inlineStr">
        <is>
          <t>-</t>
        </is>
      </c>
      <c r="H249" s="71" t="n"/>
      <c r="I249" s="81" t="inlineStr">
        <is>
          <t>-</t>
        </is>
      </c>
      <c r="J249" s="71" t="n"/>
    </row>
    <row r="251" ht="24" customHeight="1">
      <c r="B251" s="63" t="inlineStr">
        <is>
          <t>Route 128</t>
        </is>
      </c>
      <c r="C251" s="64" t="n"/>
      <c r="D251" s="64" t="n"/>
      <c r="E251" s="64" t="n"/>
      <c r="F251" s="64" t="n"/>
      <c r="G251" s="64" t="n"/>
      <c r="H251" s="64" t="n"/>
      <c r="I251" s="64" t="n"/>
      <c r="J251" s="64" t="n"/>
      <c r="K251" s="64" t="n"/>
      <c r="L251" s="64" t="n"/>
      <c r="M251" s="64" t="n"/>
      <c r="N251" s="64" t="n"/>
      <c r="O251" s="64" t="n"/>
      <c r="P251" s="64" t="n"/>
      <c r="Q251" s="64" t="n"/>
    </row>
    <row r="253" ht="20" customHeight="1">
      <c r="B253" s="65" t="inlineStr">
        <is>
          <t>Cooltrainer</t>
        </is>
      </c>
      <c r="C253" s="66" t="n"/>
      <c r="D253" s="66" t="n"/>
      <c r="E253" s="67" t="inlineStr">
        <is>
          <t>Cooltrainer Alexa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IFERROR(_xlfn.IMAGE("https://play.pokemonshowdown.com/sprites/gen5/gloom.png"),"")</f>
        <v/>
      </c>
      <c r="G254" s="68">
        <f>IFERROR(_xlfn.IMAGE("https://play.pokemonshowdown.com/sprites/gen5/azumarill.png"),"")</f>
        <v/>
      </c>
    </row>
    <row r="255">
      <c r="E255" s="70" t="inlineStr">
        <is>
          <t>Lv 34 Gloom</t>
        </is>
      </c>
      <c r="F255" s="71" t="n"/>
      <c r="G255" s="70" t="inlineStr">
        <is>
          <t>Lv 34 Azumarill</t>
        </is>
      </c>
      <c r="H255" s="71" t="n"/>
      <c r="Q255" s="72" t="inlineStr">
        <is>
          <t>Pokémon</t>
        </is>
      </c>
    </row>
    <row r="256">
      <c r="E256" s="73" t="inlineStr">
        <is>
          <t>Modest</t>
        </is>
      </c>
      <c r="F256" s="73" t="inlineStr">
        <is>
          <t>Chlorophyll</t>
        </is>
      </c>
      <c r="G256" s="73" t="inlineStr">
        <is>
          <t>Adamant</t>
        </is>
      </c>
      <c r="H256" s="73" t="inlineStr">
        <is>
          <t>Huge Power</t>
        </is>
      </c>
      <c r="Q256" s="72" t="inlineStr">
        <is>
          <t>Nature / Ability</t>
        </is>
      </c>
    </row>
    <row r="257">
      <c r="B257" s="72" t="inlineStr">
        <is>
          <t>AI Flags:</t>
        </is>
      </c>
      <c r="E257" s="74" t="inlineStr">
        <is>
          <t>(None)</t>
        </is>
      </c>
      <c r="F257" s="71" t="n"/>
      <c r="G257" s="74" t="inlineStr">
        <is>
          <t>(None)</t>
        </is>
      </c>
      <c r="H257" s="71" t="n"/>
      <c r="Q257" s="72" t="inlineStr">
        <is>
          <t>Item</t>
        </is>
      </c>
    </row>
    <row r="258">
      <c r="B258" s="69" t="inlineStr">
        <is>
          <t>Basic Trainer</t>
        </is>
      </c>
      <c r="E258" s="84" t="inlineStr">
        <is>
          <t>Magical Leaf</t>
        </is>
      </c>
      <c r="F258" s="71" t="n"/>
      <c r="G258" s="86" t="inlineStr">
        <is>
          <t>Brick Break</t>
        </is>
      </c>
      <c r="H258" s="71" t="n"/>
      <c r="Q258" s="72" t="inlineStr">
        <is>
          <t>Moves</t>
        </is>
      </c>
    </row>
    <row r="259">
      <c r="E259" s="84" t="inlineStr">
        <is>
          <t>Stun Spore</t>
        </is>
      </c>
      <c r="F259" s="71" t="n"/>
      <c r="G259" s="90" t="inlineStr">
        <is>
          <t>Bubble Beam</t>
        </is>
      </c>
      <c r="H259" s="71" t="n"/>
    </row>
    <row r="260">
      <c r="E260" s="80" t="inlineStr">
        <is>
          <t>Sludge</t>
        </is>
      </c>
      <c r="F260" s="71" t="n"/>
      <c r="G260" s="76" t="inlineStr">
        <is>
          <t>Body Slam</t>
        </is>
      </c>
      <c r="H260" s="71" t="n"/>
    </row>
    <row r="261">
      <c r="E261" s="84" t="inlineStr">
        <is>
          <t>Mega Drain</t>
        </is>
      </c>
      <c r="F261" s="71" t="n"/>
      <c r="G261" s="87" t="inlineStr">
        <is>
          <t>Iron Tail</t>
        </is>
      </c>
      <c r="H261" s="71" t="n"/>
    </row>
    <row r="263" ht="20" customHeight="1">
      <c r="B263" s="65" t="inlineStr">
        <is>
          <t>Swimmer F</t>
        </is>
      </c>
      <c r="C263" s="66" t="n"/>
      <c r="D263" s="66" t="n"/>
      <c r="E263" s="67" t="inlineStr">
        <is>
          <t>Swimmer F Carlee</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IFERROR(_xlfn.IMAGE("https://play.pokemonshowdown.com/sprites/gen5/seaking.png"),"")</f>
        <v/>
      </c>
    </row>
    <row r="265">
      <c r="E265" s="70" t="inlineStr">
        <is>
          <t>Lv 35 Seaking</t>
        </is>
      </c>
      <c r="F265" s="71" t="n"/>
      <c r="Q265" s="72" t="inlineStr">
        <is>
          <t>Pokémon</t>
        </is>
      </c>
    </row>
    <row r="266">
      <c r="E266" s="73" t="inlineStr">
        <is>
          <t>Adamant</t>
        </is>
      </c>
      <c r="F266" s="73" t="inlineStr">
        <is>
          <t>Swift Swim</t>
        </is>
      </c>
      <c r="Q266" s="72" t="inlineStr">
        <is>
          <t>Nature / Ability</t>
        </is>
      </c>
    </row>
    <row r="267">
      <c r="B267" s="72" t="inlineStr">
        <is>
          <t>AI Flags:</t>
        </is>
      </c>
      <c r="E267" s="74" t="inlineStr">
        <is>
          <t>(None)</t>
        </is>
      </c>
      <c r="F267" s="71" t="n"/>
      <c r="Q267" s="72" t="inlineStr">
        <is>
          <t>Item</t>
        </is>
      </c>
    </row>
    <row r="268">
      <c r="B268" s="69" t="inlineStr">
        <is>
          <t>Basic Trainer</t>
        </is>
      </c>
      <c r="E268" s="76" t="inlineStr">
        <is>
          <t>Flail</t>
        </is>
      </c>
      <c r="F268" s="71" t="n"/>
      <c r="Q268" s="72" t="inlineStr">
        <is>
          <t>Moves</t>
        </is>
      </c>
    </row>
    <row r="269">
      <c r="E269" s="90" t="inlineStr">
        <is>
          <t>Aqua Tail</t>
        </is>
      </c>
      <c r="F269" s="71" t="n"/>
    </row>
    <row r="270">
      <c r="E270" s="90" t="inlineStr">
        <is>
          <t>Aqua Ring</t>
        </is>
      </c>
      <c r="F270" s="71" t="n"/>
    </row>
    <row r="271">
      <c r="E271" s="76" t="inlineStr">
        <is>
          <t>Fury Attack</t>
        </is>
      </c>
      <c r="F271" s="71" t="n"/>
    </row>
    <row r="273" ht="20" customHeight="1">
      <c r="B273" s="65" t="inlineStr">
        <is>
          <t>Swimmer M</t>
        </is>
      </c>
      <c r="C273" s="66" t="n"/>
      <c r="D273" s="66" t="n"/>
      <c r="E273" s="67" t="inlineStr">
        <is>
          <t>Swimmer M Harrison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IFERROR(_xlfn.IMAGE("https://play.pokemonshowdown.com/sprites/gen5/tentacruel.png"),"")</f>
        <v/>
      </c>
    </row>
    <row r="275">
      <c r="E275" s="70" t="inlineStr">
        <is>
          <t>Lv 35 Tentacruel</t>
        </is>
      </c>
      <c r="F275" s="71" t="n"/>
      <c r="Q275" s="72" t="inlineStr">
        <is>
          <t>Pokémon</t>
        </is>
      </c>
    </row>
    <row r="276">
      <c r="E276" s="73" t="inlineStr">
        <is>
          <t>Timid</t>
        </is>
      </c>
      <c r="F276" s="73" t="inlineStr">
        <is>
          <t>Rain Dish</t>
        </is>
      </c>
      <c r="Q276" s="72" t="inlineStr">
        <is>
          <t>Nature / Ability</t>
        </is>
      </c>
    </row>
    <row r="277">
      <c r="B277" s="72" t="inlineStr">
        <is>
          <t>AI Flags:</t>
        </is>
      </c>
      <c r="E277" s="74" t="inlineStr">
        <is>
          <t>(None)</t>
        </is>
      </c>
      <c r="F277" s="71" t="n"/>
      <c r="Q277" s="72" t="inlineStr">
        <is>
          <t>Item</t>
        </is>
      </c>
    </row>
    <row r="278">
      <c r="B278" s="69" t="inlineStr">
        <is>
          <t>Basic Trainer</t>
        </is>
      </c>
      <c r="E278" s="80" t="inlineStr">
        <is>
          <t>Poison Jab</t>
        </is>
      </c>
      <c r="F278" s="71" t="n"/>
      <c r="Q278" s="72" t="inlineStr">
        <is>
          <t>Moves</t>
        </is>
      </c>
    </row>
    <row r="279">
      <c r="E279" s="90" t="inlineStr">
        <is>
          <t>Bubble Beam</t>
        </is>
      </c>
      <c r="F279" s="71" t="n"/>
    </row>
    <row r="280">
      <c r="E280" s="92" t="inlineStr">
        <is>
          <t>Confuse Ray</t>
        </is>
      </c>
      <c r="F280" s="71" t="n"/>
    </row>
    <row r="281">
      <c r="E281" s="76" t="inlineStr">
        <is>
          <t>Wrap</t>
        </is>
      </c>
      <c r="F281" s="71" t="n"/>
    </row>
    <row r="283" ht="20" customHeight="1">
      <c r="B283" s="65" t="inlineStr">
        <is>
          <t>Triathlete</t>
        </is>
      </c>
      <c r="C283" s="66" t="n"/>
      <c r="D283" s="66" t="n"/>
      <c r="E283" s="67" t="inlineStr">
        <is>
          <t>Triathlete Isaiah</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IFERROR(_xlfn.IMAGE("https://play.pokemonshowdown.com/sprites/gen5/staryu.png"),"")</f>
        <v/>
      </c>
    </row>
    <row r="285">
      <c r="E285" s="70" t="inlineStr">
        <is>
          <t>Lv 35 Staryu</t>
        </is>
      </c>
      <c r="F285" s="71" t="n"/>
      <c r="Q285" s="72" t="inlineStr">
        <is>
          <t>Pokémon</t>
        </is>
      </c>
    </row>
    <row r="286">
      <c r="E286" s="73" t="inlineStr">
        <is>
          <t>Modest</t>
        </is>
      </c>
      <c r="F286" s="73" t="inlineStr">
        <is>
          <t>Magic Guard</t>
        </is>
      </c>
      <c r="Q286" s="72" t="inlineStr">
        <is>
          <t>Nature / Ability</t>
        </is>
      </c>
    </row>
    <row r="287">
      <c r="B287" s="72" t="inlineStr">
        <is>
          <t>AI Flags:</t>
        </is>
      </c>
      <c r="E287" s="74" t="inlineStr">
        <is>
          <t>(None)</t>
        </is>
      </c>
      <c r="F287" s="71" t="n"/>
      <c r="Q287" s="72" t="inlineStr">
        <is>
          <t>Item</t>
        </is>
      </c>
    </row>
    <row r="288">
      <c r="B288" s="69" t="inlineStr">
        <is>
          <t>Basic Trainer</t>
        </is>
      </c>
      <c r="E288" s="85" t="inlineStr">
        <is>
          <t>Teleport</t>
        </is>
      </c>
      <c r="F288" s="71" t="n"/>
      <c r="Q288" s="72" t="inlineStr">
        <is>
          <t>Moves</t>
        </is>
      </c>
    </row>
    <row r="289">
      <c r="E289" s="76" t="inlineStr">
        <is>
          <t>Take Down</t>
        </is>
      </c>
      <c r="F289" s="71" t="n"/>
    </row>
    <row r="290">
      <c r="E290" s="85" t="inlineStr">
        <is>
          <t>Psybeam</t>
        </is>
      </c>
      <c r="F290" s="71" t="n"/>
    </row>
    <row r="291">
      <c r="E291" s="89" t="inlineStr">
        <is>
          <t>Power Gem</t>
        </is>
      </c>
      <c r="F291" s="71" t="n"/>
    </row>
    <row r="293" ht="20" customHeight="1">
      <c r="B293" s="65" t="inlineStr">
        <is>
          <t>Triathlete</t>
        </is>
      </c>
      <c r="C293" s="66" t="n"/>
      <c r="D293" s="66" t="n"/>
      <c r="E293" s="67" t="inlineStr">
        <is>
          <t>Triathlete Katelyn</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IFERROR(_xlfn.IMAGE("https://play.pokemonshowdown.com/sprites/gen5/staryu.png"),"")</f>
        <v/>
      </c>
    </row>
    <row r="295">
      <c r="E295" s="70" t="inlineStr">
        <is>
          <t>Lv 35 Staryu</t>
        </is>
      </c>
      <c r="F295" s="71" t="n"/>
      <c r="Q295" s="72" t="inlineStr">
        <is>
          <t>Pokémon</t>
        </is>
      </c>
    </row>
    <row r="296">
      <c r="E296" s="73" t="inlineStr">
        <is>
          <t>Modest</t>
        </is>
      </c>
      <c r="F296" s="73" t="inlineStr">
        <is>
          <t>Magic Guard</t>
        </is>
      </c>
      <c r="Q296" s="72" t="inlineStr">
        <is>
          <t>Nature / Ability</t>
        </is>
      </c>
    </row>
    <row r="297">
      <c r="B297" s="72" t="inlineStr">
        <is>
          <t>AI Flags:</t>
        </is>
      </c>
      <c r="E297" s="74" t="inlineStr">
        <is>
          <t>(None)</t>
        </is>
      </c>
      <c r="F297" s="71" t="n"/>
      <c r="Q297" s="72" t="inlineStr">
        <is>
          <t>Item</t>
        </is>
      </c>
    </row>
    <row r="298">
      <c r="B298" s="69" t="inlineStr">
        <is>
          <t>Basic Trainer</t>
        </is>
      </c>
      <c r="E298" s="85" t="inlineStr">
        <is>
          <t>Teleport</t>
        </is>
      </c>
      <c r="F298" s="71" t="n"/>
      <c r="Q298" s="72" t="inlineStr">
        <is>
          <t>Moves</t>
        </is>
      </c>
    </row>
    <row r="299">
      <c r="E299" s="76" t="inlineStr">
        <is>
          <t>Take Down</t>
        </is>
      </c>
      <c r="F299" s="71" t="n"/>
    </row>
    <row r="300">
      <c r="E300" s="85" t="inlineStr">
        <is>
          <t>Psybeam</t>
        </is>
      </c>
      <c r="F300" s="71" t="n"/>
    </row>
    <row r="301">
      <c r="E301" s="89" t="inlineStr">
        <is>
          <t>Power Gem</t>
        </is>
      </c>
      <c r="F301" s="71" t="n"/>
    </row>
    <row r="303" ht="20" customHeight="1">
      <c r="B303" s="65" t="inlineStr">
        <is>
          <t>Cooltrainer</t>
        </is>
      </c>
      <c r="C303" s="66" t="n"/>
      <c r="D303" s="66" t="n"/>
      <c r="E303" s="67" t="inlineStr">
        <is>
          <t>Cooltrainer Ruben</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IFERROR(_xlfn.IMAGE("https://play.pokemonshowdown.com/sprites/gen5/shiftry.png"),"")</f>
        <v/>
      </c>
      <c r="G304" s="68">
        <f>IFERROR(_xlfn.IMAGE("https://play.pokemonshowdown.com/sprites/gen5/nosepass.png"),"")</f>
        <v/>
      </c>
      <c r="Q304" s="69" t="inlineStr">
        <is>
          <t>Forced on sight (range 3)</t>
        </is>
      </c>
    </row>
    <row r="305">
      <c r="E305" s="70" t="inlineStr">
        <is>
          <t>Lv 34 Shiftry</t>
        </is>
      </c>
      <c r="F305" s="71" t="n"/>
      <c r="G305" s="70" t="inlineStr">
        <is>
          <t>Lv 34 Nosepass</t>
        </is>
      </c>
      <c r="H305" s="71" t="n"/>
      <c r="Q305" s="72" t="inlineStr">
        <is>
          <t>Pokémon</t>
        </is>
      </c>
    </row>
    <row r="306">
      <c r="E306" s="73" t="inlineStr">
        <is>
          <t>Adamant</t>
        </is>
      </c>
      <c r="F306" s="73" t="inlineStr">
        <is>
          <t>Chlorophyll</t>
        </is>
      </c>
      <c r="G306" s="73" t="inlineStr">
        <is>
          <t>Adamant</t>
        </is>
      </c>
      <c r="H306" s="73" t="inlineStr">
        <is>
          <t>Solid Rock</t>
        </is>
      </c>
      <c r="Q306" s="72" t="inlineStr">
        <is>
          <t>Nature / Ability</t>
        </is>
      </c>
    </row>
    <row r="307">
      <c r="B307" s="72" t="inlineStr">
        <is>
          <t>AI Flags:</t>
        </is>
      </c>
      <c r="E307" s="74" t="inlineStr">
        <is>
          <t>(None)</t>
        </is>
      </c>
      <c r="F307" s="71" t="n"/>
      <c r="G307" s="74" t="inlineStr">
        <is>
          <t>(None)</t>
        </is>
      </c>
      <c r="H307" s="71" t="n"/>
      <c r="Q307" s="72" t="inlineStr">
        <is>
          <t>Item</t>
        </is>
      </c>
    </row>
    <row r="308">
      <c r="B308" s="69" t="inlineStr">
        <is>
          <t>Basic Trainer</t>
        </is>
      </c>
      <c r="E308" s="75" t="inlineStr">
        <is>
          <t>Crunch</t>
        </is>
      </c>
      <c r="F308" s="71" t="n"/>
      <c r="G308" s="86" t="inlineStr">
        <is>
          <t>Seismic Toss</t>
        </is>
      </c>
      <c r="H308" s="71" t="n"/>
      <c r="Q308" s="72" t="inlineStr">
        <is>
          <t>Moves</t>
        </is>
      </c>
    </row>
    <row r="309">
      <c r="E309" s="76" t="inlineStr">
        <is>
          <t>Whirlwind</t>
        </is>
      </c>
      <c r="F309" s="71" t="n"/>
      <c r="G309" s="87" t="inlineStr">
        <is>
          <t>Iron Head</t>
        </is>
      </c>
      <c r="H309" s="71" t="n"/>
    </row>
    <row r="310">
      <c r="E310" s="76" t="inlineStr">
        <is>
          <t>Explosion</t>
        </is>
      </c>
      <c r="F310" s="71" t="n"/>
      <c r="G310" s="89" t="inlineStr">
        <is>
          <t>Power Gem</t>
        </is>
      </c>
      <c r="H310" s="71" t="n"/>
    </row>
    <row r="311">
      <c r="E311" s="83" t="inlineStr">
        <is>
          <t>Heat Wave</t>
        </is>
      </c>
      <c r="F311" s="71" t="n"/>
      <c r="G311" s="77" t="inlineStr">
        <is>
          <t>Discharge</t>
        </is>
      </c>
      <c r="H311" s="71" t="n"/>
    </row>
    <row r="313" ht="20" customHeight="1">
      <c r="B313" s="65" t="inlineStr">
        <is>
          <t>Fisherman</t>
        </is>
      </c>
      <c r="C313" s="66" t="n"/>
      <c r="D313" s="66" t="n"/>
      <c r="E313" s="67" t="inlineStr">
        <is>
          <t>Fisherman Wayne</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IFERROR(_xlfn.IMAGE("https://play.pokemonshowdown.com/sprites/gen5/tentacool.png"),"")</f>
        <v/>
      </c>
      <c r="G314" s="68">
        <f>IFERROR(_xlfn.IMAGE("https://play.pokemonshowdown.com/sprites/gen5/tentacool.png"),"")</f>
        <v/>
      </c>
      <c r="I314" s="68">
        <f>IFERROR(_xlfn.IMAGE("https://play.pokemonshowdown.com/sprites/gen5/wailmer.png"),"")</f>
        <v/>
      </c>
      <c r="Q314" s="69" t="inlineStr">
        <is>
          <t>Optional</t>
        </is>
      </c>
    </row>
    <row r="315">
      <c r="E315" s="70" t="inlineStr">
        <is>
          <t>Lv 31 Tentacool</t>
        </is>
      </c>
      <c r="F315" s="71" t="n"/>
      <c r="G315" s="70" t="inlineStr">
        <is>
          <t>Lv 31 Tentacool</t>
        </is>
      </c>
      <c r="H315" s="71" t="n"/>
      <c r="I315" s="70" t="inlineStr">
        <is>
          <t>Lv 36 Wailmer</t>
        </is>
      </c>
      <c r="J315" s="71" t="n"/>
      <c r="Q315" s="72" t="inlineStr">
        <is>
          <t>Pokémon</t>
        </is>
      </c>
    </row>
    <row r="316">
      <c r="E316" s="73" t="inlineStr">
        <is>
          <t>Modest</t>
        </is>
      </c>
      <c r="F316" s="73" t="inlineStr">
        <is>
          <t>Rain Dish</t>
        </is>
      </c>
      <c r="G316" s="73" t="inlineStr">
        <is>
          <t>Modest</t>
        </is>
      </c>
      <c r="H316" s="73" t="inlineStr">
        <is>
          <t>Rain Dish</t>
        </is>
      </c>
      <c r="I316" s="73" t="inlineStr">
        <is>
          <t>Adamant</t>
        </is>
      </c>
      <c r="J316" s="73" t="inlineStr">
        <is>
          <t>Pressure</t>
        </is>
      </c>
      <c r="Q316" s="72" t="inlineStr">
        <is>
          <t>Nature / Ability</t>
        </is>
      </c>
    </row>
    <row r="317">
      <c r="B317" s="72" t="inlineStr">
        <is>
          <t>AI Flags:</t>
        </is>
      </c>
      <c r="E317" s="74" t="inlineStr">
        <is>
          <t>(None)</t>
        </is>
      </c>
      <c r="F317" s="71" t="n"/>
      <c r="G317" s="74" t="inlineStr">
        <is>
          <t>(None)</t>
        </is>
      </c>
      <c r="H317" s="71" t="n"/>
      <c r="I317" s="74" t="inlineStr">
        <is>
          <t>(None)</t>
        </is>
      </c>
      <c r="J317" s="71" t="n"/>
      <c r="Q317" s="72" t="inlineStr">
        <is>
          <t>Item</t>
        </is>
      </c>
    </row>
    <row r="318">
      <c r="B318" s="69" t="inlineStr">
        <is>
          <t>Basic Trainer</t>
        </is>
      </c>
      <c r="E318" s="80" t="inlineStr">
        <is>
          <t>Poison Jab</t>
        </is>
      </c>
      <c r="F318" s="71" t="n"/>
      <c r="G318" s="80" t="inlineStr">
        <is>
          <t>Poison Jab</t>
        </is>
      </c>
      <c r="H318" s="71" t="n"/>
      <c r="I318" s="91" t="inlineStr">
        <is>
          <t>Ice Ball</t>
        </is>
      </c>
      <c r="J318" s="71" t="n"/>
      <c r="Q318" s="72" t="inlineStr">
        <is>
          <t>Moves</t>
        </is>
      </c>
    </row>
    <row r="319">
      <c r="E319" s="92" t="inlineStr">
        <is>
          <t>Confuse Ray</t>
        </is>
      </c>
      <c r="F319" s="71" t="n"/>
      <c r="G319" s="92" t="inlineStr">
        <is>
          <t>Confuse Ray</t>
        </is>
      </c>
      <c r="H319" s="71" t="n"/>
      <c r="I319" s="80" t="inlineStr">
        <is>
          <t>Swallow</t>
        </is>
      </c>
      <c r="J319" s="71" t="n"/>
    </row>
    <row r="320">
      <c r="E320" s="90" t="inlineStr">
        <is>
          <t>Water Pulse</t>
        </is>
      </c>
      <c r="F320" s="71" t="n"/>
      <c r="G320" s="90" t="inlineStr">
        <is>
          <t>Water Pulse</t>
        </is>
      </c>
      <c r="H320" s="71" t="n"/>
      <c r="I320" s="90" t="inlineStr">
        <is>
          <t>Dive</t>
        </is>
      </c>
      <c r="J320" s="71" t="n"/>
    </row>
    <row r="321">
      <c r="E321" s="76" t="inlineStr">
        <is>
          <t>Wrap</t>
        </is>
      </c>
      <c r="F321" s="71" t="n"/>
      <c r="G321" s="76" t="inlineStr">
        <is>
          <t>Wrap</t>
        </is>
      </c>
      <c r="H321" s="71" t="n"/>
      <c r="I321" s="82" t="inlineStr">
        <is>
          <t>Bounce</t>
        </is>
      </c>
      <c r="J321" s="71" t="n"/>
    </row>
    <row r="323" ht="24" customHeight="1">
      <c r="B323" s="63" t="inlineStr">
        <is>
          <t>Seafloor Cavern - Room 1</t>
        </is>
      </c>
      <c r="C323" s="64" t="n"/>
      <c r="D323" s="64" t="n"/>
      <c r="E323" s="64" t="n"/>
      <c r="F323" s="64" t="n"/>
      <c r="G323" s="64" t="n"/>
      <c r="H323" s="64" t="n"/>
      <c r="I323" s="64" t="n"/>
      <c r="J323" s="64" t="n"/>
      <c r="K323" s="64" t="n"/>
      <c r="L323" s="64" t="n"/>
      <c r="M323" s="64" t="n"/>
      <c r="N323" s="64" t="n"/>
      <c r="O323" s="64" t="n"/>
      <c r="P323" s="64" t="n"/>
      <c r="Q323" s="64" t="n"/>
    </row>
    <row r="325" ht="20" customHeight="1">
      <c r="B325" s="65" t="inlineStr">
        <is>
          <t>Team Aqua</t>
        </is>
      </c>
      <c r="C325" s="66" t="n"/>
      <c r="D325" s="66" t="n"/>
      <c r="E325" s="67" t="inlineStr">
        <is>
          <t>Team Aqua Grunt</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IFERROR(_xlfn.IMAGE("https://play.pokemonshowdown.com/sprites/gen5/poochyena.png"),"")</f>
        <v/>
      </c>
    </row>
    <row r="327">
      <c r="E327" s="70" t="inlineStr">
        <is>
          <t>Lv 36 Poochyena</t>
        </is>
      </c>
      <c r="F327" s="71" t="n"/>
      <c r="Q327" s="72" t="inlineStr">
        <is>
          <t>Pokémon</t>
        </is>
      </c>
    </row>
    <row r="328">
      <c r="E328" s="73" t="inlineStr">
        <is>
          <t>Adamant</t>
        </is>
      </c>
      <c r="F328" s="73" t="inlineStr">
        <is>
          <t>Quick Feet</t>
        </is>
      </c>
      <c r="Q328" s="72" t="inlineStr">
        <is>
          <t>Nature / Ability</t>
        </is>
      </c>
    </row>
    <row r="329">
      <c r="B329" s="72" t="inlineStr">
        <is>
          <t>AI Flags:</t>
        </is>
      </c>
      <c r="E329" s="74" t="inlineStr">
        <is>
          <t>(None)</t>
        </is>
      </c>
      <c r="F329" s="71" t="n"/>
      <c r="Q329" s="72" t="inlineStr">
        <is>
          <t>Item</t>
        </is>
      </c>
    </row>
    <row r="330">
      <c r="B330" s="69" t="inlineStr">
        <is>
          <t>Basic Trainer</t>
        </is>
      </c>
      <c r="E330" s="76" t="inlineStr">
        <is>
          <t>Odor Sleuth</t>
        </is>
      </c>
      <c r="F330" s="71" t="n"/>
      <c r="Q330" s="72" t="inlineStr">
        <is>
          <t>Moves</t>
        </is>
      </c>
    </row>
    <row r="331">
      <c r="E331" s="76" t="inlineStr">
        <is>
          <t>Body Slam</t>
        </is>
      </c>
      <c r="F331" s="71" t="n"/>
    </row>
    <row r="332">
      <c r="E332" s="75" t="inlineStr">
        <is>
          <t>Assurance</t>
        </is>
      </c>
      <c r="F332" s="71" t="n"/>
    </row>
    <row r="333">
      <c r="E333" s="80" t="inlineStr">
        <is>
          <t>Poison Fang</t>
        </is>
      </c>
      <c r="F333" s="71" t="n"/>
    </row>
    <row r="335" ht="20" customHeight="1">
      <c r="B335" s="65" t="inlineStr">
        <is>
          <t>Team Aqua</t>
        </is>
      </c>
      <c r="C335" s="66" t="n"/>
      <c r="D335" s="66" t="n"/>
      <c r="E335" s="67" t="inlineStr">
        <is>
          <t>Team Aqua Grunt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IFERROR(_xlfn.IMAGE("https://play.pokemonshowdown.com/sprites/gen5/carvanha.png"),"")</f>
        <v/>
      </c>
    </row>
    <row r="337">
      <c r="E337" s="70" t="inlineStr">
        <is>
          <t>Lv 36 Carvanha</t>
        </is>
      </c>
      <c r="F337" s="71" t="n"/>
      <c r="Q337" s="72" t="inlineStr">
        <is>
          <t>Pokémon</t>
        </is>
      </c>
    </row>
    <row r="338">
      <c r="E338" s="73" t="inlineStr">
        <is>
          <t>Adamant</t>
        </is>
      </c>
      <c r="F338" s="73" t="inlineStr">
        <is>
          <t>Rough Skin</t>
        </is>
      </c>
      <c r="Q338" s="72" t="inlineStr">
        <is>
          <t>Nature / Ability</t>
        </is>
      </c>
    </row>
    <row r="339">
      <c r="B339" s="72" t="inlineStr">
        <is>
          <t>AI Flags:</t>
        </is>
      </c>
      <c r="E339" s="74" t="inlineStr">
        <is>
          <t>(None)</t>
        </is>
      </c>
      <c r="F339" s="71" t="n"/>
      <c r="Q339" s="72" t="inlineStr">
        <is>
          <t>Item</t>
        </is>
      </c>
    </row>
    <row r="340">
      <c r="B340" s="69" t="inlineStr">
        <is>
          <t>Basic Trainer</t>
        </is>
      </c>
      <c r="E340" s="90" t="inlineStr">
        <is>
          <t>Aqua Cutter</t>
        </is>
      </c>
      <c r="F340" s="71" t="n"/>
      <c r="Q340" s="72" t="inlineStr">
        <is>
          <t>Moves</t>
        </is>
      </c>
    </row>
    <row r="341">
      <c r="E341" s="90" t="inlineStr">
        <is>
          <t>Water Pulse</t>
        </is>
      </c>
      <c r="F341" s="71" t="n"/>
    </row>
    <row r="342">
      <c r="E342" s="75" t="inlineStr">
        <is>
          <t>Payback</t>
        </is>
      </c>
      <c r="F342" s="71" t="n"/>
    </row>
    <row r="343">
      <c r="E343" s="75" t="inlineStr">
        <is>
          <t>Dark Pulse</t>
        </is>
      </c>
      <c r="F343" s="71" t="n"/>
    </row>
    <row r="345" ht="24" customHeight="1">
      <c r="B345" s="63" t="inlineStr">
        <is>
          <t>Seafloor Cavern - Room 3</t>
        </is>
      </c>
      <c r="C345" s="64" t="n"/>
      <c r="D345" s="64" t="n"/>
      <c r="E345" s="64" t="n"/>
      <c r="F345" s="64" t="n"/>
      <c r="G345" s="64" t="n"/>
      <c r="H345" s="64" t="n"/>
      <c r="I345" s="64" t="n"/>
      <c r="J345" s="64" t="n"/>
      <c r="K345" s="64" t="n"/>
      <c r="L345" s="64" t="n"/>
      <c r="M345" s="64" t="n"/>
      <c r="N345" s="64" t="n"/>
      <c r="O345" s="64" t="n"/>
      <c r="P345" s="64" t="n"/>
      <c r="Q345" s="64" t="n"/>
    </row>
    <row r="347" ht="20" customHeight="1">
      <c r="B347" s="65" t="inlineStr">
        <is>
          <t>Team Aqua</t>
        </is>
      </c>
      <c r="C347" s="66" t="n"/>
      <c r="D347" s="66" t="n"/>
      <c r="E347" s="67" t="inlineStr">
        <is>
          <t>Team Aqua Grunt</t>
        </is>
      </c>
      <c r="F347" s="66" t="n"/>
      <c r="G347" s="66" t="n"/>
      <c r="H347" s="66" t="n"/>
      <c r="I347" s="66" t="n"/>
      <c r="J347" s="66" t="n"/>
      <c r="K347" s="66" t="n"/>
      <c r="L347" s="66" t="n"/>
      <c r="M347" s="66" t="n"/>
      <c r="N347" s="66" t="n"/>
      <c r="O347" s="66" t="n"/>
      <c r="P347" s="66" t="n"/>
      <c r="Q347" s="66" t="n"/>
    </row>
    <row r="348" ht="69" customHeight="1">
      <c r="E348" s="68">
        <f>IFERROR(_xlfn.IMAGE("https://play.pokemonshowdown.com/sprites/gen5/mightyena.png"),"")</f>
        <v/>
      </c>
      <c r="G348" s="68">
        <f>IFERROR(_xlfn.IMAGE("https://play.pokemonshowdown.com/sprites/gen5/golbat.png"),"")</f>
        <v/>
      </c>
      <c r="Q348" s="69" t="inlineStr">
        <is>
          <t>Forced on sight (range 4)</t>
        </is>
      </c>
    </row>
    <row r="349">
      <c r="E349" s="70" t="inlineStr">
        <is>
          <t>Lv 35 Mightyena</t>
        </is>
      </c>
      <c r="F349" s="71" t="n"/>
      <c r="G349" s="70" t="inlineStr">
        <is>
          <t>Lv 35 Golbat</t>
        </is>
      </c>
      <c r="H349" s="71" t="n"/>
      <c r="Q349" s="72" t="inlineStr">
        <is>
          <t>Pokémon</t>
        </is>
      </c>
    </row>
    <row r="350">
      <c r="E350" s="73" t="inlineStr">
        <is>
          <t>Adamant</t>
        </is>
      </c>
      <c r="F350" s="73" t="inlineStr">
        <is>
          <t>Intimidate</t>
        </is>
      </c>
      <c r="G350" s="73" t="inlineStr">
        <is>
          <t>Adamant</t>
        </is>
      </c>
      <c r="H350" s="73" t="inlineStr">
        <is>
          <t>Inner Focus</t>
        </is>
      </c>
      <c r="Q350" s="72" t="inlineStr">
        <is>
          <t>Nature / Ability</t>
        </is>
      </c>
    </row>
    <row r="351">
      <c r="B351" s="72" t="inlineStr">
        <is>
          <t>AI Flags:</t>
        </is>
      </c>
      <c r="E351" s="74" t="inlineStr">
        <is>
          <t>(None)</t>
        </is>
      </c>
      <c r="F351" s="71" t="n"/>
      <c r="G351" s="74" t="inlineStr">
        <is>
          <t>(None)</t>
        </is>
      </c>
      <c r="H351" s="71" t="n"/>
      <c r="Q351" s="72" t="inlineStr">
        <is>
          <t>Item</t>
        </is>
      </c>
    </row>
    <row r="352">
      <c r="B352" s="69" t="inlineStr">
        <is>
          <t>Basic Trainer</t>
        </is>
      </c>
      <c r="E352" s="75" t="inlineStr">
        <is>
          <t>Bite</t>
        </is>
      </c>
      <c r="F352" s="71" t="n"/>
      <c r="G352" s="87" t="inlineStr">
        <is>
          <t>Steel Wing</t>
        </is>
      </c>
      <c r="H352" s="71" t="n"/>
      <c r="Q352" s="72" t="inlineStr">
        <is>
          <t>Moves</t>
        </is>
      </c>
    </row>
    <row r="353">
      <c r="E353" s="76" t="inlineStr">
        <is>
          <t>Odor Sleuth</t>
        </is>
      </c>
      <c r="F353" s="71" t="n"/>
      <c r="G353" s="76" t="inlineStr">
        <is>
          <t>Whirlwind</t>
        </is>
      </c>
      <c r="H353" s="71" t="n"/>
    </row>
    <row r="354">
      <c r="E354" s="75" t="inlineStr">
        <is>
          <t>Assurance</t>
        </is>
      </c>
      <c r="F354" s="71" t="n"/>
      <c r="G354" s="82" t="inlineStr">
        <is>
          <t>Aerial Ace</t>
        </is>
      </c>
      <c r="H354" s="71" t="n"/>
    </row>
    <row r="355">
      <c r="E355" s="77" t="inlineStr">
        <is>
          <t>Thunder Fang</t>
        </is>
      </c>
      <c r="F355" s="71" t="n"/>
      <c r="G355" s="80" t="inlineStr">
        <is>
          <t>Poison Jab</t>
        </is>
      </c>
      <c r="H355" s="71" t="n"/>
    </row>
    <row r="357" ht="20" customHeight="1">
      <c r="B357" s="65" t="inlineStr">
        <is>
          <t>Aqua Admin</t>
        </is>
      </c>
      <c r="C357" s="66" t="n"/>
      <c r="D357" s="66" t="n"/>
      <c r="E357" s="67" t="inlineStr">
        <is>
          <t>Aqua Admin Shelly</t>
        </is>
      </c>
      <c r="F357" s="66" t="n"/>
      <c r="G357" s="66" t="n"/>
      <c r="H357" s="66" t="n"/>
      <c r="I357" s="66" t="n"/>
      <c r="J357" s="66" t="n"/>
      <c r="K357" s="66" t="n"/>
      <c r="L357" s="66" t="n"/>
      <c r="M357" s="66" t="n"/>
      <c r="N357" s="66" t="n"/>
      <c r="O357" s="66" t="n"/>
      <c r="P357" s="66" t="n"/>
      <c r="Q357" s="66" t="n"/>
    </row>
    <row r="358" ht="69" customHeight="1">
      <c r="E358" s="68">
        <f>IFERROR(_xlfn.IMAGE("https://play.pokemonshowdown.com/sprites/gen5/sharpedo.png"),"")</f>
        <v/>
      </c>
      <c r="G358" s="68">
        <f>IFERROR(_xlfn.IMAGE("https://play.pokemonshowdown.com/sprites/gen5/mightyena.png"),"")</f>
        <v/>
      </c>
      <c r="Q358" s="69" t="inlineStr">
        <is>
          <t>Forced on sight (range 6)</t>
        </is>
      </c>
    </row>
    <row r="359">
      <c r="E359" s="70" t="inlineStr">
        <is>
          <t>Lv 37 Sharpedo</t>
        </is>
      </c>
      <c r="F359" s="71" t="n"/>
      <c r="G359" s="70" t="inlineStr">
        <is>
          <t>Lv 37 Mightyena</t>
        </is>
      </c>
      <c r="H359" s="71" t="n"/>
      <c r="Q359" s="72" t="inlineStr">
        <is>
          <t>Pokémon</t>
        </is>
      </c>
    </row>
    <row r="360">
      <c r="E360" s="73" t="inlineStr">
        <is>
          <t>Jolly</t>
        </is>
      </c>
      <c r="F360" s="73" t="inlineStr">
        <is>
          <t>Tinted Lens</t>
        </is>
      </c>
      <c r="G360" s="73" t="inlineStr">
        <is>
          <t>Adamant</t>
        </is>
      </c>
      <c r="H360" s="73" t="inlineStr">
        <is>
          <t>Intimidate</t>
        </is>
      </c>
      <c r="Q360" s="72" t="inlineStr">
        <is>
          <t>Nature / Ability</t>
        </is>
      </c>
    </row>
    <row r="361">
      <c r="B361" s="72" t="inlineStr">
        <is>
          <t>AI Flags:</t>
        </is>
      </c>
      <c r="E361" s="74" t="inlineStr">
        <is>
          <t>(None)</t>
        </is>
      </c>
      <c r="F361" s="71" t="n"/>
      <c r="G361" s="74" t="inlineStr">
        <is>
          <t>(None)</t>
        </is>
      </c>
      <c r="H361" s="71" t="n"/>
      <c r="Q361" s="72" t="inlineStr">
        <is>
          <t>Item</t>
        </is>
      </c>
    </row>
    <row r="362">
      <c r="B362" s="69" t="inlineStr">
        <is>
          <t>Basic Trainer</t>
        </is>
      </c>
      <c r="E362" s="83" t="inlineStr">
        <is>
          <t>Fire Fang</t>
        </is>
      </c>
      <c r="F362" s="71" t="n"/>
      <c r="G362" s="76" t="inlineStr">
        <is>
          <t>Odor Sleuth</t>
        </is>
      </c>
      <c r="H362" s="71" t="n"/>
      <c r="Q362" s="72" t="inlineStr">
        <is>
          <t>Moves</t>
        </is>
      </c>
    </row>
    <row r="363">
      <c r="E363" s="90" t="inlineStr">
        <is>
          <t>Aqua Cutter</t>
        </is>
      </c>
      <c r="F363" s="71" t="n"/>
      <c r="G363" s="75" t="inlineStr">
        <is>
          <t>Assurance</t>
        </is>
      </c>
      <c r="H363" s="71" t="n"/>
    </row>
    <row r="364">
      <c r="E364" s="76" t="inlineStr">
        <is>
          <t>Hyper Fang</t>
        </is>
      </c>
      <c r="F364" s="71" t="n"/>
      <c r="G364" s="77" t="inlineStr">
        <is>
          <t>Thunder Fang</t>
        </is>
      </c>
      <c r="H364" s="71" t="n"/>
    </row>
    <row r="365">
      <c r="E365" s="90" t="inlineStr">
        <is>
          <t>Water Pulse</t>
        </is>
      </c>
      <c r="F365" s="71" t="n"/>
      <c r="G365" s="80" t="inlineStr">
        <is>
          <t>Poison Fang</t>
        </is>
      </c>
      <c r="H365" s="71" t="n"/>
    </row>
    <row r="367" ht="24" customHeight="1">
      <c r="B367" s="63" t="inlineStr">
        <is>
          <t>Seafloor Cavern - Room 4</t>
        </is>
      </c>
      <c r="C367" s="64" t="n"/>
      <c r="D367" s="64" t="n"/>
      <c r="E367" s="64" t="n"/>
      <c r="F367" s="64" t="n"/>
      <c r="G367" s="64" t="n"/>
      <c r="H367" s="64" t="n"/>
      <c r="I367" s="64" t="n"/>
      <c r="J367" s="64" t="n"/>
      <c r="K367" s="64" t="n"/>
      <c r="L367" s="64" t="n"/>
      <c r="M367" s="64" t="n"/>
      <c r="N367" s="64" t="n"/>
      <c r="O367" s="64" t="n"/>
      <c r="P367" s="64" t="n"/>
      <c r="Q367" s="64" t="n"/>
    </row>
    <row r="369" ht="20" customHeight="1">
      <c r="B369" s="65" t="inlineStr">
        <is>
          <t>Team Aqua</t>
        </is>
      </c>
      <c r="C369" s="66" t="n"/>
      <c r="D369" s="66" t="n"/>
      <c r="E369" s="67" t="inlineStr">
        <is>
          <t>Team Aqua Grunt</t>
        </is>
      </c>
      <c r="F369" s="66" t="n"/>
      <c r="G369" s="66" t="n"/>
      <c r="H369" s="66" t="n"/>
      <c r="I369" s="66" t="n"/>
      <c r="J369" s="66" t="n"/>
      <c r="K369" s="66" t="n"/>
      <c r="L369" s="66" t="n"/>
      <c r="M369" s="66" t="n"/>
      <c r="N369" s="66" t="n"/>
      <c r="O369" s="66" t="n"/>
      <c r="P369" s="66" t="n"/>
      <c r="Q369" s="66" t="n"/>
    </row>
    <row r="370" ht="69" customHeight="1">
      <c r="E370" s="68">
        <f>IFERROR(_xlfn.IMAGE("https://play.pokemonshowdown.com/sprites/gen5/zubat.png"),"")</f>
        <v/>
      </c>
    </row>
    <row r="371">
      <c r="E371" s="70" t="inlineStr">
        <is>
          <t>Lv 36 Zubat</t>
        </is>
      </c>
      <c r="F371" s="71" t="n"/>
      <c r="Q371" s="72" t="inlineStr">
        <is>
          <t>Pokémon</t>
        </is>
      </c>
    </row>
    <row r="372">
      <c r="E372" s="73" t="inlineStr">
        <is>
          <t>Adamant</t>
        </is>
      </c>
      <c r="F372" s="73" t="inlineStr">
        <is>
          <t>Inner Focus</t>
        </is>
      </c>
      <c r="Q372" s="72" t="inlineStr">
        <is>
          <t>Nature / Ability</t>
        </is>
      </c>
    </row>
    <row r="373">
      <c r="B373" s="72" t="inlineStr">
        <is>
          <t>AI Flags:</t>
        </is>
      </c>
      <c r="E373" s="74" t="inlineStr">
        <is>
          <t>(None)</t>
        </is>
      </c>
      <c r="F373" s="71" t="n"/>
      <c r="Q373" s="72" t="inlineStr">
        <is>
          <t>Item</t>
        </is>
      </c>
    </row>
    <row r="374">
      <c r="B374" s="69" t="inlineStr">
        <is>
          <t>Basic Trainer</t>
        </is>
      </c>
      <c r="E374" s="75" t="inlineStr">
        <is>
          <t>Bite</t>
        </is>
      </c>
      <c r="F374" s="71" t="n"/>
      <c r="Q374" s="72" t="inlineStr">
        <is>
          <t>Moves</t>
        </is>
      </c>
    </row>
    <row r="375">
      <c r="E375" s="82" t="inlineStr">
        <is>
          <t>Aerial Ace</t>
        </is>
      </c>
      <c r="F375" s="71" t="n"/>
    </row>
    <row r="376">
      <c r="E376" s="80" t="inlineStr">
        <is>
          <t>Poison Jab</t>
        </is>
      </c>
      <c r="F376" s="71" t="n"/>
    </row>
    <row r="377">
      <c r="E377" s="92" t="inlineStr">
        <is>
          <t>Confuse Ray</t>
        </is>
      </c>
      <c r="F377" s="71" t="n"/>
    </row>
    <row r="379" ht="20" customHeight="1">
      <c r="B379" s="65" t="inlineStr">
        <is>
          <t>Team Aqua</t>
        </is>
      </c>
      <c r="C379" s="66" t="n"/>
      <c r="D379" s="66" t="n"/>
      <c r="E379" s="67" t="inlineStr">
        <is>
          <t>Team Aqua Grunt</t>
        </is>
      </c>
      <c r="F379" s="66" t="n"/>
      <c r="G379" s="66" t="n"/>
      <c r="H379" s="66" t="n"/>
      <c r="I379" s="66" t="n"/>
      <c r="J379" s="66" t="n"/>
      <c r="K379" s="66" t="n"/>
      <c r="L379" s="66" t="n"/>
      <c r="M379" s="66" t="n"/>
      <c r="N379" s="66" t="n"/>
      <c r="O379" s="66" t="n"/>
      <c r="P379" s="66" t="n"/>
      <c r="Q379" s="66" t="n"/>
    </row>
    <row r="380" ht="69" customHeight="1">
      <c r="E380" s="68">
        <f>IFERROR(_xlfn.IMAGE("https://play.pokemonshowdown.com/sprites/gen5/carvanha.png"),"")</f>
        <v/>
      </c>
      <c r="Q380" s="69" t="inlineStr">
        <is>
          <t>Forced on sight (range 3)</t>
        </is>
      </c>
    </row>
    <row r="381">
      <c r="E381" s="70" t="inlineStr">
        <is>
          <t>Lv 36 Carvanha</t>
        </is>
      </c>
      <c r="F381" s="71" t="n"/>
      <c r="Q381" s="72" t="inlineStr">
        <is>
          <t>Pokémon</t>
        </is>
      </c>
    </row>
    <row r="382">
      <c r="E382" s="73" t="inlineStr">
        <is>
          <t>Adamant</t>
        </is>
      </c>
      <c r="F382" s="73" t="inlineStr">
        <is>
          <t>Rough Skin</t>
        </is>
      </c>
      <c r="Q382" s="72" t="inlineStr">
        <is>
          <t>Nature / Ability</t>
        </is>
      </c>
    </row>
    <row r="383">
      <c r="B383" s="72" t="inlineStr">
        <is>
          <t>AI Flags:</t>
        </is>
      </c>
      <c r="E383" s="74" t="inlineStr">
        <is>
          <t>(None)</t>
        </is>
      </c>
      <c r="F383" s="71" t="n"/>
      <c r="Q383" s="72" t="inlineStr">
        <is>
          <t>Item</t>
        </is>
      </c>
    </row>
    <row r="384">
      <c r="B384" s="69" t="inlineStr">
        <is>
          <t>Basic Trainer</t>
        </is>
      </c>
      <c r="E384" s="90" t="inlineStr">
        <is>
          <t>Aqua Cutter</t>
        </is>
      </c>
      <c r="F384" s="71" t="n"/>
      <c r="Q384" s="72" t="inlineStr">
        <is>
          <t>Moves</t>
        </is>
      </c>
    </row>
    <row r="385">
      <c r="E385" s="90" t="inlineStr">
        <is>
          <t>Water Pulse</t>
        </is>
      </c>
      <c r="F385" s="71" t="n"/>
    </row>
    <row r="386">
      <c r="E386" s="75" t="inlineStr">
        <is>
          <t>Payback</t>
        </is>
      </c>
      <c r="F386" s="71" t="n"/>
    </row>
    <row r="387">
      <c r="E387" s="75" t="inlineStr">
        <is>
          <t>Dark Pulse</t>
        </is>
      </c>
      <c r="F387" s="71" t="n"/>
    </row>
    <row r="389" ht="24" customHeight="1">
      <c r="B389" s="63" t="inlineStr">
        <is>
          <t>Seafloor Cavern - Room 9</t>
        </is>
      </c>
      <c r="C389" s="64" t="n"/>
      <c r="D389" s="64" t="n"/>
      <c r="E389" s="64" t="n"/>
      <c r="F389" s="64" t="n"/>
      <c r="G389" s="64" t="n"/>
      <c r="H389" s="64" t="n"/>
      <c r="I389" s="64" t="n"/>
      <c r="J389" s="64" t="n"/>
      <c r="K389" s="64" t="n"/>
      <c r="L389" s="64" t="n"/>
      <c r="M389" s="64" t="n"/>
      <c r="N389" s="64" t="n"/>
      <c r="O389" s="64" t="n"/>
      <c r="P389" s="64" t="n"/>
      <c r="Q389" s="64" t="n"/>
    </row>
    <row r="391" ht="20" customHeight="1">
      <c r="B391" s="65" t="inlineStr">
        <is>
          <t>Aqua Leader</t>
        </is>
      </c>
      <c r="C391" s="66" t="n"/>
      <c r="D391" s="66" t="n"/>
      <c r="E391" s="67" t="inlineStr">
        <is>
          <t>Aqua Leader Archie</t>
        </is>
      </c>
      <c r="F391" s="66" t="n"/>
      <c r="G391" s="66" t="n"/>
      <c r="H391" s="66" t="n"/>
      <c r="I391" s="66" t="n"/>
      <c r="J391" s="66" t="n"/>
      <c r="K391" s="66" t="n"/>
      <c r="L391" s="66" t="n"/>
      <c r="M391" s="66" t="n"/>
      <c r="N391" s="66" t="n"/>
      <c r="O391" s="66" t="n"/>
      <c r="P391" s="66" t="n"/>
      <c r="Q391" s="66" t="n"/>
    </row>
    <row r="392" ht="69" customHeight="1">
      <c r="E392" s="68">
        <f>IFERROR(_xlfn.IMAGE("https://play.pokemonshowdown.com/sprites/gen5/mightyena.png"),"")</f>
        <v/>
      </c>
      <c r="G392" s="68">
        <f>IFERROR(_xlfn.IMAGE("https://play.pokemonshowdown.com/sprites/gen5/crobat.png"),"")</f>
        <v/>
      </c>
      <c r="I392" s="68">
        <f>IFERROR(_xlfn.IMAGE("https://play.pokemonshowdown.com/sprites/gen5/sharpedo.png"),"")</f>
        <v/>
      </c>
    </row>
    <row r="393">
      <c r="E393" s="70" t="inlineStr">
        <is>
          <t>Lv 41 Mightyena</t>
        </is>
      </c>
      <c r="F393" s="71" t="n"/>
      <c r="G393" s="70" t="inlineStr">
        <is>
          <t>Lv 41 Crobat</t>
        </is>
      </c>
      <c r="H393" s="71" t="n"/>
      <c r="I393" s="70" t="inlineStr">
        <is>
          <t>Lv 43 Sharpedo</t>
        </is>
      </c>
      <c r="J393" s="71" t="n"/>
      <c r="Q393" s="72" t="inlineStr">
        <is>
          <t>Pokémon</t>
        </is>
      </c>
    </row>
    <row r="394">
      <c r="E394" s="73" t="inlineStr">
        <is>
          <t>Adamant</t>
        </is>
      </c>
      <c r="F394" s="73" t="inlineStr">
        <is>
          <t>Intimidate</t>
        </is>
      </c>
      <c r="G394" s="73" t="inlineStr">
        <is>
          <t>Adamant</t>
        </is>
      </c>
      <c r="H394" s="73" t="inlineStr">
        <is>
          <t>Inner Focus</t>
        </is>
      </c>
      <c r="I394" s="73" t="inlineStr">
        <is>
          <t>Jolly</t>
        </is>
      </c>
      <c r="J394" s="73" t="inlineStr">
        <is>
          <t>Tinted Lens</t>
        </is>
      </c>
      <c r="Q394" s="72" t="inlineStr">
        <is>
          <t>Nature / Ability</t>
        </is>
      </c>
    </row>
    <row r="395">
      <c r="B395" s="72" t="inlineStr">
        <is>
          <t>AI Flags:</t>
        </is>
      </c>
      <c r="E395" s="74" t="inlineStr">
        <is>
          <t>(None)</t>
        </is>
      </c>
      <c r="F395" s="71" t="n"/>
      <c r="G395" s="74" t="inlineStr">
        <is>
          <t>(None)</t>
        </is>
      </c>
      <c r="H395" s="71" t="n"/>
      <c r="I395" s="74" t="inlineStr">
        <is>
          <t>(None)</t>
        </is>
      </c>
      <c r="J395" s="71" t="n"/>
      <c r="Q395" s="72" t="inlineStr">
        <is>
          <t>Item</t>
        </is>
      </c>
    </row>
    <row r="396">
      <c r="B396" s="69" t="inlineStr">
        <is>
          <t>Basic Trainer</t>
        </is>
      </c>
      <c r="E396" s="76" t="inlineStr">
        <is>
          <t>Odor Sleuth</t>
        </is>
      </c>
      <c r="F396" s="71" t="n"/>
      <c r="G396" s="87" t="inlineStr">
        <is>
          <t>Steel Wing</t>
        </is>
      </c>
      <c r="H396" s="71" t="n"/>
      <c r="I396" s="90" t="inlineStr">
        <is>
          <t>Aqua Cutter</t>
        </is>
      </c>
      <c r="J396" s="71" t="n"/>
      <c r="Q396" s="72" t="inlineStr">
        <is>
          <t>Moves</t>
        </is>
      </c>
    </row>
    <row r="397">
      <c r="E397" s="75" t="inlineStr">
        <is>
          <t>Assurance</t>
        </is>
      </c>
      <c r="F397" s="71" t="n"/>
      <c r="G397" s="82" t="inlineStr">
        <is>
          <t>Aerial Ace</t>
        </is>
      </c>
      <c r="H397" s="71" t="n"/>
      <c r="I397" s="76" t="inlineStr">
        <is>
          <t>Hyper Fang</t>
        </is>
      </c>
      <c r="J397" s="71" t="n"/>
    </row>
    <row r="398">
      <c r="E398" s="77" t="inlineStr">
        <is>
          <t>Thunder Fang</t>
        </is>
      </c>
      <c r="F398" s="71" t="n"/>
      <c r="G398" s="76" t="inlineStr">
        <is>
          <t>Whirlwind</t>
        </is>
      </c>
      <c r="H398" s="71" t="n"/>
      <c r="I398" s="90" t="inlineStr">
        <is>
          <t>Water Pulse</t>
        </is>
      </c>
      <c r="J398" s="71" t="n"/>
    </row>
    <row r="399">
      <c r="E399" s="80" t="inlineStr">
        <is>
          <t>Poison Fang</t>
        </is>
      </c>
      <c r="F399" s="71" t="n"/>
      <c r="G399" s="92" t="inlineStr">
        <is>
          <t>Confuse Ray</t>
        </is>
      </c>
      <c r="H399" s="71" t="n"/>
      <c r="I399" s="75" t="inlineStr">
        <is>
          <t>Pursuit</t>
        </is>
      </c>
      <c r="J399" s="71" t="n"/>
    </row>
    <row r="401" ht="24" customHeight="1">
      <c r="B401" s="63" t="inlineStr">
        <is>
          <t>Sootopolis City - Gym - 1F</t>
        </is>
      </c>
      <c r="C401" s="64" t="n"/>
      <c r="D401" s="64" t="n"/>
      <c r="E401" s="64" t="n"/>
      <c r="F401" s="64" t="n"/>
      <c r="G401" s="64" t="n"/>
      <c r="H401" s="64" t="n"/>
      <c r="I401" s="64" t="n"/>
      <c r="J401" s="64" t="n"/>
      <c r="K401" s="64" t="n"/>
      <c r="L401" s="64" t="n"/>
      <c r="M401" s="64" t="n"/>
      <c r="N401" s="64" t="n"/>
      <c r="O401" s="64" t="n"/>
      <c r="P401" s="64" t="n"/>
      <c r="Q401" s="64" t="n"/>
    </row>
    <row r="403" ht="20" customHeight="1">
      <c r="B403" s="65" t="inlineStr">
        <is>
          <t>Leader</t>
        </is>
      </c>
      <c r="C403" s="66" t="n"/>
      <c r="D403" s="66" t="n"/>
      <c r="E403" s="67" t="inlineStr">
        <is>
          <t>Leader Juan</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IFERROR(_xlfn.IMAGE("https://play.pokemonshowdown.com/sprites/gen5/luvdisc.png"),"")</f>
        <v/>
      </c>
      <c r="G404" s="68">
        <f>IFERROR(_xlfn.IMAGE("https://play.pokemonshowdown.com/sprites/gen5/whiscash.png"),"")</f>
        <v/>
      </c>
      <c r="I404" s="68">
        <f>IFERROR(_xlfn.IMAGE("https://play.pokemonshowdown.com/sprites/gen5/sealeo.png"),"")</f>
        <v/>
      </c>
      <c r="K404" s="68">
        <f>IFERROR(_xlfn.IMAGE("https://play.pokemonshowdown.com/sprites/gen5/crawdaunt.png"),"")</f>
        <v/>
      </c>
      <c r="M404" s="68">
        <f>IFERROR(_xlfn.IMAGE("https://play.pokemonshowdown.com/sprites/gen5/kingdra.png"),"")</f>
        <v/>
      </c>
      <c r="Q404" s="69" t="inlineStr">
        <is>
          <t>Mandatory</t>
        </is>
      </c>
    </row>
    <row r="405">
      <c r="E405" s="70" t="inlineStr">
        <is>
          <t>Lv 41 Luvdisc</t>
        </is>
      </c>
      <c r="F405" s="71" t="n"/>
      <c r="G405" s="70" t="inlineStr">
        <is>
          <t>Lv 41 Whiscash</t>
        </is>
      </c>
      <c r="H405" s="71" t="n"/>
      <c r="I405" s="70" t="inlineStr">
        <is>
          <t>Lv 43 Sealeo</t>
        </is>
      </c>
      <c r="J405" s="71" t="n"/>
      <c r="K405" s="70" t="inlineStr">
        <is>
          <t>Lv 43 Crawdaunt</t>
        </is>
      </c>
      <c r="L405" s="71" t="n"/>
      <c r="M405" s="70" t="inlineStr">
        <is>
          <t>Lv 46 Kingdra</t>
        </is>
      </c>
      <c r="N405" s="71" t="n"/>
      <c r="Q405" s="72" t="inlineStr">
        <is>
          <t>Pokémon</t>
        </is>
      </c>
    </row>
    <row r="406">
      <c r="E406" s="73" t="inlineStr">
        <is>
          <t>Timid</t>
        </is>
      </c>
      <c r="F406" s="73" t="inlineStr">
        <is>
          <t>Swift Swim</t>
        </is>
      </c>
      <c r="G406" s="73" t="inlineStr">
        <is>
          <t>Naughty</t>
        </is>
      </c>
      <c r="H406" s="73" t="inlineStr">
        <is>
          <t>Hydration</t>
        </is>
      </c>
      <c r="I406" s="73" t="inlineStr">
        <is>
          <t>Rash</t>
        </is>
      </c>
      <c r="J406" s="73" t="inlineStr">
        <is>
          <t>Ice Body</t>
        </is>
      </c>
      <c r="K406" s="73" t="inlineStr">
        <is>
          <t>Naughty</t>
        </is>
      </c>
      <c r="L406" s="73" t="inlineStr">
        <is>
          <t>Adaptability</t>
        </is>
      </c>
      <c r="M406" s="73" t="inlineStr">
        <is>
          <t>Modest</t>
        </is>
      </c>
      <c r="N406" s="73" t="inlineStr">
        <is>
          <t>Swift Swim</t>
        </is>
      </c>
      <c r="Q406" s="72" t="inlineStr">
        <is>
          <t>Nature / Ability</t>
        </is>
      </c>
    </row>
    <row r="407">
      <c r="B407" s="72" t="inlineStr">
        <is>
          <t>AI Flags:</t>
        </is>
      </c>
      <c r="E407" s="74" t="inlineStr">
        <is>
          <t>(None)</t>
        </is>
      </c>
      <c r="F407" s="71" t="n"/>
      <c r="G407" s="74" t="inlineStr">
        <is>
          <t>(None)</t>
        </is>
      </c>
      <c r="H407" s="71" t="n"/>
      <c r="I407" s="74" t="inlineStr">
        <is>
          <t>(None)</t>
        </is>
      </c>
      <c r="J407" s="71" t="n"/>
      <c r="K407" s="74" t="inlineStr">
        <is>
          <t>(None)</t>
        </is>
      </c>
      <c r="L407" s="71" t="n"/>
      <c r="M407" s="74" t="inlineStr">
        <is>
          <t>Chesto Berry</t>
        </is>
      </c>
      <c r="N407" s="71" t="n"/>
      <c r="Q407" s="72" t="inlineStr">
        <is>
          <t>Item</t>
        </is>
      </c>
    </row>
    <row r="408">
      <c r="B408" s="69" t="inlineStr">
        <is>
          <t>Basic Trainer</t>
        </is>
      </c>
      <c r="E408" s="90" t="inlineStr">
        <is>
          <t>Water Pulse</t>
        </is>
      </c>
      <c r="F408" s="71" t="n"/>
      <c r="G408" s="90" t="inlineStr">
        <is>
          <t>Rain Dance</t>
        </is>
      </c>
      <c r="H408" s="71" t="n"/>
      <c r="I408" s="76" t="inlineStr">
        <is>
          <t>Encore</t>
        </is>
      </c>
      <c r="J408" s="71" t="n"/>
      <c r="K408" s="90" t="inlineStr">
        <is>
          <t>Water Pulse</t>
        </is>
      </c>
      <c r="L408" s="71" t="n"/>
      <c r="M408" s="90" t="inlineStr">
        <is>
          <t>Water Pulse</t>
        </is>
      </c>
      <c r="N408" s="71" t="n"/>
      <c r="Q408" s="72" t="inlineStr">
        <is>
          <t>Moves</t>
        </is>
      </c>
    </row>
    <row r="409">
      <c r="E409" s="76" t="inlineStr">
        <is>
          <t>Attract</t>
        </is>
      </c>
      <c r="F409" s="71" t="n"/>
      <c r="G409" s="90" t="inlineStr">
        <is>
          <t>Water Pulse</t>
        </is>
      </c>
      <c r="H409" s="71" t="n"/>
      <c r="I409" s="76" t="inlineStr">
        <is>
          <t>Body Slam</t>
        </is>
      </c>
      <c r="J409" s="71" t="n"/>
      <c r="K409" s="90" t="inlineStr">
        <is>
          <t>Crabhammer</t>
        </is>
      </c>
      <c r="L409" s="71" t="n"/>
      <c r="M409" s="76" t="inlineStr">
        <is>
          <t>Double Team</t>
        </is>
      </c>
      <c r="N409" s="71" t="n"/>
    </row>
    <row r="410">
      <c r="E410" s="76" t="inlineStr">
        <is>
          <t>Sweet Kiss</t>
        </is>
      </c>
      <c r="F410" s="71" t="n"/>
      <c r="G410" s="85" t="inlineStr">
        <is>
          <t>Amnesia</t>
        </is>
      </c>
      <c r="H410" s="71" t="n"/>
      <c r="I410" s="91" t="inlineStr">
        <is>
          <t>Aurora Beam</t>
        </is>
      </c>
      <c r="J410" s="71" t="n"/>
      <c r="K410" s="75" t="inlineStr">
        <is>
          <t>Taunt</t>
        </is>
      </c>
      <c r="L410" s="71" t="n"/>
      <c r="M410" s="91" t="inlineStr">
        <is>
          <t>Ice Beam</t>
        </is>
      </c>
      <c r="N410" s="71" t="n"/>
    </row>
    <row r="411">
      <c r="E411" s="76" t="inlineStr">
        <is>
          <t>Flail</t>
        </is>
      </c>
      <c r="F411" s="71" t="n"/>
      <c r="G411" s="78" t="inlineStr">
        <is>
          <t>Earthquake</t>
        </is>
      </c>
      <c r="H411" s="71" t="n"/>
      <c r="I411" s="90" t="inlineStr">
        <is>
          <t>Water Pulse</t>
        </is>
      </c>
      <c r="J411" s="71" t="n"/>
      <c r="K411" s="76" t="inlineStr">
        <is>
          <t>Leer</t>
        </is>
      </c>
      <c r="L411" s="71" t="n"/>
      <c r="M411" s="85" t="inlineStr">
        <is>
          <t>Rest</t>
        </is>
      </c>
      <c r="N411" s="71" t="n"/>
    </row>
    <row r="413" ht="24" customHeight="1">
      <c r="B413" s="63" t="inlineStr">
        <is>
          <t>Sootopolis City - Gym - B1F</t>
        </is>
      </c>
      <c r="C413" s="64" t="n"/>
      <c r="D413" s="64" t="n"/>
      <c r="E413" s="64" t="n"/>
      <c r="F413" s="64" t="n"/>
      <c r="G413" s="64" t="n"/>
      <c r="H413" s="64" t="n"/>
      <c r="I413" s="64" t="n"/>
      <c r="J413" s="64" t="n"/>
      <c r="K413" s="64" t="n"/>
      <c r="L413" s="64" t="n"/>
      <c r="M413" s="64" t="n"/>
      <c r="N413" s="64" t="n"/>
      <c r="O413" s="64" t="n"/>
      <c r="P413" s="64" t="n"/>
      <c r="Q413" s="64" t="n"/>
    </row>
    <row r="415" ht="20" customHeight="1">
      <c r="B415" s="65" t="inlineStr">
        <is>
          <t>Lass</t>
        </is>
      </c>
      <c r="C415" s="66" t="n"/>
      <c r="D415" s="66" t="n"/>
      <c r="E415" s="67" t="inlineStr">
        <is>
          <t>Lass Andrea</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IFERROR(_xlfn.IMAGE("https://play.pokemonshowdown.com/sprites/gen5/luvdisc.png"),"")</f>
        <v/>
      </c>
      <c r="Q416" s="69" t="inlineStr">
        <is>
          <t>Forced on sight (range 1)</t>
        </is>
      </c>
    </row>
    <row r="417">
      <c r="E417" s="70" t="inlineStr">
        <is>
          <t>Lv 40 Luvdisc</t>
        </is>
      </c>
      <c r="F417" s="71" t="n"/>
      <c r="Q417" s="72" t="inlineStr">
        <is>
          <t>Pokémon</t>
        </is>
      </c>
    </row>
    <row r="418">
      <c r="E418" s="73" t="inlineStr">
        <is>
          <t>Timid</t>
        </is>
      </c>
      <c r="F418" s="73" t="inlineStr">
        <is>
          <t>Swift Swim</t>
        </is>
      </c>
      <c r="Q418" s="72" t="inlineStr">
        <is>
          <t>Nature / Ability</t>
        </is>
      </c>
    </row>
    <row r="419">
      <c r="B419" s="72" t="inlineStr">
        <is>
          <t>AI Flags:</t>
        </is>
      </c>
      <c r="E419" s="74" t="inlineStr">
        <is>
          <t>(None)</t>
        </is>
      </c>
      <c r="F419" s="71" t="n"/>
      <c r="Q419" s="72" t="inlineStr">
        <is>
          <t>Item</t>
        </is>
      </c>
    </row>
    <row r="420">
      <c r="B420" s="69" t="inlineStr">
        <is>
          <t>Basic Trainer</t>
        </is>
      </c>
      <c r="E420" s="76" t="inlineStr">
        <is>
          <t>Sweet Kiss</t>
        </is>
      </c>
      <c r="F420" s="71" t="n"/>
      <c r="Q420" s="72" t="inlineStr">
        <is>
          <t>Moves</t>
        </is>
      </c>
    </row>
    <row r="421">
      <c r="E421" s="90" t="inlineStr">
        <is>
          <t>Brine</t>
        </is>
      </c>
      <c r="F421" s="71" t="n"/>
    </row>
    <row r="422">
      <c r="E422" s="76" t="inlineStr">
        <is>
          <t>Safeguard</t>
        </is>
      </c>
      <c r="F422" s="71" t="n"/>
    </row>
    <row r="423">
      <c r="E423" s="76" t="inlineStr">
        <is>
          <t>Captivate</t>
        </is>
      </c>
      <c r="F423" s="71" t="n"/>
    </row>
    <row r="425" ht="20" customHeight="1">
      <c r="B425" s="65" t="inlineStr">
        <is>
          <t>Pokefan</t>
        </is>
      </c>
      <c r="C425" s="66" t="n"/>
      <c r="D425" s="66" t="n"/>
      <c r="E425" s="67" t="inlineStr">
        <is>
          <t>Pokefan Annika</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IFERROR(_xlfn.IMAGE("https://play.pokemonshowdown.com/sprites/gen5/feebas.png"),"")</f>
        <v/>
      </c>
      <c r="G426" s="68">
        <f>IFERROR(_xlfn.IMAGE("https://play.pokemonshowdown.com/sprites/gen5/feebas.png"),"")</f>
        <v/>
      </c>
      <c r="Q426" s="69" t="inlineStr">
        <is>
          <t>Forced on sight (range 3)</t>
        </is>
      </c>
    </row>
    <row r="427">
      <c r="E427" s="70" t="inlineStr">
        <is>
          <t>Lv 39 Feebas</t>
        </is>
      </c>
      <c r="F427" s="71" t="n"/>
      <c r="G427" s="70" t="inlineStr">
        <is>
          <t>Lv 39 Feebas</t>
        </is>
      </c>
      <c r="H427" s="71" t="n"/>
      <c r="Q427" s="72" t="inlineStr">
        <is>
          <t>Pokémon</t>
        </is>
      </c>
    </row>
    <row r="428">
      <c r="E428" s="73" t="inlineStr">
        <is>
          <t>Lonely</t>
        </is>
      </c>
      <c r="F428" s="73" t="inlineStr">
        <is>
          <t>Swift Swim</t>
        </is>
      </c>
      <c r="G428" s="73" t="inlineStr">
        <is>
          <t>Lonely</t>
        </is>
      </c>
      <c r="H428" s="73" t="inlineStr">
        <is>
          <t>Swift Swim</t>
        </is>
      </c>
      <c r="Q428" s="72" t="inlineStr">
        <is>
          <t>Nature / Ability</t>
        </is>
      </c>
    </row>
    <row r="429">
      <c r="B429" s="72" t="inlineStr">
        <is>
          <t>AI Flags:</t>
        </is>
      </c>
      <c r="E429" s="74" t="inlineStr">
        <is>
          <t>Oran Berry</t>
        </is>
      </c>
      <c r="F429" s="71" t="n"/>
      <c r="G429" s="74" t="inlineStr">
        <is>
          <t>Oran Berry</t>
        </is>
      </c>
      <c r="H429" s="71" t="n"/>
      <c r="Q429" s="72" t="inlineStr">
        <is>
          <t>Item</t>
        </is>
      </c>
    </row>
    <row r="430">
      <c r="B430" s="69" t="inlineStr">
        <is>
          <t>Basic Trainer</t>
        </is>
      </c>
      <c r="E430" s="76" t="inlineStr">
        <is>
          <t>Flail</t>
        </is>
      </c>
      <c r="F430" s="71" t="n"/>
      <c r="G430" s="76" t="inlineStr">
        <is>
          <t>Flail</t>
        </is>
      </c>
      <c r="H430" s="71" t="n"/>
      <c r="Q430" s="72" t="inlineStr">
        <is>
          <t>Moves</t>
        </is>
      </c>
    </row>
    <row r="431">
      <c r="E431" s="90" t="inlineStr">
        <is>
          <t>Water Pulse</t>
        </is>
      </c>
      <c r="F431" s="71" t="n"/>
      <c r="G431" s="90" t="inlineStr">
        <is>
          <t>Water Pulse</t>
        </is>
      </c>
      <c r="H431" s="71" t="n"/>
    </row>
    <row r="432">
      <c r="E432" s="76" t="inlineStr">
        <is>
          <t>Return</t>
        </is>
      </c>
      <c r="F432" s="71" t="n"/>
      <c r="G432" s="76" t="inlineStr">
        <is>
          <t>Return</t>
        </is>
      </c>
      <c r="H432" s="71" t="n"/>
    </row>
    <row r="433">
      <c r="E433" s="76" t="inlineStr">
        <is>
          <t>Attract</t>
        </is>
      </c>
      <c r="F433" s="71" t="n"/>
      <c r="G433" s="76" t="inlineStr">
        <is>
          <t>Attract</t>
        </is>
      </c>
      <c r="H433" s="71" t="n"/>
    </row>
    <row r="435" ht="20" customHeight="1">
      <c r="B435" s="65" t="inlineStr">
        <is>
          <t>Pokefan</t>
        </is>
      </c>
      <c r="C435" s="66" t="n"/>
      <c r="D435" s="66" t="n"/>
      <c r="E435" s="67" t="inlineStr">
        <is>
          <t>Pokefan Bethany</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IFERROR(_xlfn.IMAGE("https://play.pokemonshowdown.com/sprites/gen5/azurill.png"),"")</f>
        <v/>
      </c>
      <c r="G436" s="68">
        <f>IFERROR(_xlfn.IMAGE("https://play.pokemonshowdown.com/sprites/gen5/marill.png"),"")</f>
        <v/>
      </c>
      <c r="I436" s="68">
        <f>IFERROR(_xlfn.IMAGE("https://play.pokemonshowdown.com/sprites/gen5/azumarill.png"),"")</f>
        <v/>
      </c>
      <c r="Q436" s="69" t="inlineStr">
        <is>
          <t>Forced on sight (range 2)</t>
        </is>
      </c>
    </row>
    <row r="437">
      <c r="E437" s="70" t="inlineStr">
        <is>
          <t>Lv 35 Azurill</t>
        </is>
      </c>
      <c r="F437" s="71" t="n"/>
      <c r="G437" s="70" t="inlineStr">
        <is>
          <t>Lv 37 Marill</t>
        </is>
      </c>
      <c r="H437" s="71" t="n"/>
      <c r="I437" s="70" t="inlineStr">
        <is>
          <t>Lv 39 Azumarill</t>
        </is>
      </c>
      <c r="J437" s="71" t="n"/>
      <c r="Q437" s="72" t="inlineStr">
        <is>
          <t>Pokémon</t>
        </is>
      </c>
    </row>
    <row r="438">
      <c r="E438" s="73" t="inlineStr">
        <is>
          <t>Adamant</t>
        </is>
      </c>
      <c r="F438" s="73" t="inlineStr">
        <is>
          <t>Huge Power</t>
        </is>
      </c>
      <c r="G438" s="73" t="inlineStr">
        <is>
          <t>Adamant</t>
        </is>
      </c>
      <c r="H438" s="73" t="inlineStr">
        <is>
          <t>Huge Power</t>
        </is>
      </c>
      <c r="I438" s="73" t="inlineStr">
        <is>
          <t>Adamant</t>
        </is>
      </c>
      <c r="J438" s="73" t="inlineStr">
        <is>
          <t>Huge Power</t>
        </is>
      </c>
      <c r="Q438" s="72" t="inlineStr">
        <is>
          <t>Nature / Ability</t>
        </is>
      </c>
    </row>
    <row r="439">
      <c r="B439" s="72" t="inlineStr">
        <is>
          <t>AI Flags:</t>
        </is>
      </c>
      <c r="E439" s="74" t="inlineStr">
        <is>
          <t>Oran Berry</t>
        </is>
      </c>
      <c r="F439" s="71" t="n"/>
      <c r="G439" s="74" t="inlineStr">
        <is>
          <t>Oran Berry</t>
        </is>
      </c>
      <c r="H439" s="71" t="n"/>
      <c r="I439" s="74" t="inlineStr">
        <is>
          <t>Oran Berry</t>
        </is>
      </c>
      <c r="J439" s="71" t="n"/>
      <c r="Q439" s="72" t="inlineStr">
        <is>
          <t>Item</t>
        </is>
      </c>
    </row>
    <row r="440">
      <c r="B440" s="69" t="inlineStr">
        <is>
          <t>Basic Trainer</t>
        </is>
      </c>
      <c r="E440" s="76" t="inlineStr">
        <is>
          <t>Pound</t>
        </is>
      </c>
      <c r="F440" s="71" t="n"/>
      <c r="G440" s="86" t="inlineStr">
        <is>
          <t>Brick Break</t>
        </is>
      </c>
      <c r="H440" s="71" t="n"/>
      <c r="I440" s="90" t="inlineStr">
        <is>
          <t>Bubble Beam</t>
        </is>
      </c>
      <c r="J440" s="71" t="n"/>
      <c r="Q440" s="72" t="inlineStr">
        <is>
          <t>Moves</t>
        </is>
      </c>
    </row>
    <row r="441">
      <c r="E441" s="90" t="inlineStr">
        <is>
          <t>Bubble Beam</t>
        </is>
      </c>
      <c r="F441" s="71" t="n"/>
      <c r="G441" s="76" t="inlineStr">
        <is>
          <t>Body Slam</t>
        </is>
      </c>
      <c r="H441" s="71" t="n"/>
      <c r="I441" s="76" t="inlineStr">
        <is>
          <t>Body Slam</t>
        </is>
      </c>
      <c r="J441" s="71" t="n"/>
    </row>
    <row r="442">
      <c r="E442" s="76" t="inlineStr">
        <is>
          <t>Slam</t>
        </is>
      </c>
      <c r="F442" s="71" t="n"/>
      <c r="G442" s="90" t="inlineStr">
        <is>
          <t>Dive</t>
        </is>
      </c>
      <c r="H442" s="71" t="n"/>
      <c r="I442" s="87" t="inlineStr">
        <is>
          <t>Iron Tail</t>
        </is>
      </c>
      <c r="J442" s="71" t="n"/>
    </row>
    <row r="443">
      <c r="E443" s="82" t="inlineStr">
        <is>
          <t>Bounce</t>
        </is>
      </c>
      <c r="F443" s="71" t="n"/>
      <c r="G443" s="76" t="inlineStr">
        <is>
          <t>Double Edge</t>
        </is>
      </c>
      <c r="H443" s="71" t="n"/>
      <c r="I443" s="90" t="inlineStr">
        <is>
          <t>Hydro Pump</t>
        </is>
      </c>
      <c r="J443" s="71" t="n"/>
    </row>
    <row r="445" ht="20" customHeight="1">
      <c r="B445" s="65" t="inlineStr">
        <is>
          <t>Lady</t>
        </is>
      </c>
      <c r="C445" s="66" t="n"/>
      <c r="D445" s="66" t="n"/>
      <c r="E445" s="67" t="inlineStr">
        <is>
          <t>Lady Brianna</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IFERROR(_xlfn.IMAGE("https://play.pokemonshowdown.com/sprites/gen5/seaking.png"),"")</f>
        <v/>
      </c>
      <c r="Q446" s="69" t="inlineStr">
        <is>
          <t>Forced on sight (range 1)</t>
        </is>
      </c>
    </row>
    <row r="447">
      <c r="E447" s="70" t="inlineStr">
        <is>
          <t>Lv 40 Seaking</t>
        </is>
      </c>
      <c r="F447" s="71" t="n"/>
      <c r="Q447" s="72" t="inlineStr">
        <is>
          <t>Pokémon</t>
        </is>
      </c>
    </row>
    <row r="448">
      <c r="E448" s="73" t="inlineStr">
        <is>
          <t>Adamant</t>
        </is>
      </c>
      <c r="F448" s="73" t="inlineStr">
        <is>
          <t>Swift Swim</t>
        </is>
      </c>
      <c r="Q448" s="72" t="inlineStr">
        <is>
          <t>Nature / Ability</t>
        </is>
      </c>
    </row>
    <row r="449">
      <c r="B449" s="72" t="inlineStr">
        <is>
          <t>AI Flags:</t>
        </is>
      </c>
      <c r="E449" s="74" t="inlineStr">
        <is>
          <t>Nugget</t>
        </is>
      </c>
      <c r="F449" s="71" t="n"/>
      <c r="Q449" s="72" t="inlineStr">
        <is>
          <t>Item</t>
        </is>
      </c>
    </row>
    <row r="450">
      <c r="B450" s="69" t="inlineStr">
        <is>
          <t>Basic Trainer</t>
        </is>
      </c>
      <c r="E450" s="90" t="inlineStr">
        <is>
          <t>Aqua Tail</t>
        </is>
      </c>
      <c r="F450" s="71" t="n"/>
      <c r="Q450" s="72" t="inlineStr">
        <is>
          <t>Moves</t>
        </is>
      </c>
    </row>
    <row r="451">
      <c r="E451" s="90" t="inlineStr">
        <is>
          <t>Aqua Ring</t>
        </is>
      </c>
      <c r="F451" s="71" t="n"/>
    </row>
    <row r="452">
      <c r="E452" s="76" t="inlineStr">
        <is>
          <t>Fury Attack</t>
        </is>
      </c>
      <c r="F452" s="71" t="n"/>
    </row>
    <row r="453">
      <c r="E453" s="75" t="inlineStr">
        <is>
          <t>Knock Off</t>
        </is>
      </c>
      <c r="F453" s="71" t="n"/>
    </row>
    <row r="455" ht="20" customHeight="1">
      <c r="B455" s="65" t="inlineStr">
        <is>
          <t>Beauty</t>
        </is>
      </c>
      <c r="C455" s="66" t="n"/>
      <c r="D455" s="66" t="n"/>
      <c r="E455" s="67" t="inlineStr">
        <is>
          <t>Beauty Bridget</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IFERROR(_xlfn.IMAGE("https://play.pokemonshowdown.com/sprites/gen5/azumarill.png"),"")</f>
        <v/>
      </c>
      <c r="Q456" s="69" t="inlineStr">
        <is>
          <t>Forced on sight (range 5)</t>
        </is>
      </c>
    </row>
    <row r="457">
      <c r="E457" s="70" t="inlineStr">
        <is>
          <t>Lv 40 Azumarill</t>
        </is>
      </c>
      <c r="F457" s="71" t="n"/>
      <c r="Q457" s="72" t="inlineStr">
        <is>
          <t>Pokémon</t>
        </is>
      </c>
    </row>
    <row r="458">
      <c r="E458" s="73" t="inlineStr">
        <is>
          <t>Adamant</t>
        </is>
      </c>
      <c r="F458" s="73" t="inlineStr">
        <is>
          <t>Huge Power</t>
        </is>
      </c>
      <c r="Q458" s="72" t="inlineStr">
        <is>
          <t>Nature / Ability</t>
        </is>
      </c>
    </row>
    <row r="459">
      <c r="B459" s="72" t="inlineStr">
        <is>
          <t>AI Flags:</t>
        </is>
      </c>
      <c r="E459" s="74" t="inlineStr">
        <is>
          <t>(None)</t>
        </is>
      </c>
      <c r="F459" s="71" t="n"/>
      <c r="Q459" s="72" t="inlineStr">
        <is>
          <t>Item</t>
        </is>
      </c>
    </row>
    <row r="460">
      <c r="B460" s="69" t="inlineStr">
        <is>
          <t>Basic Trainer</t>
        </is>
      </c>
      <c r="E460" s="90" t="inlineStr">
        <is>
          <t>Bubble Beam</t>
        </is>
      </c>
      <c r="F460" s="71" t="n"/>
      <c r="Q460" s="72" t="inlineStr">
        <is>
          <t>Moves</t>
        </is>
      </c>
    </row>
    <row r="461">
      <c r="E461" s="76" t="inlineStr">
        <is>
          <t>Body Slam</t>
        </is>
      </c>
      <c r="F461" s="71" t="n"/>
    </row>
    <row r="462">
      <c r="E462" s="87" t="inlineStr">
        <is>
          <t>Iron Tail</t>
        </is>
      </c>
      <c r="F462" s="71" t="n"/>
    </row>
    <row r="463">
      <c r="E463" s="90" t="inlineStr">
        <is>
          <t>Hydro Pump</t>
        </is>
      </c>
      <c r="F463" s="71" t="n"/>
    </row>
    <row r="465" ht="20" customHeight="1">
      <c r="B465" s="65" t="inlineStr">
        <is>
          <t>Beauty</t>
        </is>
      </c>
      <c r="C465" s="66" t="n"/>
      <c r="D465" s="66" t="n"/>
      <c r="E465" s="67" t="inlineStr">
        <is>
          <t>Beauty Connie</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IFERROR(_xlfn.IMAGE("https://play.pokemonshowdown.com/sprites/gen5/goldeen.png"),"")</f>
        <v/>
      </c>
      <c r="Q466" s="69" t="inlineStr">
        <is>
          <t>Forced on sight (range 1)</t>
        </is>
      </c>
    </row>
    <row r="467">
      <c r="E467" s="70" t="inlineStr">
        <is>
          <t>Lv 40 Goldeen</t>
        </is>
      </c>
      <c r="F467" s="71" t="n"/>
      <c r="Q467" s="72" t="inlineStr">
        <is>
          <t>Pokémon</t>
        </is>
      </c>
    </row>
    <row r="468">
      <c r="E468" s="73" t="inlineStr">
        <is>
          <t>Adamant</t>
        </is>
      </c>
      <c r="F468" s="73" t="inlineStr">
        <is>
          <t>Swift Swim</t>
        </is>
      </c>
      <c r="Q468" s="72" t="inlineStr">
        <is>
          <t>Nature / Ability</t>
        </is>
      </c>
    </row>
    <row r="469">
      <c r="B469" s="72" t="inlineStr">
        <is>
          <t>AI Flags:</t>
        </is>
      </c>
      <c r="E469" s="74" t="inlineStr">
        <is>
          <t>(None)</t>
        </is>
      </c>
      <c r="F469" s="71" t="n"/>
      <c r="Q469" s="72" t="inlineStr">
        <is>
          <t>Item</t>
        </is>
      </c>
    </row>
    <row r="470">
      <c r="B470" s="69" t="inlineStr">
        <is>
          <t>Basic Trainer</t>
        </is>
      </c>
      <c r="E470" s="76" t="inlineStr">
        <is>
          <t>Flail</t>
        </is>
      </c>
      <c r="F470" s="71" t="n"/>
      <c r="Q470" s="72" t="inlineStr">
        <is>
          <t>Moves</t>
        </is>
      </c>
    </row>
    <row r="471">
      <c r="E471" s="90" t="inlineStr">
        <is>
          <t>Aqua Ring</t>
        </is>
      </c>
      <c r="F471" s="71" t="n"/>
    </row>
    <row r="472">
      <c r="E472" s="76" t="inlineStr">
        <is>
          <t>Fury Attack</t>
        </is>
      </c>
      <c r="F472" s="71" t="n"/>
    </row>
    <row r="473">
      <c r="E473" s="82" t="inlineStr">
        <is>
          <t>Drill Peck</t>
        </is>
      </c>
      <c r="F473" s="71" t="n"/>
    </row>
    <row r="475" ht="20" customHeight="1">
      <c r="B475" s="65" t="inlineStr">
        <is>
          <t>Lass</t>
        </is>
      </c>
      <c r="C475" s="66" t="n"/>
      <c r="D475" s="66" t="n"/>
      <c r="E475" s="67" t="inlineStr">
        <is>
          <t>Lass Crissy</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IFERROR(_xlfn.IMAGE("https://play.pokemonshowdown.com/sprites/gen5/goldeen.png"),"")</f>
        <v/>
      </c>
      <c r="G476" s="68">
        <f>IFERROR(_xlfn.IMAGE("https://play.pokemonshowdown.com/sprites/gen5/wailmer.png"),"")</f>
        <v/>
      </c>
      <c r="Q476" s="69" t="inlineStr">
        <is>
          <t>Forced on sight (range 2)</t>
        </is>
      </c>
    </row>
    <row r="477">
      <c r="E477" s="70" t="inlineStr">
        <is>
          <t>Lv 39 Goldeen</t>
        </is>
      </c>
      <c r="F477" s="71" t="n"/>
      <c r="G477" s="70" t="inlineStr">
        <is>
          <t>Lv 39 Wailmer</t>
        </is>
      </c>
      <c r="H477" s="71" t="n"/>
      <c r="Q477" s="72" t="inlineStr">
        <is>
          <t>Pokémon</t>
        </is>
      </c>
    </row>
    <row r="478">
      <c r="E478" s="73" t="inlineStr">
        <is>
          <t>Adamant</t>
        </is>
      </c>
      <c r="F478" s="73" t="inlineStr">
        <is>
          <t>Swift Swim</t>
        </is>
      </c>
      <c r="G478" s="73" t="inlineStr">
        <is>
          <t>Adamant</t>
        </is>
      </c>
      <c r="H478" s="73" t="inlineStr">
        <is>
          <t>Pressure</t>
        </is>
      </c>
      <c r="Q478" s="72" t="inlineStr">
        <is>
          <t>Nature / Ability</t>
        </is>
      </c>
    </row>
    <row r="479">
      <c r="B479" s="72" t="inlineStr">
        <is>
          <t>AI Flags:</t>
        </is>
      </c>
      <c r="E479" s="74" t="inlineStr">
        <is>
          <t>(None)</t>
        </is>
      </c>
      <c r="F479" s="71" t="n"/>
      <c r="G479" s="74" t="inlineStr">
        <is>
          <t>(None)</t>
        </is>
      </c>
      <c r="H479" s="71" t="n"/>
      <c r="Q479" s="72" t="inlineStr">
        <is>
          <t>Item</t>
        </is>
      </c>
    </row>
    <row r="480">
      <c r="B480" s="69" t="inlineStr">
        <is>
          <t>Basic Trainer</t>
        </is>
      </c>
      <c r="E480" s="76" t="inlineStr">
        <is>
          <t>Flail</t>
        </is>
      </c>
      <c r="F480" s="71" t="n"/>
      <c r="G480" s="80" t="inlineStr">
        <is>
          <t>Swallow</t>
        </is>
      </c>
      <c r="H480" s="71" t="n"/>
      <c r="Q480" s="72" t="inlineStr">
        <is>
          <t>Moves</t>
        </is>
      </c>
    </row>
    <row r="481">
      <c r="E481" s="90" t="inlineStr">
        <is>
          <t>Aqua Ring</t>
        </is>
      </c>
      <c r="F481" s="71" t="n"/>
      <c r="G481" s="90" t="inlineStr">
        <is>
          <t>Dive</t>
        </is>
      </c>
      <c r="H481" s="71" t="n"/>
    </row>
    <row r="482">
      <c r="E482" s="76" t="inlineStr">
        <is>
          <t>Fury Attack</t>
        </is>
      </c>
      <c r="F482" s="71" t="n"/>
      <c r="G482" s="82" t="inlineStr">
        <is>
          <t>Bounce</t>
        </is>
      </c>
      <c r="H482" s="71" t="n"/>
    </row>
    <row r="483">
      <c r="E483" s="82" t="inlineStr">
        <is>
          <t>Drill Peck</t>
        </is>
      </c>
      <c r="F483" s="71" t="n"/>
      <c r="G483" s="76" t="inlineStr">
        <is>
          <t>Self Destruct</t>
        </is>
      </c>
      <c r="H483" s="71" t="n"/>
    </row>
    <row r="485" ht="20" customHeight="1">
      <c r="B485" s="65" t="inlineStr">
        <is>
          <t>Lady</t>
        </is>
      </c>
      <c r="C485" s="66" t="n"/>
      <c r="D485" s="66" t="n"/>
      <c r="E485" s="67" t="inlineStr">
        <is>
          <t>Lady Daphne</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IFERROR(_xlfn.IMAGE("https://play.pokemonshowdown.com/sprites/gen5/luvdisc.png"),"")</f>
        <v/>
      </c>
      <c r="G486" s="68">
        <f>IFERROR(_xlfn.IMAGE("https://play.pokemonshowdown.com/sprites/gen5/luvdisc.png"),"")</f>
        <v/>
      </c>
      <c r="Q486" s="69" t="inlineStr">
        <is>
          <t>Forced on sight (range 3)</t>
        </is>
      </c>
    </row>
    <row r="487">
      <c r="E487" s="70" t="inlineStr">
        <is>
          <t>Lv 39 Luvdisc</t>
        </is>
      </c>
      <c r="F487" s="71" t="n"/>
      <c r="G487" s="70" t="inlineStr">
        <is>
          <t>Lv 39 Luvdisc</t>
        </is>
      </c>
      <c r="H487" s="71" t="n"/>
      <c r="Q487" s="72" t="inlineStr">
        <is>
          <t>Pokémon</t>
        </is>
      </c>
    </row>
    <row r="488">
      <c r="E488" s="73" t="inlineStr">
        <is>
          <t>Timid</t>
        </is>
      </c>
      <c r="F488" s="73" t="inlineStr">
        <is>
          <t>Swift Swim</t>
        </is>
      </c>
      <c r="G488" s="73" t="inlineStr">
        <is>
          <t>Hasty</t>
        </is>
      </c>
      <c r="H488" s="73" t="inlineStr">
        <is>
          <t>Swift Swim</t>
        </is>
      </c>
      <c r="Q488" s="72" t="inlineStr">
        <is>
          <t>Nature / Ability</t>
        </is>
      </c>
    </row>
    <row r="489">
      <c r="B489" s="72" t="inlineStr">
        <is>
          <t>AI Flags:</t>
        </is>
      </c>
      <c r="E489" s="74" t="inlineStr">
        <is>
          <t>Nugget</t>
        </is>
      </c>
      <c r="F489" s="71" t="n"/>
      <c r="G489" s="74" t="inlineStr">
        <is>
          <t>Nugget</t>
        </is>
      </c>
      <c r="H489" s="71" t="n"/>
      <c r="Q489" s="72" t="inlineStr">
        <is>
          <t>Item</t>
        </is>
      </c>
    </row>
    <row r="490">
      <c r="B490" s="69" t="inlineStr">
        <is>
          <t>Basic Trainer</t>
        </is>
      </c>
      <c r="E490" s="76" t="inlineStr">
        <is>
          <t>Attract</t>
        </is>
      </c>
      <c r="F490" s="71" t="n"/>
      <c r="G490" s="76" t="inlineStr">
        <is>
          <t>Attract</t>
        </is>
      </c>
      <c r="H490" s="71" t="n"/>
      <c r="Q490" s="72" t="inlineStr">
        <is>
          <t>Moves</t>
        </is>
      </c>
    </row>
    <row r="491">
      <c r="E491" s="76" t="inlineStr">
        <is>
          <t>Sweet Kiss</t>
        </is>
      </c>
      <c r="F491" s="71" t="n"/>
      <c r="G491" s="76" t="inlineStr">
        <is>
          <t>Safeguard</t>
        </is>
      </c>
      <c r="H491" s="71" t="n"/>
    </row>
    <row r="492">
      <c r="E492" s="76" t="inlineStr">
        <is>
          <t>Flail</t>
        </is>
      </c>
      <c r="F492" s="71" t="n"/>
      <c r="G492" s="76" t="inlineStr">
        <is>
          <t>Take Down</t>
        </is>
      </c>
      <c r="H492" s="71" t="n"/>
    </row>
    <row r="493">
      <c r="E493" s="90" t="inlineStr">
        <is>
          <t>Water Pulse</t>
        </is>
      </c>
      <c r="F493" s="71" t="n"/>
      <c r="G493" s="90" t="inlineStr">
        <is>
          <t>Water Pulse</t>
        </is>
      </c>
      <c r="H493" s="71" t="n"/>
    </row>
    <row r="495" ht="20" customHeight="1">
      <c r="B495" s="65" t="inlineStr">
        <is>
          <t>Beauty</t>
        </is>
      </c>
      <c r="C495" s="66" t="n"/>
      <c r="D495" s="66" t="n"/>
      <c r="E495" s="67" t="inlineStr">
        <is>
          <t>Beauty Olivia</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IFERROR(_xlfn.IMAGE("https://play.pokemonshowdown.com/sprites/gen5/clamperl.png"),"")</f>
        <v/>
      </c>
      <c r="G496" s="68">
        <f>IFERROR(_xlfn.IMAGE("https://play.pokemonshowdown.com/sprites/gen5/corphish.png"),"")</f>
        <v/>
      </c>
      <c r="I496" s="68">
        <f>IFERROR(_xlfn.IMAGE("https://play.pokemonshowdown.com/sprites/gen5/lombre.png"),"")</f>
        <v/>
      </c>
      <c r="Q496" s="69" t="inlineStr">
        <is>
          <t>Forced on sight (range 3)</t>
        </is>
      </c>
    </row>
    <row r="497">
      <c r="E497" s="70" t="inlineStr">
        <is>
          <t>Lv 35 Clamperl</t>
        </is>
      </c>
      <c r="F497" s="71" t="n"/>
      <c r="G497" s="70" t="inlineStr">
        <is>
          <t>Lv 37 Corphish</t>
        </is>
      </c>
      <c r="H497" s="71" t="n"/>
      <c r="I497" s="70" t="inlineStr">
        <is>
          <t>Lv 39 Lombre</t>
        </is>
      </c>
      <c r="J497" s="71" t="n"/>
      <c r="Q497" s="72" t="inlineStr">
        <is>
          <t>Pokémon</t>
        </is>
      </c>
    </row>
    <row r="498">
      <c r="E498" s="73" t="inlineStr">
        <is>
          <t>Modest</t>
        </is>
      </c>
      <c r="F498" s="73" t="inlineStr">
        <is>
          <t>Shell Armor</t>
        </is>
      </c>
      <c r="G498" s="73" t="inlineStr">
        <is>
          <t>Naughty</t>
        </is>
      </c>
      <c r="H498" s="73" t="inlineStr">
        <is>
          <t>Adaptability</t>
        </is>
      </c>
      <c r="I498" s="73" t="inlineStr">
        <is>
          <t>Mild</t>
        </is>
      </c>
      <c r="J498" s="73" t="inlineStr">
        <is>
          <t>Swift Swim</t>
        </is>
      </c>
      <c r="Q498" s="72" t="inlineStr">
        <is>
          <t>Nature / Ability</t>
        </is>
      </c>
    </row>
    <row r="499">
      <c r="B499" s="72" t="inlineStr">
        <is>
          <t>AI Flags:</t>
        </is>
      </c>
      <c r="E499" s="74" t="inlineStr">
        <is>
          <t>(None)</t>
        </is>
      </c>
      <c r="F499" s="71" t="n"/>
      <c r="G499" s="74" t="inlineStr">
        <is>
          <t>(None)</t>
        </is>
      </c>
      <c r="H499" s="71" t="n"/>
      <c r="I499" s="74" t="inlineStr">
        <is>
          <t>(None)</t>
        </is>
      </c>
      <c r="J499" s="71" t="n"/>
      <c r="Q499" s="72" t="inlineStr">
        <is>
          <t>Item</t>
        </is>
      </c>
    </row>
    <row r="500">
      <c r="B500" s="69" t="inlineStr">
        <is>
          <t>Basic Trainer</t>
        </is>
      </c>
      <c r="E500" s="87" t="inlineStr">
        <is>
          <t>Iron Defense</t>
        </is>
      </c>
      <c r="F500" s="71" t="n"/>
      <c r="G500" s="75" t="inlineStr">
        <is>
          <t>Taunt</t>
        </is>
      </c>
      <c r="H500" s="71" t="n"/>
      <c r="I500" s="76" t="inlineStr">
        <is>
          <t>Uproar</t>
        </is>
      </c>
      <c r="J500" s="71" t="n"/>
      <c r="Q500" s="72" t="inlineStr">
        <is>
          <t>Moves</t>
        </is>
      </c>
    </row>
    <row r="501">
      <c r="E501" s="90" t="inlineStr">
        <is>
          <t>Whirlpool</t>
        </is>
      </c>
      <c r="F501" s="71" t="n"/>
      <c r="G501" s="90" t="inlineStr">
        <is>
          <t>Crabhammer</t>
        </is>
      </c>
      <c r="H501" s="71" t="n"/>
      <c r="I501" s="76" t="inlineStr">
        <is>
          <t>Fury Swipes</t>
        </is>
      </c>
      <c r="J501" s="71" t="n"/>
    </row>
    <row r="502">
      <c r="E502" s="90" t="inlineStr">
        <is>
          <t>Rain Dance</t>
        </is>
      </c>
      <c r="F502" s="71" t="n"/>
      <c r="G502" s="90" t="inlineStr">
        <is>
          <t>Water Pulse</t>
        </is>
      </c>
      <c r="H502" s="71" t="n"/>
      <c r="I502" s="76" t="inlineStr">
        <is>
          <t>Fake Out</t>
        </is>
      </c>
      <c r="J502" s="71" t="n"/>
    </row>
    <row r="503">
      <c r="E503" s="90" t="inlineStr">
        <is>
          <t>Water Pulse</t>
        </is>
      </c>
      <c r="F503" s="71" t="n"/>
      <c r="G503" s="81" t="inlineStr">
        <is>
          <t>-</t>
        </is>
      </c>
      <c r="H503" s="71" t="n"/>
      <c r="I503" s="90" t="inlineStr">
        <is>
          <t>Water Pulse</t>
        </is>
      </c>
      <c r="J503" s="71" t="n"/>
    </row>
    <row r="505" ht="20" customHeight="1">
      <c r="B505" s="65" t="inlineStr">
        <is>
          <t>Beauty</t>
        </is>
      </c>
      <c r="C505" s="66" t="n"/>
      <c r="D505" s="66" t="n"/>
      <c r="E505" s="67" t="inlineStr">
        <is>
          <t>Beauty Tiffany</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IFERROR(_xlfn.IMAGE("https://play.pokemonshowdown.com/sprites/gen5/carvanha.png"),"")</f>
        <v/>
      </c>
      <c r="G506" s="68">
        <f>IFERROR(_xlfn.IMAGE("https://play.pokemonshowdown.com/sprites/gen5/sharpedo.png"),"")</f>
        <v/>
      </c>
      <c r="Q506" s="69" t="inlineStr">
        <is>
          <t>Forced on sight (range 4)</t>
        </is>
      </c>
    </row>
    <row r="507">
      <c r="E507" s="70" t="inlineStr">
        <is>
          <t>Lv 39 Carvanha</t>
        </is>
      </c>
      <c r="F507" s="71" t="n"/>
      <c r="G507" s="70" t="inlineStr">
        <is>
          <t>Lv 39 Sharpedo</t>
        </is>
      </c>
      <c r="H507" s="71" t="n"/>
      <c r="Q507" s="72" t="inlineStr">
        <is>
          <t>Pokémon</t>
        </is>
      </c>
    </row>
    <row r="508">
      <c r="E508" s="73" t="inlineStr">
        <is>
          <t>Adamant</t>
        </is>
      </c>
      <c r="F508" s="73" t="inlineStr">
        <is>
          <t>Rough Skin</t>
        </is>
      </c>
      <c r="G508" s="73" t="inlineStr">
        <is>
          <t>Jolly</t>
        </is>
      </c>
      <c r="H508" s="73" t="inlineStr">
        <is>
          <t>Tinted Lens</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90" t="inlineStr">
        <is>
          <t>Water Pulse</t>
        </is>
      </c>
      <c r="F510" s="71" t="n"/>
      <c r="G510" s="83" t="inlineStr">
        <is>
          <t>Fire Fang</t>
        </is>
      </c>
      <c r="H510" s="71" t="n"/>
      <c r="Q510" s="72" t="inlineStr">
        <is>
          <t>Moves</t>
        </is>
      </c>
    </row>
    <row r="511">
      <c r="E511" s="75" t="inlineStr">
        <is>
          <t>Payback</t>
        </is>
      </c>
      <c r="F511" s="71" t="n"/>
      <c r="G511" s="90" t="inlineStr">
        <is>
          <t>Aqua Cutter</t>
        </is>
      </c>
      <c r="H511" s="71" t="n"/>
    </row>
    <row r="512">
      <c r="E512" s="75" t="inlineStr">
        <is>
          <t>Dark Pulse</t>
        </is>
      </c>
      <c r="F512" s="71" t="n"/>
      <c r="G512" s="76" t="inlineStr">
        <is>
          <t>Hyper Fang</t>
        </is>
      </c>
      <c r="H512" s="71" t="n"/>
    </row>
    <row r="513">
      <c r="E513" s="80" t="inlineStr">
        <is>
          <t>Poison Fang</t>
        </is>
      </c>
      <c r="F513" s="71" t="n"/>
      <c r="G513" s="90" t="inlineStr">
        <is>
          <t>Water Pulse</t>
        </is>
      </c>
      <c r="H513" s="71"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ELITE FOUR &amp; CHAMPION</t>
        </is>
      </c>
    </row>
    <row r="2">
      <c r="E2" s="62" t="inlineStr">
        <is>
          <t>23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Victory Road - 1F</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Albert</t>
        </is>
      </c>
      <c r="F7" s="66" t="n"/>
      <c r="G7" s="66" t="n"/>
      <c r="H7" s="66" t="n"/>
      <c r="I7" s="66" t="n"/>
      <c r="J7" s="66" t="n"/>
      <c r="K7" s="66" t="n"/>
      <c r="L7" s="66" t="n"/>
      <c r="M7" s="66" t="n"/>
      <c r="N7" s="66" t="n"/>
      <c r="O7" s="66" t="n"/>
      <c r="P7" s="66" t="n"/>
      <c r="Q7" s="66" t="n"/>
    </row>
    <row r="8" ht="69" customHeight="1">
      <c r="E8" s="68">
        <f>IFERROR(_xlfn.IMAGE("https://play.pokemonshowdown.com/sprites/gen5/magneton.png"),"")</f>
        <v/>
      </c>
      <c r="G8" s="68">
        <f>IFERROR(_xlfn.IMAGE("https://play.pokemonshowdown.com/sprites/gen5/muk.png"),"")</f>
        <v/>
      </c>
    </row>
    <row r="9">
      <c r="E9" s="70" t="inlineStr">
        <is>
          <t>Lv 43 Magneton</t>
        </is>
      </c>
      <c r="F9" s="71" t="n"/>
      <c r="G9" s="70" t="inlineStr">
        <is>
          <t>Lv 43 Muk</t>
        </is>
      </c>
      <c r="H9" s="71" t="n"/>
      <c r="Q9" s="72" t="inlineStr">
        <is>
          <t>Pokémon</t>
        </is>
      </c>
    </row>
    <row r="10">
      <c r="E10" s="73" t="inlineStr">
        <is>
          <t>Modest</t>
        </is>
      </c>
      <c r="F10" s="73" t="inlineStr">
        <is>
          <t>Magnet Pull</t>
        </is>
      </c>
      <c r="G10" s="73" t="inlineStr">
        <is>
          <t>Adamant</t>
        </is>
      </c>
      <c r="H10" s="73" t="inlineStr">
        <is>
          <t>Aftermath</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9" t="inlineStr">
        <is>
          <t>Signal Beam</t>
        </is>
      </c>
      <c r="F12" s="71" t="n"/>
      <c r="G12" s="75" t="inlineStr">
        <is>
          <t>Payback</t>
        </is>
      </c>
      <c r="H12" s="71" t="n"/>
      <c r="Q12" s="72" t="inlineStr">
        <is>
          <t>Moves</t>
        </is>
      </c>
    </row>
    <row r="13">
      <c r="E13" s="76" t="inlineStr">
        <is>
          <t>Self Destruct</t>
        </is>
      </c>
      <c r="F13" s="71" t="n"/>
      <c r="G13" s="80" t="inlineStr">
        <is>
          <t>Poison Jab</t>
        </is>
      </c>
      <c r="H13" s="71" t="n"/>
    </row>
    <row r="14">
      <c r="E14" s="87" t="inlineStr">
        <is>
          <t>Magnet Bomb</t>
        </is>
      </c>
      <c r="F14" s="71" t="n"/>
      <c r="G14" s="76" t="inlineStr">
        <is>
          <t>Self Destruct</t>
        </is>
      </c>
      <c r="H14" s="71" t="n"/>
    </row>
    <row r="15">
      <c r="E15" s="77" t="inlineStr">
        <is>
          <t>Discharge</t>
        </is>
      </c>
      <c r="F15" s="71" t="n"/>
      <c r="G15" s="76" t="inlineStr">
        <is>
          <t>Recover</t>
        </is>
      </c>
      <c r="H15" s="71" t="n"/>
    </row>
    <row r="17" ht="20" customHeight="1">
      <c r="B17" s="65" t="inlineStr">
        <is>
          <t>Cooltrainer</t>
        </is>
      </c>
      <c r="C17" s="66" t="n"/>
      <c r="D17" s="66" t="n"/>
      <c r="E17" s="67" t="inlineStr">
        <is>
          <t>Cooltrainer Edgar</t>
        </is>
      </c>
      <c r="F17" s="66" t="n"/>
      <c r="G17" s="66" t="n"/>
      <c r="H17" s="66" t="n"/>
      <c r="I17" s="66" t="n"/>
      <c r="J17" s="66" t="n"/>
      <c r="K17" s="66" t="n"/>
      <c r="L17" s="66" t="n"/>
      <c r="M17" s="66" t="n"/>
      <c r="N17" s="66" t="n"/>
      <c r="O17" s="66" t="n"/>
      <c r="P17" s="66" t="n"/>
      <c r="Q17" s="66" t="n"/>
    </row>
    <row r="18" ht="69" customHeight="1">
      <c r="E18" s="68">
        <f>IFERROR(_xlfn.IMAGE("https://play.pokemonshowdown.com/sprites/gen5/cacturne.png"),"")</f>
        <v/>
      </c>
      <c r="G18" s="68">
        <f>IFERROR(_xlfn.IMAGE("https://play.pokemonshowdown.com/sprites/gen5/pelipper.png"),"")</f>
        <v/>
      </c>
      <c r="Q18" s="69" t="inlineStr">
        <is>
          <t>Forced on sight (range 3)</t>
        </is>
      </c>
    </row>
    <row r="19">
      <c r="E19" s="70" t="inlineStr">
        <is>
          <t>Lv 43 Cacturne</t>
        </is>
      </c>
      <c r="F19" s="71" t="n"/>
      <c r="G19" s="70" t="inlineStr">
        <is>
          <t>Lv 43 Pelipper</t>
        </is>
      </c>
      <c r="H19" s="71" t="n"/>
      <c r="Q19" s="72" t="inlineStr">
        <is>
          <t>Pokémon</t>
        </is>
      </c>
    </row>
    <row r="20">
      <c r="E20" s="73" t="inlineStr">
        <is>
          <t>Adamant</t>
        </is>
      </c>
      <c r="F20" s="73" t="inlineStr">
        <is>
          <t>Sand Veil</t>
        </is>
      </c>
      <c r="G20" s="73" t="inlineStr">
        <is>
          <t>Modest</t>
        </is>
      </c>
      <c r="H20" s="73" t="inlineStr">
        <is>
          <t>Unburden</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5" t="inlineStr">
        <is>
          <t>Feint Attack</t>
        </is>
      </c>
      <c r="F22" s="71" t="n"/>
      <c r="G22" s="75" t="inlineStr">
        <is>
          <t>Payback</t>
        </is>
      </c>
      <c r="H22" s="71" t="n"/>
      <c r="Q22" s="72" t="inlineStr">
        <is>
          <t>Moves</t>
        </is>
      </c>
    </row>
    <row r="23">
      <c r="E23" s="86" t="inlineStr">
        <is>
          <t>Revenge</t>
        </is>
      </c>
      <c r="F23" s="71" t="n"/>
      <c r="G23" s="91" t="inlineStr">
        <is>
          <t>Ice Beam</t>
        </is>
      </c>
      <c r="H23" s="71" t="n"/>
    </row>
    <row r="24">
      <c r="E24" s="75" t="inlineStr">
        <is>
          <t>Payback</t>
        </is>
      </c>
      <c r="F24" s="71" t="n"/>
      <c r="G24" s="90" t="inlineStr">
        <is>
          <t>Brine</t>
        </is>
      </c>
      <c r="H24" s="71" t="n"/>
    </row>
    <row r="25">
      <c r="E25" s="75" t="inlineStr">
        <is>
          <t>Beat Up</t>
        </is>
      </c>
      <c r="F25" s="71" t="n"/>
      <c r="G25" s="82" t="inlineStr">
        <is>
          <t>Air Slash</t>
        </is>
      </c>
      <c r="H25" s="71" t="n"/>
    </row>
    <row r="27" ht="20" customHeight="1">
      <c r="B27" s="65" t="inlineStr">
        <is>
          <t>Cooltrainer</t>
        </is>
      </c>
      <c r="C27" s="66" t="n"/>
      <c r="D27" s="66" t="n"/>
      <c r="E27" s="67" t="inlineStr">
        <is>
          <t>Cooltrainer Hope</t>
        </is>
      </c>
      <c r="F27" s="66" t="n"/>
      <c r="G27" s="66" t="n"/>
      <c r="H27" s="66" t="n"/>
      <c r="I27" s="66" t="n"/>
      <c r="J27" s="66" t="n"/>
      <c r="K27" s="66" t="n"/>
      <c r="L27" s="66" t="n"/>
      <c r="M27" s="66" t="n"/>
      <c r="N27" s="66" t="n"/>
      <c r="O27" s="66" t="n"/>
      <c r="P27" s="66" t="n"/>
      <c r="Q27" s="66" t="n"/>
    </row>
    <row r="28" ht="69" customHeight="1">
      <c r="E28" s="68">
        <f>IFERROR(_xlfn.IMAGE("https://play.pokemonshowdown.com/sprites/gen5/roselia.png"),"")</f>
        <v/>
      </c>
      <c r="Q28" s="69" t="inlineStr">
        <is>
          <t>Forced on sight (range 4)</t>
        </is>
      </c>
    </row>
    <row r="29">
      <c r="E29" s="70" t="inlineStr">
        <is>
          <t>Lv 45 Roselia</t>
        </is>
      </c>
      <c r="F29" s="71" t="n"/>
      <c r="Q29" s="72" t="inlineStr">
        <is>
          <t>Pokémon</t>
        </is>
      </c>
    </row>
    <row r="30">
      <c r="E30" s="73" t="inlineStr">
        <is>
          <t>Modest</t>
        </is>
      </c>
      <c r="F30" s="73" t="inlineStr">
        <is>
          <t>Natural Cure</t>
        </is>
      </c>
      <c r="Q30" s="72" t="inlineStr">
        <is>
          <t>Nature / Ability</t>
        </is>
      </c>
    </row>
    <row r="31">
      <c r="B31" s="72" t="inlineStr">
        <is>
          <t>AI Flags:</t>
        </is>
      </c>
      <c r="E31" s="74" t="inlineStr">
        <is>
          <t>(None)</t>
        </is>
      </c>
      <c r="F31" s="71" t="n"/>
      <c r="Q31" s="72" t="inlineStr">
        <is>
          <t>Item</t>
        </is>
      </c>
    </row>
    <row r="32">
      <c r="B32" s="69" t="inlineStr">
        <is>
          <t>Basic Trainer</t>
        </is>
      </c>
      <c r="E32" s="80" t="inlineStr">
        <is>
          <t>Toxic</t>
        </is>
      </c>
      <c r="F32" s="71" t="n"/>
      <c r="Q32" s="72" t="inlineStr">
        <is>
          <t>Moves</t>
        </is>
      </c>
    </row>
    <row r="33">
      <c r="E33" s="84" t="inlineStr">
        <is>
          <t>Magical Leaf</t>
        </is>
      </c>
      <c r="F33" s="71" t="n"/>
    </row>
    <row r="34">
      <c r="E34" s="80" t="inlineStr">
        <is>
          <t>Poison Jab</t>
        </is>
      </c>
      <c r="F34" s="71" t="n"/>
    </row>
    <row r="35">
      <c r="E35" s="84" t="inlineStr">
        <is>
          <t>Needle Arm</t>
        </is>
      </c>
      <c r="F35" s="71" t="n"/>
    </row>
    <row r="37" ht="20" customHeight="1">
      <c r="B37" s="65" t="inlineStr">
        <is>
          <t>Cooltrainer</t>
        </is>
      </c>
      <c r="C37" s="66" t="n"/>
      <c r="D37" s="66" t="n"/>
      <c r="E37" s="67" t="inlineStr">
        <is>
          <t>Cooltrainer Katelynn</t>
        </is>
      </c>
      <c r="F37" s="66" t="n"/>
      <c r="G37" s="66" t="n"/>
      <c r="H37" s="66" t="n"/>
      <c r="I37" s="66" t="n"/>
      <c r="J37" s="66" t="n"/>
      <c r="K37" s="66" t="n"/>
      <c r="L37" s="66" t="n"/>
      <c r="M37" s="66" t="n"/>
      <c r="N37" s="66" t="n"/>
      <c r="O37" s="66" t="n"/>
      <c r="P37" s="66" t="n"/>
      <c r="Q37" s="66" t="n"/>
    </row>
    <row r="38" ht="69" customHeight="1">
      <c r="E38" s="68">
        <f>IFERROR(_xlfn.IMAGE("https://play.pokemonshowdown.com/sprites/gen5/gardevoir.png"),"")</f>
        <v/>
      </c>
      <c r="G38" s="68">
        <f>IFERROR(_xlfn.IMAGE("https://play.pokemonshowdown.com/sprites/gen5/slaking.png"),"")</f>
        <v/>
      </c>
      <c r="Q38" s="69" t="inlineStr">
        <is>
          <t>Forced on sight (range 2)</t>
        </is>
      </c>
    </row>
    <row r="39">
      <c r="E39" s="70" t="inlineStr">
        <is>
          <t>Lv 43 Gardevoir</t>
        </is>
      </c>
      <c r="F39" s="71" t="n"/>
      <c r="G39" s="70" t="inlineStr">
        <is>
          <t>Lv 43 Slaking</t>
        </is>
      </c>
      <c r="H39" s="71" t="n"/>
      <c r="Q39" s="72" t="inlineStr">
        <is>
          <t>Pokémon</t>
        </is>
      </c>
    </row>
    <row r="40">
      <c r="E40" s="73" t="inlineStr">
        <is>
          <t>Timid</t>
        </is>
      </c>
      <c r="F40" s="73" t="inlineStr">
        <is>
          <t>Magic Guard</t>
        </is>
      </c>
      <c r="G40" s="73" t="inlineStr">
        <is>
          <t>Naive</t>
        </is>
      </c>
      <c r="H40" s="73" t="inlineStr">
        <is>
          <t>Truant</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85" t="inlineStr">
        <is>
          <t>Skill Swap</t>
        </is>
      </c>
      <c r="F42" s="71" t="n"/>
      <c r="G42" s="78" t="inlineStr">
        <is>
          <t>Earthquake</t>
        </is>
      </c>
      <c r="H42" s="71" t="n"/>
      <c r="Q42" s="72" t="inlineStr">
        <is>
          <t>Moves</t>
        </is>
      </c>
    </row>
    <row r="43">
      <c r="E43" s="85" t="inlineStr">
        <is>
          <t>Psychic</t>
        </is>
      </c>
      <c r="F43" s="71" t="n"/>
      <c r="G43" s="92" t="inlineStr">
        <is>
          <t>Shadow Ball</t>
        </is>
      </c>
      <c r="H43" s="71" t="n"/>
    </row>
    <row r="44">
      <c r="E44" s="77" t="inlineStr">
        <is>
          <t>Thunderbolt</t>
        </is>
      </c>
      <c r="F44" s="71" t="n"/>
      <c r="G44" s="82" t="inlineStr">
        <is>
          <t>Aerial Ace</t>
        </is>
      </c>
      <c r="H44" s="71" t="n"/>
    </row>
    <row r="45">
      <c r="E45" s="85" t="inlineStr">
        <is>
          <t>Calm Mind</t>
        </is>
      </c>
      <c r="F45" s="71" t="n"/>
      <c r="G45" s="86" t="inlineStr">
        <is>
          <t>Brick Break</t>
        </is>
      </c>
      <c r="H45" s="71" t="n"/>
    </row>
    <row r="47" ht="20" customHeight="1">
      <c r="B47" s="65" t="inlineStr">
        <is>
          <t>Cooltrainer</t>
        </is>
      </c>
      <c r="C47" s="66" t="n"/>
      <c r="D47" s="66" t="n"/>
      <c r="E47" s="67" t="inlineStr">
        <is>
          <t>Cooltrainer Quincy</t>
        </is>
      </c>
      <c r="F47" s="66" t="n"/>
      <c r="G47" s="66" t="n"/>
      <c r="H47" s="66" t="n"/>
      <c r="I47" s="66" t="n"/>
      <c r="J47" s="66" t="n"/>
      <c r="K47" s="66" t="n"/>
      <c r="L47" s="66" t="n"/>
      <c r="M47" s="66" t="n"/>
      <c r="N47" s="66" t="n"/>
      <c r="O47" s="66" t="n"/>
      <c r="P47" s="66" t="n"/>
      <c r="Q47" s="66" t="n"/>
    </row>
    <row r="48" ht="69" customHeight="1">
      <c r="E48" s="68">
        <f>IFERROR(_xlfn.IMAGE("https://play.pokemonshowdown.com/sprites/gen5/slaking.png"),"")</f>
        <v/>
      </c>
      <c r="G48" s="68">
        <f>IFERROR(_xlfn.IMAGE("https://play.pokemonshowdown.com/sprites/gen5/dusclops.png"),"")</f>
        <v/>
      </c>
      <c r="Q48" s="69" t="inlineStr">
        <is>
          <t>Forced on sight (range 2)</t>
        </is>
      </c>
    </row>
    <row r="49">
      <c r="E49" s="70" t="inlineStr">
        <is>
          <t>Lv 43 Slaking</t>
        </is>
      </c>
      <c r="F49" s="71" t="n"/>
      <c r="G49" s="70" t="inlineStr">
        <is>
          <t>Lv 43 Dusclops</t>
        </is>
      </c>
      <c r="H49" s="71" t="n"/>
      <c r="Q49" s="72" t="inlineStr">
        <is>
          <t>Pokémon</t>
        </is>
      </c>
    </row>
    <row r="50">
      <c r="E50" s="73" t="inlineStr">
        <is>
          <t>Timid</t>
        </is>
      </c>
      <c r="F50" s="73" t="inlineStr">
        <is>
          <t>Truant</t>
        </is>
      </c>
      <c r="G50" s="73" t="inlineStr">
        <is>
          <t>Impish</t>
        </is>
      </c>
      <c r="H50" s="73" t="inlineStr">
        <is>
          <t>Pressure</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Attract</t>
        </is>
      </c>
      <c r="F52" s="71" t="n"/>
      <c r="G52" s="85" t="inlineStr">
        <is>
          <t>Skill Swap</t>
        </is>
      </c>
      <c r="H52" s="71" t="n"/>
      <c r="Q52" s="72" t="inlineStr">
        <is>
          <t>Moves</t>
        </is>
      </c>
    </row>
    <row r="53">
      <c r="E53" s="91" t="inlineStr">
        <is>
          <t>Ice Beam</t>
        </is>
      </c>
      <c r="F53" s="71" t="n"/>
      <c r="G53" s="76" t="inlineStr">
        <is>
          <t>Protect</t>
        </is>
      </c>
      <c r="H53" s="71" t="n"/>
    </row>
    <row r="54">
      <c r="E54" s="77" t="inlineStr">
        <is>
          <t>Thunderbolt</t>
        </is>
      </c>
      <c r="F54" s="71" t="n"/>
      <c r="G54" s="83" t="inlineStr">
        <is>
          <t>Will O Wisp</t>
        </is>
      </c>
      <c r="H54" s="71" t="n"/>
    </row>
    <row r="55">
      <c r="E55" s="83" t="inlineStr">
        <is>
          <t>Flamethrower</t>
        </is>
      </c>
      <c r="F55" s="71" t="n"/>
      <c r="G55" s="80" t="inlineStr">
        <is>
          <t>Toxic</t>
        </is>
      </c>
      <c r="H55" s="71" t="n"/>
    </row>
    <row r="57" ht="20" customHeight="1">
      <c r="B57" s="65" t="inlineStr">
        <is>
          <t>Rival</t>
        </is>
      </c>
      <c r="C57" s="66" t="n"/>
      <c r="D57" s="66" t="n"/>
      <c r="E57" s="67" t="inlineStr">
        <is>
          <t>Rival Wally</t>
        </is>
      </c>
      <c r="F57" s="66" t="n"/>
      <c r="G57" s="66" t="n"/>
      <c r="H57" s="66" t="n"/>
      <c r="I57" s="66" t="n"/>
      <c r="J57" s="66" t="n"/>
      <c r="K57" s="66" t="n"/>
      <c r="L57" s="66" t="n"/>
      <c r="M57" s="66" t="n"/>
      <c r="N57" s="66" t="n"/>
      <c r="O57" s="66" t="n"/>
      <c r="P57" s="66" t="n"/>
      <c r="Q57" s="66" t="n"/>
    </row>
    <row r="58" ht="69" customHeight="1">
      <c r="E58" s="68">
        <f>IFERROR(_xlfn.IMAGE("https://play.pokemonshowdown.com/sprites/gen5/altaria.png"),"")</f>
        <v/>
      </c>
      <c r="G58" s="68">
        <f>IFERROR(_xlfn.IMAGE("https://play.pokemonshowdown.com/sprites/gen5/delcatty.png"),"")</f>
        <v/>
      </c>
      <c r="I58" s="68">
        <f>IFERROR(_xlfn.IMAGE("https://play.pokemonshowdown.com/sprites/gen5/roselia.png"),"")</f>
        <v/>
      </c>
      <c r="K58" s="68">
        <f>IFERROR(_xlfn.IMAGE("https://play.pokemonshowdown.com/sprites/gen5/magneton.png"),"")</f>
        <v/>
      </c>
      <c r="M58" s="68">
        <f>IFERROR(_xlfn.IMAGE("https://play.pokemonshowdown.com/sprites/gen5/gardevoir.png"),"")</f>
        <v/>
      </c>
    </row>
    <row r="59">
      <c r="E59" s="70" t="inlineStr">
        <is>
          <t>Lv 44 Altaria</t>
        </is>
      </c>
      <c r="F59" s="71" t="n"/>
      <c r="G59" s="70" t="inlineStr">
        <is>
          <t>Lv 43 Delcatty</t>
        </is>
      </c>
      <c r="H59" s="71" t="n"/>
      <c r="I59" s="70" t="inlineStr">
        <is>
          <t>Lv 44 Roselia</t>
        </is>
      </c>
      <c r="J59" s="71" t="n"/>
      <c r="K59" s="70" t="inlineStr">
        <is>
          <t>Lv 41 Magneton</t>
        </is>
      </c>
      <c r="L59" s="71" t="n"/>
      <c r="M59" s="70" t="inlineStr">
        <is>
          <t>Lv 45 Gardevoir</t>
        </is>
      </c>
      <c r="N59" s="71" t="n"/>
      <c r="Q59" s="72" t="inlineStr">
        <is>
          <t>Pokémon</t>
        </is>
      </c>
    </row>
    <row r="60">
      <c r="E60" s="73" t="inlineStr">
        <is>
          <t>Hasty</t>
        </is>
      </c>
      <c r="F60" s="73" t="inlineStr">
        <is>
          <t>Serene Grace</t>
        </is>
      </c>
      <c r="G60" s="73" t="inlineStr">
        <is>
          <t>Jolly</t>
        </is>
      </c>
      <c r="H60" s="73" t="inlineStr">
        <is>
          <t>Cute Charm</t>
        </is>
      </c>
      <c r="I60" s="73" t="inlineStr">
        <is>
          <t>Modest</t>
        </is>
      </c>
      <c r="J60" s="73" t="inlineStr">
        <is>
          <t>Natural Cure</t>
        </is>
      </c>
      <c r="K60" s="73" t="inlineStr">
        <is>
          <t>Modest</t>
        </is>
      </c>
      <c r="L60" s="73" t="inlineStr">
        <is>
          <t>Magnet Pull</t>
        </is>
      </c>
      <c r="M60" s="73" t="inlineStr">
        <is>
          <t>Timid</t>
        </is>
      </c>
      <c r="N60" s="73" t="inlineStr">
        <is>
          <t>Magic Guard</t>
        </is>
      </c>
      <c r="Q60" s="72" t="inlineStr">
        <is>
          <t>Nature / Ability</t>
        </is>
      </c>
    </row>
    <row r="61">
      <c r="B61" s="72" t="inlineStr">
        <is>
          <t>AI Flags:</t>
        </is>
      </c>
      <c r="E61" s="74" t="inlineStr">
        <is>
          <t>(None)</t>
        </is>
      </c>
      <c r="F61" s="71" t="n"/>
      <c r="G61" s="74" t="inlineStr">
        <is>
          <t>(None)</t>
        </is>
      </c>
      <c r="H61" s="71" t="n"/>
      <c r="I61" s="74" t="inlineStr">
        <is>
          <t>(None)</t>
        </is>
      </c>
      <c r="J61" s="71" t="n"/>
      <c r="K61" s="74" t="inlineStr">
        <is>
          <t>(None)</t>
        </is>
      </c>
      <c r="L61" s="71" t="n"/>
      <c r="M61" s="74" t="inlineStr">
        <is>
          <t>(None)</t>
        </is>
      </c>
      <c r="N61" s="71" t="n"/>
      <c r="Q61" s="72" t="inlineStr">
        <is>
          <t>Item</t>
        </is>
      </c>
    </row>
    <row r="62">
      <c r="B62" s="69" t="inlineStr">
        <is>
          <t>Basic Trainer</t>
        </is>
      </c>
      <c r="E62" s="82" t="inlineStr">
        <is>
          <t>Aerial Ace</t>
        </is>
      </c>
      <c r="F62" s="71" t="n"/>
      <c r="G62" s="76" t="inlineStr">
        <is>
          <t>Sing</t>
        </is>
      </c>
      <c r="H62" s="71" t="n"/>
      <c r="I62" s="84" t="inlineStr">
        <is>
          <t>Magical Leaf</t>
        </is>
      </c>
      <c r="J62" s="71" t="n"/>
      <c r="K62" s="76" t="inlineStr">
        <is>
          <t>Supersonic</t>
        </is>
      </c>
      <c r="L62" s="71" t="n"/>
      <c r="M62" s="76" t="inlineStr">
        <is>
          <t>Double Team</t>
        </is>
      </c>
      <c r="N62" s="71" t="n"/>
      <c r="Q62" s="72" t="inlineStr">
        <is>
          <t>Moves</t>
        </is>
      </c>
    </row>
    <row r="63">
      <c r="E63" s="76" t="inlineStr">
        <is>
          <t>Safeguard</t>
        </is>
      </c>
      <c r="F63" s="71" t="n"/>
      <c r="G63" s="76" t="inlineStr">
        <is>
          <t>Assist</t>
        </is>
      </c>
      <c r="H63" s="71" t="n"/>
      <c r="I63" s="84" t="inlineStr">
        <is>
          <t>Leech Seed</t>
        </is>
      </c>
      <c r="J63" s="71" t="n"/>
      <c r="K63" s="77" t="inlineStr">
        <is>
          <t>Thunderbolt</t>
        </is>
      </c>
      <c r="L63" s="71" t="n"/>
      <c r="M63" s="85" t="inlineStr">
        <is>
          <t>Calm Mind</t>
        </is>
      </c>
      <c r="N63" s="71" t="n"/>
    </row>
    <row r="64">
      <c r="E64" s="93" t="inlineStr">
        <is>
          <t>Dragon Breath</t>
        </is>
      </c>
      <c r="F64" s="71" t="n"/>
      <c r="G64" s="76" t="inlineStr">
        <is>
          <t>Charm</t>
        </is>
      </c>
      <c r="H64" s="71" t="n"/>
      <c r="I64" s="84" t="inlineStr">
        <is>
          <t>Giga Drain</t>
        </is>
      </c>
      <c r="J64" s="71" t="n"/>
      <c r="K64" s="76" t="inlineStr">
        <is>
          <t>Tri Attack</t>
        </is>
      </c>
      <c r="L64" s="71" t="n"/>
      <c r="M64" s="85" t="inlineStr">
        <is>
          <t>Psychic</t>
        </is>
      </c>
      <c r="N64" s="71" t="n"/>
    </row>
    <row r="65">
      <c r="E65" s="93" t="inlineStr">
        <is>
          <t>Dragon Dance</t>
        </is>
      </c>
      <c r="F65" s="71" t="n"/>
      <c r="G65" s="75" t="inlineStr">
        <is>
          <t>Feint Attack</t>
        </is>
      </c>
      <c r="H65" s="71" t="n"/>
      <c r="I65" s="80" t="inlineStr">
        <is>
          <t>Toxic</t>
        </is>
      </c>
      <c r="J65" s="71" t="n"/>
      <c r="K65" s="76" t="inlineStr">
        <is>
          <t>Screech</t>
        </is>
      </c>
      <c r="L65" s="71" t="n"/>
      <c r="M65" s="85" t="inlineStr">
        <is>
          <t>Future Sight</t>
        </is>
      </c>
      <c r="N65" s="71" t="n"/>
    </row>
    <row r="67" ht="20" customHeight="1">
      <c r="B67" s="65" t="inlineStr">
        <is>
          <t>Rival</t>
        </is>
      </c>
      <c r="C67" s="66" t="n"/>
      <c r="D67" s="66" t="n"/>
      <c r="E67" s="67" t="inlineStr">
        <is>
          <t>Rival Wally</t>
        </is>
      </c>
      <c r="F67" s="66" t="n"/>
      <c r="G67" s="66" t="n"/>
      <c r="H67" s="66" t="n"/>
      <c r="I67" s="66" t="n"/>
      <c r="J67" s="66" t="n"/>
      <c r="K67" s="66" t="n"/>
      <c r="L67" s="66" t="n"/>
      <c r="M67" s="66" t="n"/>
      <c r="N67" s="66" t="n"/>
      <c r="O67" s="66" t="n"/>
      <c r="P67" s="66" t="n"/>
      <c r="Q67" s="66" t="n"/>
    </row>
    <row r="68" ht="69" customHeight="1">
      <c r="E68" s="68">
        <f>IFERROR(_xlfn.IMAGE("https://play.pokemonshowdown.com/sprites/gen5/altaria.png"),"")</f>
        <v/>
      </c>
      <c r="G68" s="68">
        <f>IFERROR(_xlfn.IMAGE("https://play.pokemonshowdown.com/sprites/gen5/delcatty.png"),"")</f>
        <v/>
      </c>
      <c r="I68" s="68">
        <f>IFERROR(_xlfn.IMAGE("https://play.pokemonshowdown.com/sprites/gen5/roselia.png"),"")</f>
        <v/>
      </c>
      <c r="K68" s="68">
        <f>IFERROR(_xlfn.IMAGE("https://play.pokemonshowdown.com/sprites/gen5/magneton.png"),"")</f>
        <v/>
      </c>
      <c r="M68" s="68">
        <f>IFERROR(_xlfn.IMAGE("https://play.pokemonshowdown.com/sprites/gen5/gardevoir.png"),"")</f>
        <v/>
      </c>
      <c r="Q68" s="69" t="inlineStr">
        <is>
          <t>Optional</t>
        </is>
      </c>
    </row>
    <row r="69">
      <c r="E69" s="70" t="inlineStr">
        <is>
          <t>Lv 47 Altaria</t>
        </is>
      </c>
      <c r="F69" s="71" t="n"/>
      <c r="G69" s="70" t="inlineStr">
        <is>
          <t>Lv 46 Delcatty</t>
        </is>
      </c>
      <c r="H69" s="71" t="n"/>
      <c r="I69" s="70" t="inlineStr">
        <is>
          <t>Lv 47 Roselia</t>
        </is>
      </c>
      <c r="J69" s="71" t="n"/>
      <c r="K69" s="70" t="inlineStr">
        <is>
          <t>Lv 44 Magneton</t>
        </is>
      </c>
      <c r="L69" s="71" t="n"/>
      <c r="M69" s="70" t="inlineStr">
        <is>
          <t>Lv 48 Gardevoir</t>
        </is>
      </c>
      <c r="N69" s="71" t="n"/>
      <c r="Q69" s="72" t="inlineStr">
        <is>
          <t>Pokémon</t>
        </is>
      </c>
    </row>
    <row r="70">
      <c r="E70" s="73" t="inlineStr">
        <is>
          <t>Hasty</t>
        </is>
      </c>
      <c r="F70" s="73" t="inlineStr">
        <is>
          <t>Serene Grace</t>
        </is>
      </c>
      <c r="G70" s="73" t="inlineStr">
        <is>
          <t>Jolly</t>
        </is>
      </c>
      <c r="H70" s="73" t="inlineStr">
        <is>
          <t>Cute Charm</t>
        </is>
      </c>
      <c r="I70" s="73" t="inlineStr">
        <is>
          <t>Modest</t>
        </is>
      </c>
      <c r="J70" s="73" t="inlineStr">
        <is>
          <t>Natural Cure</t>
        </is>
      </c>
      <c r="K70" s="73" t="inlineStr">
        <is>
          <t>Modest</t>
        </is>
      </c>
      <c r="L70" s="73" t="inlineStr">
        <is>
          <t>Magnet Pull</t>
        </is>
      </c>
      <c r="M70" s="73" t="inlineStr">
        <is>
          <t>Timid</t>
        </is>
      </c>
      <c r="N70" s="73" t="inlineStr">
        <is>
          <t>Magic Guard</t>
        </is>
      </c>
      <c r="Q70" s="72" t="inlineStr">
        <is>
          <t>Nature / Ability</t>
        </is>
      </c>
    </row>
    <row r="71">
      <c r="B71" s="72" t="inlineStr">
        <is>
          <t>AI Flags:</t>
        </is>
      </c>
      <c r="E71" s="74" t="inlineStr">
        <is>
          <t>(None)</t>
        </is>
      </c>
      <c r="F71" s="71" t="n"/>
      <c r="G71" s="74" t="inlineStr">
        <is>
          <t>(None)</t>
        </is>
      </c>
      <c r="H71" s="71" t="n"/>
      <c r="I71" s="74" t="inlineStr">
        <is>
          <t>(None)</t>
        </is>
      </c>
      <c r="J71" s="71" t="n"/>
      <c r="K71" s="74" t="inlineStr">
        <is>
          <t>(None)</t>
        </is>
      </c>
      <c r="L71" s="71" t="n"/>
      <c r="M71" s="74" t="inlineStr">
        <is>
          <t>(None)</t>
        </is>
      </c>
      <c r="N71" s="71" t="n"/>
      <c r="Q71" s="72" t="inlineStr">
        <is>
          <t>Item</t>
        </is>
      </c>
    </row>
    <row r="72">
      <c r="B72" s="69" t="inlineStr">
        <is>
          <t>Basic Trainer</t>
        </is>
      </c>
      <c r="E72" s="82" t="inlineStr">
        <is>
          <t>Aerial Ace</t>
        </is>
      </c>
      <c r="F72" s="71" t="n"/>
      <c r="G72" s="76" t="inlineStr">
        <is>
          <t>Sing</t>
        </is>
      </c>
      <c r="H72" s="71" t="n"/>
      <c r="I72" s="84" t="inlineStr">
        <is>
          <t>Magical Leaf</t>
        </is>
      </c>
      <c r="J72" s="71" t="n"/>
      <c r="K72" s="76" t="inlineStr">
        <is>
          <t>Supersonic</t>
        </is>
      </c>
      <c r="L72" s="71" t="n"/>
      <c r="M72" s="76" t="inlineStr">
        <is>
          <t>Double Team</t>
        </is>
      </c>
      <c r="N72" s="71" t="n"/>
      <c r="Q72" s="72" t="inlineStr">
        <is>
          <t>Moves</t>
        </is>
      </c>
    </row>
    <row r="73">
      <c r="E73" s="76" t="inlineStr">
        <is>
          <t>Safeguard</t>
        </is>
      </c>
      <c r="F73" s="71" t="n"/>
      <c r="G73" s="76" t="inlineStr">
        <is>
          <t>Assist</t>
        </is>
      </c>
      <c r="H73" s="71" t="n"/>
      <c r="I73" s="84" t="inlineStr">
        <is>
          <t>Leech Seed</t>
        </is>
      </c>
      <c r="J73" s="71" t="n"/>
      <c r="K73" s="77" t="inlineStr">
        <is>
          <t>Thunderbolt</t>
        </is>
      </c>
      <c r="L73" s="71" t="n"/>
      <c r="M73" s="85" t="inlineStr">
        <is>
          <t>Calm Mind</t>
        </is>
      </c>
      <c r="N73" s="71" t="n"/>
    </row>
    <row r="74">
      <c r="E74" s="93" t="inlineStr">
        <is>
          <t>Dragon Breath</t>
        </is>
      </c>
      <c r="F74" s="71" t="n"/>
      <c r="G74" s="76" t="inlineStr">
        <is>
          <t>Charm</t>
        </is>
      </c>
      <c r="H74" s="71" t="n"/>
      <c r="I74" s="84" t="inlineStr">
        <is>
          <t>Giga Drain</t>
        </is>
      </c>
      <c r="J74" s="71" t="n"/>
      <c r="K74" s="76" t="inlineStr">
        <is>
          <t>Tri Attack</t>
        </is>
      </c>
      <c r="L74" s="71" t="n"/>
      <c r="M74" s="85" t="inlineStr">
        <is>
          <t>Psychic</t>
        </is>
      </c>
      <c r="N74" s="71" t="n"/>
    </row>
    <row r="75">
      <c r="E75" s="93" t="inlineStr">
        <is>
          <t>Dragon Dance</t>
        </is>
      </c>
      <c r="F75" s="71" t="n"/>
      <c r="G75" s="75" t="inlineStr">
        <is>
          <t>Feint Attack</t>
        </is>
      </c>
      <c r="H75" s="71" t="n"/>
      <c r="I75" s="80" t="inlineStr">
        <is>
          <t>Toxic</t>
        </is>
      </c>
      <c r="J75" s="71" t="n"/>
      <c r="K75" s="76" t="inlineStr">
        <is>
          <t>Screech</t>
        </is>
      </c>
      <c r="L75" s="71" t="n"/>
      <c r="M75" s="85" t="inlineStr">
        <is>
          <t>Future Sight</t>
        </is>
      </c>
      <c r="N75" s="71" t="n"/>
    </row>
    <row r="77" ht="24" customHeight="1">
      <c r="B77" s="63" t="inlineStr">
        <is>
          <t>Victory Road - B1F</t>
        </is>
      </c>
      <c r="C77" s="64" t="n"/>
      <c r="D77" s="64" t="n"/>
      <c r="E77" s="64" t="n"/>
      <c r="F77" s="64" t="n"/>
      <c r="G77" s="64" t="n"/>
      <c r="H77" s="64" t="n"/>
      <c r="I77" s="64" t="n"/>
      <c r="J77" s="64" t="n"/>
      <c r="K77" s="64" t="n"/>
      <c r="L77" s="64" t="n"/>
      <c r="M77" s="64" t="n"/>
      <c r="N77" s="64" t="n"/>
      <c r="O77" s="64" t="n"/>
      <c r="P77" s="64" t="n"/>
      <c r="Q77" s="64" t="n"/>
    </row>
    <row r="79" ht="20" customHeight="1">
      <c r="B79" s="65" t="inlineStr">
        <is>
          <t>Cooltrainer</t>
        </is>
      </c>
      <c r="C79" s="66" t="n"/>
      <c r="D79" s="66" t="n"/>
      <c r="E79" s="67" t="inlineStr">
        <is>
          <t>Cooltrainer Halle</t>
        </is>
      </c>
      <c r="F79" s="66" t="n"/>
      <c r="G79" s="66" t="n"/>
      <c r="H79" s="66" t="n"/>
      <c r="I79" s="66" t="n"/>
      <c r="J79" s="66" t="n"/>
      <c r="K79" s="66" t="n"/>
      <c r="L79" s="66" t="n"/>
      <c r="M79" s="66" t="n"/>
      <c r="N79" s="66" t="n"/>
      <c r="O79" s="66" t="n"/>
      <c r="P79" s="66" t="n"/>
      <c r="Q79" s="66" t="n"/>
    </row>
    <row r="80" ht="69" customHeight="1">
      <c r="E80" s="68">
        <f>IFERROR(_xlfn.IMAGE("https://play.pokemonshowdown.com/sprites/gen5/sableye.png"),"")</f>
        <v/>
      </c>
      <c r="G80" s="68">
        <f>IFERROR(_xlfn.IMAGE("https://play.pokemonshowdown.com/sprites/gen5/absol.png"),"")</f>
        <v/>
      </c>
    </row>
    <row r="81">
      <c r="E81" s="70" t="inlineStr">
        <is>
          <t>Lv 43 Sableye</t>
        </is>
      </c>
      <c r="F81" s="71" t="n"/>
      <c r="G81" s="70" t="inlineStr">
        <is>
          <t>Lv 43 Absol</t>
        </is>
      </c>
      <c r="H81" s="71" t="n"/>
      <c r="Q81" s="72" t="inlineStr">
        <is>
          <t>Pokémon</t>
        </is>
      </c>
    </row>
    <row r="82">
      <c r="E82" s="73" t="inlineStr">
        <is>
          <t>Adamant</t>
        </is>
      </c>
      <c r="F82" s="73" t="inlineStr">
        <is>
          <t>Clear Body</t>
        </is>
      </c>
      <c r="G82" s="73" t="inlineStr">
        <is>
          <t>Jolly</t>
        </is>
      </c>
      <c r="H82" s="73" t="inlineStr">
        <is>
          <t>Super Luck</t>
        </is>
      </c>
      <c r="Q82" s="72" t="inlineStr">
        <is>
          <t>Nature / Ability</t>
        </is>
      </c>
    </row>
    <row r="83">
      <c r="B83" s="72" t="inlineStr">
        <is>
          <t>AI Flags:</t>
        </is>
      </c>
      <c r="E83" s="74" t="inlineStr">
        <is>
          <t>(None)</t>
        </is>
      </c>
      <c r="F83" s="71" t="n"/>
      <c r="G83" s="74" t="inlineStr">
        <is>
          <t>(None)</t>
        </is>
      </c>
      <c r="H83" s="71" t="n"/>
      <c r="Q83" s="72" t="inlineStr">
        <is>
          <t>Item</t>
        </is>
      </c>
    </row>
    <row r="84">
      <c r="B84" s="69" t="inlineStr">
        <is>
          <t>Basic Trainer</t>
        </is>
      </c>
      <c r="E84" s="85" t="inlineStr">
        <is>
          <t>Zen Headbutt</t>
        </is>
      </c>
      <c r="F84" s="71" t="n"/>
      <c r="G84" s="92" t="inlineStr">
        <is>
          <t>Shadow Ball</t>
        </is>
      </c>
      <c r="H84" s="71" t="n"/>
      <c r="Q84" s="72" t="inlineStr">
        <is>
          <t>Moves</t>
        </is>
      </c>
    </row>
    <row r="85">
      <c r="E85" s="75" t="inlineStr">
        <is>
          <t>Punishment</t>
        </is>
      </c>
      <c r="F85" s="71" t="n"/>
      <c r="G85" s="75" t="inlineStr">
        <is>
          <t>Punishment</t>
        </is>
      </c>
      <c r="H85" s="71" t="n"/>
    </row>
    <row r="86">
      <c r="E86" s="92" t="inlineStr">
        <is>
          <t>Shadow Claw</t>
        </is>
      </c>
      <c r="F86" s="71" t="n"/>
      <c r="G86" s="85" t="inlineStr">
        <is>
          <t>Future Sight</t>
        </is>
      </c>
      <c r="H86" s="71" t="n"/>
    </row>
    <row r="87">
      <c r="E87" s="89" t="inlineStr">
        <is>
          <t>Power Gem</t>
        </is>
      </c>
      <c r="F87" s="71" t="n"/>
      <c r="G87" s="79" t="inlineStr">
        <is>
          <t>X Scissor</t>
        </is>
      </c>
      <c r="H87" s="71" t="n"/>
    </row>
    <row r="89" ht="20" customHeight="1">
      <c r="B89" s="65" t="inlineStr">
        <is>
          <t>Cooltrainer</t>
        </is>
      </c>
      <c r="C89" s="66" t="n"/>
      <c r="D89" s="66" t="n"/>
      <c r="E89" s="67" t="inlineStr">
        <is>
          <t>Cooltrainer Michelle</t>
        </is>
      </c>
      <c r="F89" s="66" t="n"/>
      <c r="G89" s="66" t="n"/>
      <c r="H89" s="66" t="n"/>
      <c r="I89" s="66" t="n"/>
      <c r="J89" s="66" t="n"/>
      <c r="K89" s="66" t="n"/>
      <c r="L89" s="66" t="n"/>
      <c r="M89" s="66" t="n"/>
      <c r="N89" s="66" t="n"/>
      <c r="O89" s="66" t="n"/>
      <c r="P89" s="66" t="n"/>
      <c r="Q89" s="66" t="n"/>
    </row>
    <row r="90" ht="69" customHeight="1">
      <c r="E90" s="68">
        <f>IFERROR(_xlfn.IMAGE("https://play.pokemonshowdown.com/sprites/gen5/torkoal.png"),"")</f>
        <v/>
      </c>
      <c r="G90" s="68">
        <f>IFERROR(_xlfn.IMAGE("https://play.pokemonshowdown.com/sprites/gen5/medicham.png"),"")</f>
        <v/>
      </c>
      <c r="I90" s="68">
        <f>IFERROR(_xlfn.IMAGE("https://play.pokemonshowdown.com/sprites/gen5/ludicolo.png"),"")</f>
        <v/>
      </c>
      <c r="Q90" s="69" t="inlineStr">
        <is>
          <t>Forced on sight (range 2)</t>
        </is>
      </c>
    </row>
    <row r="91">
      <c r="E91" s="70" t="inlineStr">
        <is>
          <t>Lv 42 Torkoal</t>
        </is>
      </c>
      <c r="F91" s="71" t="n"/>
      <c r="G91" s="70" t="inlineStr">
        <is>
          <t>Lv 42 Medicham</t>
        </is>
      </c>
      <c r="H91" s="71" t="n"/>
      <c r="I91" s="70" t="inlineStr">
        <is>
          <t>Lv 42 Ludicolo</t>
        </is>
      </c>
      <c r="J91" s="71" t="n"/>
      <c r="Q91" s="72" t="inlineStr">
        <is>
          <t>Pokémon</t>
        </is>
      </c>
    </row>
    <row r="92">
      <c r="E92" s="73" t="inlineStr">
        <is>
          <t>Adamant</t>
        </is>
      </c>
      <c r="F92" s="73" t="inlineStr">
        <is>
          <t>White Smoke</t>
        </is>
      </c>
      <c r="G92" s="73" t="inlineStr">
        <is>
          <t>Adamant</t>
        </is>
      </c>
      <c r="H92" s="73" t="inlineStr">
        <is>
          <t>Pure Power</t>
        </is>
      </c>
      <c r="I92" s="73" t="inlineStr">
        <is>
          <t>Modest</t>
        </is>
      </c>
      <c r="J92" s="73" t="inlineStr">
        <is>
          <t>Swift Swim</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Self Destruct</t>
        </is>
      </c>
      <c r="F94" s="71" t="n"/>
      <c r="G94" s="86" t="inlineStr">
        <is>
          <t>Force Palm</t>
        </is>
      </c>
      <c r="H94" s="71" t="n"/>
      <c r="I94" s="83" t="inlineStr">
        <is>
          <t>Fire Punch</t>
        </is>
      </c>
      <c r="J94" s="71" t="n"/>
      <c r="Q94" s="72" t="inlineStr">
        <is>
          <t>Moves</t>
        </is>
      </c>
    </row>
    <row r="95">
      <c r="E95" s="76" t="inlineStr">
        <is>
          <t>Body Slam</t>
        </is>
      </c>
      <c r="F95" s="71" t="n"/>
      <c r="G95" s="85" t="inlineStr">
        <is>
          <t>Psychic</t>
        </is>
      </c>
      <c r="H95" s="71" t="n"/>
      <c r="I95" s="77" t="inlineStr">
        <is>
          <t>Thunder Punch</t>
        </is>
      </c>
      <c r="J95" s="71" t="n"/>
    </row>
    <row r="96">
      <c r="E96" s="80" t="inlineStr">
        <is>
          <t>Smog</t>
        </is>
      </c>
      <c r="F96" s="71" t="n"/>
      <c r="G96" s="85" t="inlineStr">
        <is>
          <t>Teleport</t>
        </is>
      </c>
      <c r="H96" s="71" t="n"/>
      <c r="I96" s="84" t="inlineStr">
        <is>
          <t>Energy Ball</t>
        </is>
      </c>
      <c r="J96" s="71" t="n"/>
    </row>
    <row r="97">
      <c r="E97" s="83" t="inlineStr">
        <is>
          <t>Lava Plume</t>
        </is>
      </c>
      <c r="F97" s="71" t="n"/>
      <c r="G97" s="76" t="inlineStr">
        <is>
          <t>Recover</t>
        </is>
      </c>
      <c r="H97" s="71" t="n"/>
      <c r="I97" s="91" t="inlineStr">
        <is>
          <t>Ice Punch</t>
        </is>
      </c>
      <c r="J97" s="71" t="n"/>
    </row>
    <row r="99" ht="20" customHeight="1">
      <c r="B99" s="65" t="inlineStr">
        <is>
          <t>Cooltrainer</t>
        </is>
      </c>
      <c r="C99" s="66" t="n"/>
      <c r="D99" s="66" t="n"/>
      <c r="E99" s="67" t="inlineStr">
        <is>
          <t>Cooltrainer Mitchell</t>
        </is>
      </c>
      <c r="F99" s="66" t="n"/>
      <c r="G99" s="66" t="n"/>
      <c r="H99" s="66" t="n"/>
      <c r="I99" s="66" t="n"/>
      <c r="J99" s="66" t="n"/>
      <c r="K99" s="66" t="n"/>
      <c r="L99" s="66" t="n"/>
      <c r="M99" s="66" t="n"/>
      <c r="N99" s="66" t="n"/>
      <c r="O99" s="66" t="n"/>
      <c r="P99" s="66" t="n"/>
      <c r="Q99" s="66" t="n"/>
    </row>
    <row r="100" ht="69" customHeight="1">
      <c r="E100" s="68">
        <f>IFERROR(_xlfn.IMAGE("https://play.pokemonshowdown.com/sprites/gen5/lunatone.png"),"")</f>
        <v/>
      </c>
      <c r="G100" s="68">
        <f>IFERROR(_xlfn.IMAGE("https://play.pokemonshowdown.com/sprites/gen5/solrock.png"),"")</f>
        <v/>
      </c>
      <c r="Q100" s="69" t="inlineStr">
        <is>
          <t>Forced on sight (range 4)</t>
        </is>
      </c>
    </row>
    <row r="101">
      <c r="E101" s="70" t="inlineStr">
        <is>
          <t>Lv 43 Lunatone</t>
        </is>
      </c>
      <c r="F101" s="71" t="n"/>
      <c r="G101" s="70" t="inlineStr">
        <is>
          <t>Lv 43 Solrock</t>
        </is>
      </c>
      <c r="H101" s="71" t="n"/>
      <c r="Q101" s="72" t="inlineStr">
        <is>
          <t>Pokémon</t>
        </is>
      </c>
    </row>
    <row r="102">
      <c r="E102" s="73" t="inlineStr">
        <is>
          <t>Mild</t>
        </is>
      </c>
      <c r="F102" s="73" t="inlineStr">
        <is>
          <t>Levitate</t>
        </is>
      </c>
      <c r="G102" s="73" t="inlineStr">
        <is>
          <t>Naughty</t>
        </is>
      </c>
      <c r="H102" s="73" t="inlineStr">
        <is>
          <t>Levitate</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76" t="inlineStr">
        <is>
          <t>Explosion</t>
        </is>
      </c>
      <c r="F104" s="71" t="n"/>
      <c r="G104" s="76" t="inlineStr">
        <is>
          <t>Explosion</t>
        </is>
      </c>
      <c r="H104" s="71" t="n"/>
      <c r="Q104" s="72" t="inlineStr">
        <is>
          <t>Moves</t>
        </is>
      </c>
    </row>
    <row r="105">
      <c r="E105" s="85" t="inlineStr">
        <is>
          <t>Reflect</t>
        </is>
      </c>
      <c r="F105" s="71" t="n"/>
      <c r="G105" s="85" t="inlineStr">
        <is>
          <t>Reflect</t>
        </is>
      </c>
      <c r="H105" s="71" t="n"/>
    </row>
    <row r="106">
      <c r="E106" s="85" t="inlineStr">
        <is>
          <t>Light Screen</t>
        </is>
      </c>
      <c r="F106" s="71" t="n"/>
      <c r="G106" s="85" t="inlineStr">
        <is>
          <t>Light Screen</t>
        </is>
      </c>
      <c r="H106" s="71" t="n"/>
    </row>
    <row r="107">
      <c r="E107" s="85" t="inlineStr">
        <is>
          <t>Psychic</t>
        </is>
      </c>
      <c r="F107" s="71" t="n"/>
      <c r="G107" s="92" t="inlineStr">
        <is>
          <t>Shadow Ball</t>
        </is>
      </c>
      <c r="H107" s="71" t="n"/>
    </row>
    <row r="109" ht="20" customHeight="1">
      <c r="B109" s="65" t="inlineStr">
        <is>
          <t>Cooltrainer</t>
        </is>
      </c>
      <c r="C109" s="66" t="n"/>
      <c r="D109" s="66" t="n"/>
      <c r="E109" s="67" t="inlineStr">
        <is>
          <t>Cooltrainer Samuel</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IFERROR(_xlfn.IMAGE("https://play.pokemonshowdown.com/sprites/gen5/swellow.png"),"")</f>
        <v/>
      </c>
      <c r="G110" s="68">
        <f>IFERROR(_xlfn.IMAGE("https://play.pokemonshowdown.com/sprites/gen5/mawile.png"),"")</f>
        <v/>
      </c>
      <c r="I110" s="68">
        <f>IFERROR(_xlfn.IMAGE("https://play.pokemonshowdown.com/sprites/gen5/kadabra.png"),"")</f>
        <v/>
      </c>
      <c r="Q110" s="69" t="inlineStr">
        <is>
          <t>Forced on sight (range 3)</t>
        </is>
      </c>
    </row>
    <row r="111">
      <c r="E111" s="70" t="inlineStr">
        <is>
          <t>Lv 42 Swellow</t>
        </is>
      </c>
      <c r="F111" s="71" t="n"/>
      <c r="G111" s="70" t="inlineStr">
        <is>
          <t>Lv 42 Mawile</t>
        </is>
      </c>
      <c r="H111" s="71" t="n"/>
      <c r="I111" s="70" t="inlineStr">
        <is>
          <t>Lv 42 Kadabra</t>
        </is>
      </c>
      <c r="J111" s="71" t="n"/>
      <c r="Q111" s="72" t="inlineStr">
        <is>
          <t>Pokémon</t>
        </is>
      </c>
    </row>
    <row r="112">
      <c r="E112" s="73" t="inlineStr">
        <is>
          <t>Adamant</t>
        </is>
      </c>
      <c r="F112" s="73" t="inlineStr">
        <is>
          <t>Guts</t>
        </is>
      </c>
      <c r="G112" s="73" t="inlineStr">
        <is>
          <t>Adamant</t>
        </is>
      </c>
      <c r="H112" s="73" t="inlineStr">
        <is>
          <t>Intimidate</t>
        </is>
      </c>
      <c r="I112" s="73" t="inlineStr">
        <is>
          <t>Modest</t>
        </is>
      </c>
      <c r="J112" s="73" t="inlineStr">
        <is>
          <t>Magic Guard</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76" t="inlineStr">
        <is>
          <t>Quick Attack</t>
        </is>
      </c>
      <c r="F114" s="71" t="n"/>
      <c r="G114" s="80" t="inlineStr">
        <is>
          <t>Poison Fang</t>
        </is>
      </c>
      <c r="H114" s="71" t="n"/>
      <c r="I114" s="85" t="inlineStr">
        <is>
          <t>Miracle Eye</t>
        </is>
      </c>
      <c r="J114" s="71" t="n"/>
      <c r="Q114" s="72" t="inlineStr">
        <is>
          <t>Moves</t>
        </is>
      </c>
    </row>
    <row r="115">
      <c r="E115" s="82" t="inlineStr">
        <is>
          <t>Aerial Ace</t>
        </is>
      </c>
      <c r="F115" s="71" t="n"/>
      <c r="G115" s="87" t="inlineStr">
        <is>
          <t>Iron Head</t>
        </is>
      </c>
      <c r="H115" s="71" t="n"/>
      <c r="I115" s="85" t="inlineStr">
        <is>
          <t>Teleport</t>
        </is>
      </c>
      <c r="J115" s="71" t="n"/>
    </row>
    <row r="116">
      <c r="E116" s="76" t="inlineStr">
        <is>
          <t>Endeavor</t>
        </is>
      </c>
      <c r="F116" s="71" t="n"/>
      <c r="G116" s="75" t="inlineStr">
        <is>
          <t>Super Fang</t>
        </is>
      </c>
      <c r="H116" s="71" t="n"/>
      <c r="I116" s="85" t="inlineStr">
        <is>
          <t>Psychic</t>
        </is>
      </c>
      <c r="J116" s="71" t="n"/>
    </row>
    <row r="117">
      <c r="E117" s="76" t="inlineStr">
        <is>
          <t>Roar</t>
        </is>
      </c>
      <c r="F117" s="71" t="n"/>
      <c r="G117" s="75" t="inlineStr">
        <is>
          <t>Crunch</t>
        </is>
      </c>
      <c r="H117" s="71" t="n"/>
      <c r="I117" s="76" t="inlineStr">
        <is>
          <t>Recover</t>
        </is>
      </c>
      <c r="J117" s="71" t="n"/>
    </row>
    <row r="119" ht="20" customHeight="1">
      <c r="B119" s="65" t="inlineStr">
        <is>
          <t>Cooltrainer</t>
        </is>
      </c>
      <c r="C119" s="66" t="n"/>
      <c r="D119" s="66" t="n"/>
      <c r="E119" s="67" t="inlineStr">
        <is>
          <t>Cooltrainer Shannon</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IFERROR(_xlfn.IMAGE("https://play.pokemonshowdown.com/sprites/gen5/claydol.png"),"")</f>
        <v/>
      </c>
      <c r="Q120" s="69" t="inlineStr">
        <is>
          <t>Forced on sight (range 4)</t>
        </is>
      </c>
    </row>
    <row r="121">
      <c r="E121" s="70" t="inlineStr">
        <is>
          <t>Lv 45 Claydol</t>
        </is>
      </c>
      <c r="F121" s="71" t="n"/>
      <c r="Q121" s="72" t="inlineStr">
        <is>
          <t>Pokémon</t>
        </is>
      </c>
    </row>
    <row r="122">
      <c r="E122" s="73" t="inlineStr">
        <is>
          <t>Adamant</t>
        </is>
      </c>
      <c r="F122" s="73" t="inlineStr">
        <is>
          <t>Levitate</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Zen Headbutt</t>
        </is>
      </c>
      <c r="F124" s="71" t="n"/>
      <c r="Q124" s="72" t="inlineStr">
        <is>
          <t>Moves</t>
        </is>
      </c>
    </row>
    <row r="125">
      <c r="E125" s="76" t="inlineStr">
        <is>
          <t>Hyper Beam</t>
        </is>
      </c>
      <c r="F125" s="71" t="n"/>
    </row>
    <row r="126">
      <c r="E126" s="78" t="inlineStr">
        <is>
          <t>Earth Power</t>
        </is>
      </c>
      <c r="F126" s="71" t="n"/>
    </row>
    <row r="127">
      <c r="E127" s="76" t="inlineStr">
        <is>
          <t>Self Destruct</t>
        </is>
      </c>
      <c r="F127" s="71" t="n"/>
    </row>
    <row r="129" ht="24" customHeight="1">
      <c r="B129" s="63" t="inlineStr">
        <is>
          <t>Victory Road - B2F</t>
        </is>
      </c>
      <c r="C129" s="64" t="n"/>
      <c r="D129" s="64" t="n"/>
      <c r="E129" s="64" t="n"/>
      <c r="F129" s="64" t="n"/>
      <c r="G129" s="64" t="n"/>
      <c r="H129" s="64" t="n"/>
      <c r="I129" s="64" t="n"/>
      <c r="J129" s="64" t="n"/>
      <c r="K129" s="64" t="n"/>
      <c r="L129" s="64" t="n"/>
      <c r="M129" s="64" t="n"/>
      <c r="N129" s="64" t="n"/>
      <c r="O129" s="64" t="n"/>
      <c r="P129" s="64" t="n"/>
      <c r="Q129" s="64" t="n"/>
    </row>
    <row r="131" ht="20" customHeight="1">
      <c r="B131" s="65" t="inlineStr">
        <is>
          <t>Cooltrainer</t>
        </is>
      </c>
      <c r="C131" s="66" t="n"/>
      <c r="D131" s="66" t="n"/>
      <c r="E131" s="67" t="inlineStr">
        <is>
          <t>Cooltrainer Caroline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IFERROR(_xlfn.IMAGE("https://play.pokemonshowdown.com/sprites/gen5/skarmory.png"),"")</f>
        <v/>
      </c>
      <c r="G132" s="68">
        <f>IFERROR(_xlfn.IMAGE("https://play.pokemonshowdown.com/sprites/gen5/sableye.png"),"")</f>
        <v/>
      </c>
      <c r="Q132" s="69" t="inlineStr">
        <is>
          <t>Forced on sight (range 2)</t>
        </is>
      </c>
    </row>
    <row r="133">
      <c r="E133" s="70" t="inlineStr">
        <is>
          <t>Lv 43 Skarmory</t>
        </is>
      </c>
      <c r="F133" s="71" t="n"/>
      <c r="G133" s="70" t="inlineStr">
        <is>
          <t>Lv 43 Sableye</t>
        </is>
      </c>
      <c r="H133" s="71" t="n"/>
      <c r="Q133" s="72" t="inlineStr">
        <is>
          <t>Pokémon</t>
        </is>
      </c>
    </row>
    <row r="134">
      <c r="E134" s="73" t="inlineStr">
        <is>
          <t>Adamant</t>
        </is>
      </c>
      <c r="F134" s="73" t="inlineStr">
        <is>
          <t>Filter</t>
        </is>
      </c>
      <c r="G134" s="73" t="inlineStr">
        <is>
          <t>Adamant</t>
        </is>
      </c>
      <c r="H134" s="73" t="inlineStr">
        <is>
          <t>Clear Body</t>
        </is>
      </c>
      <c r="Q134" s="72" t="inlineStr">
        <is>
          <t>Nature / Ability</t>
        </is>
      </c>
    </row>
    <row r="135">
      <c r="B135" s="72" t="inlineStr">
        <is>
          <t>AI Flags:</t>
        </is>
      </c>
      <c r="E135" s="74" t="inlineStr">
        <is>
          <t>(None)</t>
        </is>
      </c>
      <c r="F135" s="71" t="n"/>
      <c r="G135" s="74" t="inlineStr">
        <is>
          <t>(None)</t>
        </is>
      </c>
      <c r="H135" s="71" t="n"/>
      <c r="Q135" s="72" t="inlineStr">
        <is>
          <t>Item</t>
        </is>
      </c>
    </row>
    <row r="136">
      <c r="B136" s="69" t="inlineStr">
        <is>
          <t>Basic Trainer</t>
        </is>
      </c>
      <c r="E136" s="82" t="inlineStr">
        <is>
          <t>Drill Peck</t>
        </is>
      </c>
      <c r="F136" s="71" t="n"/>
      <c r="G136" s="85" t="inlineStr">
        <is>
          <t>Zen Headbutt</t>
        </is>
      </c>
      <c r="H136" s="71" t="n"/>
      <c r="Q136" s="72" t="inlineStr">
        <is>
          <t>Moves</t>
        </is>
      </c>
    </row>
    <row r="137">
      <c r="E137" s="76" t="inlineStr">
        <is>
          <t>Roar</t>
        </is>
      </c>
      <c r="F137" s="71" t="n"/>
      <c r="G137" s="75" t="inlineStr">
        <is>
          <t>Punishment</t>
        </is>
      </c>
      <c r="H137" s="71" t="n"/>
    </row>
    <row r="138">
      <c r="E138" s="76" t="inlineStr">
        <is>
          <t>Whirlwind</t>
        </is>
      </c>
      <c r="F138" s="71" t="n"/>
      <c r="G138" s="92" t="inlineStr">
        <is>
          <t>Shadow Claw</t>
        </is>
      </c>
      <c r="H138" s="71" t="n"/>
    </row>
    <row r="139">
      <c r="E139" s="87" t="inlineStr">
        <is>
          <t>Steel Wing</t>
        </is>
      </c>
      <c r="F139" s="71" t="n"/>
      <c r="G139" s="89" t="inlineStr">
        <is>
          <t>Power Gem</t>
        </is>
      </c>
      <c r="H139" s="71" t="n"/>
    </row>
    <row r="141" ht="20" customHeight="1">
      <c r="B141" s="65" t="inlineStr">
        <is>
          <t>Cooltrainer</t>
        </is>
      </c>
      <c r="C141" s="66" t="n"/>
      <c r="D141" s="66" t="n"/>
      <c r="E141" s="67" t="inlineStr">
        <is>
          <t>Cooltrainer Dianne</t>
        </is>
      </c>
      <c r="F141" s="66" t="n"/>
      <c r="G141" s="66" t="n"/>
      <c r="H141" s="66" t="n"/>
      <c r="I141" s="66" t="n"/>
      <c r="J141" s="66" t="n"/>
      <c r="K141" s="66" t="n"/>
      <c r="L141" s="66" t="n"/>
      <c r="M141" s="66" t="n"/>
      <c r="N141" s="66" t="n"/>
      <c r="O141" s="66" t="n"/>
      <c r="P141" s="66" t="n"/>
      <c r="Q141" s="66" t="n"/>
    </row>
    <row r="142" ht="69" customHeight="1">
      <c r="E142" s="68">
        <f>IFERROR(_xlfn.IMAGE("https://play.pokemonshowdown.com/sprites/gen5/claydol.png"),"")</f>
        <v/>
      </c>
      <c r="G142" s="68">
        <f>IFERROR(_xlfn.IMAGE("https://play.pokemonshowdown.com/sprites/gen5/lanturn.png"),"")</f>
        <v/>
      </c>
      <c r="Q142" s="69" t="inlineStr">
        <is>
          <t>Forced on sight (range 2)</t>
        </is>
      </c>
    </row>
    <row r="143">
      <c r="E143" s="70" t="inlineStr">
        <is>
          <t>Lv 43 Claydol</t>
        </is>
      </c>
      <c r="F143" s="71" t="n"/>
      <c r="G143" s="70" t="inlineStr">
        <is>
          <t>Lv 43 Lanturn</t>
        </is>
      </c>
      <c r="H143" s="71" t="n"/>
      <c r="Q143" s="72" t="inlineStr">
        <is>
          <t>Pokémon</t>
        </is>
      </c>
    </row>
    <row r="144">
      <c r="E144" s="73" t="inlineStr">
        <is>
          <t>Adamant</t>
        </is>
      </c>
      <c r="F144" s="73" t="inlineStr">
        <is>
          <t>Levitate</t>
        </is>
      </c>
      <c r="G144" s="73" t="inlineStr">
        <is>
          <t>Mild</t>
        </is>
      </c>
      <c r="H144" s="73" t="inlineStr">
        <is>
          <t>Volt Absorb</t>
        </is>
      </c>
      <c r="Q144" s="72" t="inlineStr">
        <is>
          <t>Nature / Ability</t>
        </is>
      </c>
    </row>
    <row r="145">
      <c r="B145" s="72" t="inlineStr">
        <is>
          <t>AI Flags:</t>
        </is>
      </c>
      <c r="E145" s="74" t="inlineStr">
        <is>
          <t>(None)</t>
        </is>
      </c>
      <c r="F145" s="71" t="n"/>
      <c r="G145" s="74" t="inlineStr">
        <is>
          <t>(None)</t>
        </is>
      </c>
      <c r="H145" s="71" t="n"/>
      <c r="Q145" s="72" t="inlineStr">
        <is>
          <t>Item</t>
        </is>
      </c>
    </row>
    <row r="146">
      <c r="B146" s="69" t="inlineStr">
        <is>
          <t>Basic Trainer</t>
        </is>
      </c>
      <c r="E146" s="85" t="inlineStr">
        <is>
          <t>Skill Swap</t>
        </is>
      </c>
      <c r="F146" s="71" t="n"/>
      <c r="G146" s="77" t="inlineStr">
        <is>
          <t>Thunderbolt</t>
        </is>
      </c>
      <c r="H146" s="71" t="n"/>
      <c r="Q146" s="72" t="inlineStr">
        <is>
          <t>Moves</t>
        </is>
      </c>
    </row>
    <row r="147">
      <c r="E147" s="78" t="inlineStr">
        <is>
          <t>Earthquake</t>
        </is>
      </c>
      <c r="F147" s="71" t="n"/>
      <c r="G147" s="78" t="inlineStr">
        <is>
          <t>Earthquake</t>
        </is>
      </c>
      <c r="H147" s="71" t="n"/>
    </row>
    <row r="148">
      <c r="E148" s="81" t="inlineStr">
        <is>
          <t>-</t>
        </is>
      </c>
      <c r="F148" s="71" t="n"/>
      <c r="G148" s="81" t="inlineStr">
        <is>
          <t>-</t>
        </is>
      </c>
      <c r="H148" s="71" t="n"/>
    </row>
    <row r="149">
      <c r="E149" s="81" t="inlineStr">
        <is>
          <t>-</t>
        </is>
      </c>
      <c r="F149" s="71" t="n"/>
      <c r="G149" s="81" t="inlineStr">
        <is>
          <t>-</t>
        </is>
      </c>
      <c r="H149" s="71" t="n"/>
    </row>
    <row r="151" ht="20" customHeight="1">
      <c r="B151" s="65" t="inlineStr">
        <is>
          <t>Cooltrainer</t>
        </is>
      </c>
      <c r="C151" s="66" t="n"/>
      <c r="D151" s="66" t="n"/>
      <c r="E151" s="67" t="inlineStr">
        <is>
          <t>Cooltrainer Felix</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IFERROR(_xlfn.IMAGE("https://play.pokemonshowdown.com/sprites/gen5/medicham.png"),"")</f>
        <v/>
      </c>
      <c r="G152" s="68">
        <f>IFERROR(_xlfn.IMAGE("https://play.pokemonshowdown.com/sprites/gen5/claydol.png"),"")</f>
        <v/>
      </c>
      <c r="Q152" s="69" t="inlineStr">
        <is>
          <t>Forced on sight (range 2)</t>
        </is>
      </c>
    </row>
    <row r="153">
      <c r="E153" s="70" t="inlineStr">
        <is>
          <t>Lv 43 Medicham</t>
        </is>
      </c>
      <c r="F153" s="71" t="n"/>
      <c r="G153" s="70" t="inlineStr">
        <is>
          <t>Lv 43 Claydol</t>
        </is>
      </c>
      <c r="H153" s="71" t="n"/>
      <c r="Q153" s="72" t="inlineStr">
        <is>
          <t>Pokémon</t>
        </is>
      </c>
    </row>
    <row r="154">
      <c r="E154" s="73" t="inlineStr">
        <is>
          <t>Modest</t>
        </is>
      </c>
      <c r="F154" s="73" t="inlineStr">
        <is>
          <t>Pure Power</t>
        </is>
      </c>
      <c r="G154" s="73" t="inlineStr">
        <is>
          <t>Adamant</t>
        </is>
      </c>
      <c r="H154" s="73" t="inlineStr">
        <is>
          <t>Levitate</t>
        </is>
      </c>
      <c r="Q154" s="72" t="inlineStr">
        <is>
          <t>Nature / Ability</t>
        </is>
      </c>
    </row>
    <row r="155">
      <c r="B155" s="72" t="inlineStr">
        <is>
          <t>AI Flags:</t>
        </is>
      </c>
      <c r="E155" s="74" t="inlineStr">
        <is>
          <t>(None)</t>
        </is>
      </c>
      <c r="F155" s="71" t="n"/>
      <c r="G155" s="74" t="inlineStr">
        <is>
          <t>(None)</t>
        </is>
      </c>
      <c r="H155" s="71" t="n"/>
      <c r="Q155" s="72" t="inlineStr">
        <is>
          <t>Item</t>
        </is>
      </c>
    </row>
    <row r="156">
      <c r="B156" s="69" t="inlineStr">
        <is>
          <t>Basic Trainer</t>
        </is>
      </c>
      <c r="E156" s="85" t="inlineStr">
        <is>
          <t>Psychic</t>
        </is>
      </c>
      <c r="F156" s="71" t="n"/>
      <c r="G156" s="85" t="inlineStr">
        <is>
          <t>Skill Swap</t>
        </is>
      </c>
      <c r="H156" s="71" t="n"/>
      <c r="Q156" s="72" t="inlineStr">
        <is>
          <t>Moves</t>
        </is>
      </c>
    </row>
    <row r="157">
      <c r="E157" s="81" t="inlineStr">
        <is>
          <t>-</t>
        </is>
      </c>
      <c r="F157" s="71" t="n"/>
      <c r="G157" s="78" t="inlineStr">
        <is>
          <t>Earthquake</t>
        </is>
      </c>
      <c r="H157" s="71" t="n"/>
    </row>
    <row r="158">
      <c r="E158" s="81" t="inlineStr">
        <is>
          <t>-</t>
        </is>
      </c>
      <c r="F158" s="71" t="n"/>
      <c r="G158" s="81" t="inlineStr">
        <is>
          <t>-</t>
        </is>
      </c>
      <c r="H158" s="71" t="n"/>
    </row>
    <row r="159">
      <c r="E159" s="81" t="inlineStr">
        <is>
          <t>-</t>
        </is>
      </c>
      <c r="F159" s="71" t="n"/>
      <c r="G159" s="81" t="inlineStr">
        <is>
          <t>-</t>
        </is>
      </c>
      <c r="H159" s="71" t="n"/>
    </row>
    <row r="161" ht="20" customHeight="1">
      <c r="B161" s="65" t="inlineStr">
        <is>
          <t>Cooltrainer</t>
        </is>
      </c>
      <c r="C161" s="66" t="n"/>
      <c r="D161" s="66" t="n"/>
      <c r="E161" s="67" t="inlineStr">
        <is>
          <t>Cooltrainer Julie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IFERROR(_xlfn.IMAGE("https://play.pokemonshowdown.com/sprites/gen5/sandslash.png"),"")</f>
        <v/>
      </c>
      <c r="G162" s="68">
        <f>IFERROR(_xlfn.IMAGE("https://play.pokemonshowdown.com/sprites/gen5/ninetales.png"),"")</f>
        <v/>
      </c>
      <c r="I162" s="68">
        <f>IFERROR(_xlfn.IMAGE("https://play.pokemonshowdown.com/sprites/gen5/tropius.png"),"")</f>
        <v/>
      </c>
      <c r="Q162" s="69" t="inlineStr">
        <is>
          <t>Forced on sight (range 2)</t>
        </is>
      </c>
    </row>
    <row r="163">
      <c r="E163" s="70" t="inlineStr">
        <is>
          <t>Lv 42 Sandslash</t>
        </is>
      </c>
      <c r="F163" s="71" t="n"/>
      <c r="G163" s="70" t="inlineStr">
        <is>
          <t>Lv 42 Ninetales</t>
        </is>
      </c>
      <c r="H163" s="71" t="n"/>
      <c r="I163" s="70" t="inlineStr">
        <is>
          <t>Lv 42 Tropius</t>
        </is>
      </c>
      <c r="J163" s="71" t="n"/>
      <c r="Q163" s="72" t="inlineStr">
        <is>
          <t>Pokémon</t>
        </is>
      </c>
    </row>
    <row r="164">
      <c r="E164" s="73" t="inlineStr">
        <is>
          <t>Adamant</t>
        </is>
      </c>
      <c r="F164" s="73" t="inlineStr">
        <is>
          <t>Rough Skin</t>
        </is>
      </c>
      <c r="G164" s="73" t="inlineStr">
        <is>
          <t>Timid</t>
        </is>
      </c>
      <c r="H164" s="73" t="inlineStr">
        <is>
          <t>Magic Guard</t>
        </is>
      </c>
      <c r="I164" s="73" t="inlineStr">
        <is>
          <t>Adamant</t>
        </is>
      </c>
      <c r="J164" s="73" t="inlineStr">
        <is>
          <t>Chlorophyll</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Slash</t>
        </is>
      </c>
      <c r="F166" s="71" t="n"/>
      <c r="G166" s="85" t="inlineStr">
        <is>
          <t>Imprison</t>
        </is>
      </c>
      <c r="H166" s="71" t="n"/>
      <c r="I166" s="82" t="inlineStr">
        <is>
          <t>Aerial Ace</t>
        </is>
      </c>
      <c r="J166" s="71" t="n"/>
      <c r="Q166" s="72" t="inlineStr">
        <is>
          <t>Moves</t>
        </is>
      </c>
    </row>
    <row r="167">
      <c r="E167" s="78" t="inlineStr">
        <is>
          <t>Drill Run</t>
        </is>
      </c>
      <c r="F167" s="71" t="n"/>
      <c r="G167" s="75" t="inlineStr">
        <is>
          <t>Dark Pulse</t>
        </is>
      </c>
      <c r="H167" s="71" t="n"/>
      <c r="I167" s="78" t="inlineStr">
        <is>
          <t>Earth Power</t>
        </is>
      </c>
      <c r="J167" s="71" t="n"/>
    </row>
    <row r="168">
      <c r="E168" s="89" t="inlineStr">
        <is>
          <t>Rock Slide</t>
        </is>
      </c>
      <c r="F168" s="71" t="n"/>
      <c r="G168" s="76" t="inlineStr">
        <is>
          <t>Disable</t>
        </is>
      </c>
      <c r="H168" s="71" t="n"/>
      <c r="I168" s="93" t="inlineStr">
        <is>
          <t>Dragon Pulse</t>
        </is>
      </c>
      <c r="J168" s="71" t="n"/>
    </row>
    <row r="169">
      <c r="E169" s="92" t="inlineStr">
        <is>
          <t>Shadow Claw</t>
        </is>
      </c>
      <c r="F169" s="71" t="n"/>
      <c r="G169" s="83" t="inlineStr">
        <is>
          <t>Flamethrower</t>
        </is>
      </c>
      <c r="H169" s="71" t="n"/>
      <c r="I169" s="84" t="inlineStr">
        <is>
          <t>Leaf Blade</t>
        </is>
      </c>
      <c r="J169" s="71" t="n"/>
    </row>
    <row r="171" ht="20" customHeight="1">
      <c r="B171" s="65" t="inlineStr">
        <is>
          <t>Cooltrainer</t>
        </is>
      </c>
      <c r="C171" s="66" t="n"/>
      <c r="D171" s="66" t="n"/>
      <c r="E171" s="67" t="inlineStr">
        <is>
          <t>Cooltrainer Owen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IFERROR(_xlfn.IMAGE("https://play.pokemonshowdown.com/sprites/gen5/kecleon.png"),"")</f>
        <v/>
      </c>
      <c r="G172" s="68">
        <f>IFERROR(_xlfn.IMAGE("https://play.pokemonshowdown.com/sprites/gen5/graveler.png"),"")</f>
        <v/>
      </c>
      <c r="I172" s="68">
        <f>IFERROR(_xlfn.IMAGE("https://play.pokemonshowdown.com/sprites/gen5/wailord.png"),"")</f>
        <v/>
      </c>
      <c r="Q172" s="69" t="inlineStr">
        <is>
          <t>Forced on sight (range 4)</t>
        </is>
      </c>
    </row>
    <row r="173">
      <c r="E173" s="70" t="inlineStr">
        <is>
          <t>Lv 42 Kecleon</t>
        </is>
      </c>
      <c r="F173" s="71" t="n"/>
      <c r="G173" s="70" t="inlineStr">
        <is>
          <t>Lv 42 Graveler</t>
        </is>
      </c>
      <c r="H173" s="71" t="n"/>
      <c r="I173" s="70" t="inlineStr">
        <is>
          <t>Lv 42 Wailord</t>
        </is>
      </c>
      <c r="J173" s="71" t="n"/>
      <c r="Q173" s="72" t="inlineStr">
        <is>
          <t>Pokémon</t>
        </is>
      </c>
    </row>
    <row r="174">
      <c r="E174" s="73" t="inlineStr">
        <is>
          <t>Adamant</t>
        </is>
      </c>
      <c r="F174" s="73" t="inlineStr">
        <is>
          <t>Adaptability</t>
        </is>
      </c>
      <c r="G174" s="73" t="inlineStr">
        <is>
          <t>Adamant</t>
        </is>
      </c>
      <c r="H174" s="73" t="inlineStr">
        <is>
          <t>Rock Head</t>
        </is>
      </c>
      <c r="I174" s="73" t="inlineStr">
        <is>
          <t>Adamant</t>
        </is>
      </c>
      <c r="J174" s="73" t="inlineStr">
        <is>
          <t>Pressure</t>
        </is>
      </c>
      <c r="Q174" s="72" t="inlineStr">
        <is>
          <t>Nature / Ability</t>
        </is>
      </c>
    </row>
    <row r="175">
      <c r="B175" s="72" t="inlineStr">
        <is>
          <t>AI Flags:</t>
        </is>
      </c>
      <c r="E175" s="74" t="inlineStr">
        <is>
          <t>(None)</t>
        </is>
      </c>
      <c r="F175" s="71" t="n"/>
      <c r="G175" s="74" t="inlineStr">
        <is>
          <t>(None)</t>
        </is>
      </c>
      <c r="H175" s="71" t="n"/>
      <c r="I175" s="74" t="inlineStr">
        <is>
          <t>(None)</t>
        </is>
      </c>
      <c r="J175" s="71" t="n"/>
      <c r="Q175" s="72" t="inlineStr">
        <is>
          <t>Item</t>
        </is>
      </c>
    </row>
    <row r="176">
      <c r="B176" s="69" t="inlineStr">
        <is>
          <t>Basic Trainer</t>
        </is>
      </c>
      <c r="E176" s="92" t="inlineStr">
        <is>
          <t>Shadow Sneak</t>
        </is>
      </c>
      <c r="F176" s="71" t="n"/>
      <c r="G176" s="87" t="inlineStr">
        <is>
          <t>Gyro Ball</t>
        </is>
      </c>
      <c r="H176" s="71" t="n"/>
      <c r="I176" s="76" t="inlineStr">
        <is>
          <t>Roar</t>
        </is>
      </c>
      <c r="J176" s="71" t="n"/>
      <c r="Q176" s="72" t="inlineStr">
        <is>
          <t>Moves</t>
        </is>
      </c>
    </row>
    <row r="177">
      <c r="E177" s="75" t="inlineStr">
        <is>
          <t>Beat Up</t>
        </is>
      </c>
      <c r="F177" s="71" t="n"/>
      <c r="G177" s="89" t="inlineStr">
        <is>
          <t>Rock Blast</t>
        </is>
      </c>
      <c r="H177" s="71" t="n"/>
      <c r="I177" s="80" t="inlineStr">
        <is>
          <t>Swallow</t>
        </is>
      </c>
      <c r="J177" s="71" t="n"/>
    </row>
    <row r="178">
      <c r="E178" s="76" t="inlineStr">
        <is>
          <t>Fake Out</t>
        </is>
      </c>
      <c r="F178" s="71" t="n"/>
      <c r="G178" s="76" t="inlineStr">
        <is>
          <t>Explosion</t>
        </is>
      </c>
      <c r="H178" s="71" t="n"/>
      <c r="I178" s="90" t="inlineStr">
        <is>
          <t>Aqua Tail</t>
        </is>
      </c>
      <c r="J178" s="71" t="n"/>
    </row>
    <row r="179">
      <c r="E179" s="90" t="inlineStr">
        <is>
          <t>Aqua Tail</t>
        </is>
      </c>
      <c r="F179" s="71" t="n"/>
      <c r="G179" s="76" t="inlineStr">
        <is>
          <t>Self Destruct</t>
        </is>
      </c>
      <c r="H179" s="71" t="n"/>
      <c r="I179" s="82" t="inlineStr">
        <is>
          <t>Bounce</t>
        </is>
      </c>
      <c r="J179" s="71" t="n"/>
    </row>
    <row r="181" ht="20" customHeight="1">
      <c r="B181" s="65" t="inlineStr">
        <is>
          <t>Cooltrainer</t>
        </is>
      </c>
      <c r="C181" s="66" t="n"/>
      <c r="D181" s="66" t="n"/>
      <c r="E181" s="67" t="inlineStr">
        <is>
          <t>Cooltrainer Vito</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IFERROR(_xlfn.IMAGE("https://play.pokemonshowdown.com/sprites/gen5/dodrio.png"),"")</f>
        <v/>
      </c>
      <c r="G182" s="68">
        <f>IFERROR(_xlfn.IMAGE("https://play.pokemonshowdown.com/sprites/gen5/kadabra.png"),"")</f>
        <v/>
      </c>
      <c r="I182" s="68">
        <f>IFERROR(_xlfn.IMAGE("https://play.pokemonshowdown.com/sprites/gen5/electrode.png"),"")</f>
        <v/>
      </c>
      <c r="K182" s="68">
        <f>IFERROR(_xlfn.IMAGE("https://play.pokemonshowdown.com/sprites/gen5/shiftry.png"),"")</f>
        <v/>
      </c>
      <c r="Q182" s="69" t="inlineStr">
        <is>
          <t>Forced on sight (range 2)</t>
        </is>
      </c>
    </row>
    <row r="183">
      <c r="E183" s="70" t="inlineStr">
        <is>
          <t>Lv 42 Dodrio</t>
        </is>
      </c>
      <c r="F183" s="71" t="n"/>
      <c r="G183" s="70" t="inlineStr">
        <is>
          <t>Lv 42 Kadabra</t>
        </is>
      </c>
      <c r="H183" s="71" t="n"/>
      <c r="I183" s="70" t="inlineStr">
        <is>
          <t>Lv 42 Electrode</t>
        </is>
      </c>
      <c r="J183" s="71" t="n"/>
      <c r="K183" s="70" t="inlineStr">
        <is>
          <t>Lv 42 Shiftry</t>
        </is>
      </c>
      <c r="L183" s="71" t="n"/>
      <c r="Q183" s="72" t="inlineStr">
        <is>
          <t>Pokémon</t>
        </is>
      </c>
    </row>
    <row r="184">
      <c r="E184" s="73" t="inlineStr">
        <is>
          <t>Jolly</t>
        </is>
      </c>
      <c r="F184" s="73" t="inlineStr">
        <is>
          <t>Quick Feet</t>
        </is>
      </c>
      <c r="G184" s="73" t="inlineStr">
        <is>
          <t>Modest</t>
        </is>
      </c>
      <c r="H184" s="73" t="inlineStr">
        <is>
          <t>Magic Guard</t>
        </is>
      </c>
      <c r="I184" s="73" t="inlineStr">
        <is>
          <t>Modest</t>
        </is>
      </c>
      <c r="J184" s="73" t="inlineStr">
        <is>
          <t>Aftermath</t>
        </is>
      </c>
      <c r="K184" s="73" t="inlineStr">
        <is>
          <t>Adamant</t>
        </is>
      </c>
      <c r="L184" s="73" t="inlineStr">
        <is>
          <t>Chlorophyll</t>
        </is>
      </c>
      <c r="Q184" s="72" t="inlineStr">
        <is>
          <t>Nature / Ability</t>
        </is>
      </c>
    </row>
    <row r="185">
      <c r="B185" s="72" t="inlineStr">
        <is>
          <t>AI Flags:</t>
        </is>
      </c>
      <c r="E185" s="74" t="inlineStr">
        <is>
          <t>(None)</t>
        </is>
      </c>
      <c r="F185" s="71" t="n"/>
      <c r="G185" s="74" t="inlineStr">
        <is>
          <t>(None)</t>
        </is>
      </c>
      <c r="H185" s="71" t="n"/>
      <c r="I185" s="74" t="inlineStr">
        <is>
          <t>(None)</t>
        </is>
      </c>
      <c r="J185" s="71" t="n"/>
      <c r="K185" s="74" t="inlineStr">
        <is>
          <t>(None)</t>
        </is>
      </c>
      <c r="L185" s="71" t="n"/>
      <c r="Q185" s="72" t="inlineStr">
        <is>
          <t>Item</t>
        </is>
      </c>
    </row>
    <row r="186">
      <c r="B186" s="69" t="inlineStr">
        <is>
          <t>Basic Trainer</t>
        </is>
      </c>
      <c r="E186" s="87" t="inlineStr">
        <is>
          <t>Iron Tail</t>
        </is>
      </c>
      <c r="F186" s="71" t="n"/>
      <c r="G186" s="85" t="inlineStr">
        <is>
          <t>Miracle Eye</t>
        </is>
      </c>
      <c r="H186" s="71" t="n"/>
      <c r="I186" s="77" t="inlineStr">
        <is>
          <t>Discharge</t>
        </is>
      </c>
      <c r="J186" s="71" t="n"/>
      <c r="K186" s="75" t="inlineStr">
        <is>
          <t>Crunch</t>
        </is>
      </c>
      <c r="L186" s="71" t="n"/>
      <c r="Q186" s="72" t="inlineStr">
        <is>
          <t>Moves</t>
        </is>
      </c>
    </row>
    <row r="187">
      <c r="E187" s="82" t="inlineStr">
        <is>
          <t>Drill Peck</t>
        </is>
      </c>
      <c r="F187" s="71" t="n"/>
      <c r="G187" s="85" t="inlineStr">
        <is>
          <t>Teleport</t>
        </is>
      </c>
      <c r="H187" s="71" t="n"/>
      <c r="I187" s="87" t="inlineStr">
        <is>
          <t>Flash Cannon</t>
        </is>
      </c>
      <c r="J187" s="71" t="n"/>
      <c r="K187" s="76" t="inlineStr">
        <is>
          <t>Whirlwind</t>
        </is>
      </c>
      <c r="L187" s="71" t="n"/>
    </row>
    <row r="188">
      <c r="E188" s="78" t="inlineStr">
        <is>
          <t>Drill Run</t>
        </is>
      </c>
      <c r="F188" s="71" t="n"/>
      <c r="G188" s="85" t="inlineStr">
        <is>
          <t>Psychic</t>
        </is>
      </c>
      <c r="H188" s="71" t="n"/>
      <c r="I188" s="79" t="inlineStr">
        <is>
          <t>Signal Beam</t>
        </is>
      </c>
      <c r="J188" s="71" t="n"/>
      <c r="K188" s="76" t="inlineStr">
        <is>
          <t>Explosion</t>
        </is>
      </c>
      <c r="L188" s="71" t="n"/>
    </row>
    <row r="189">
      <c r="E189" s="86" t="inlineStr">
        <is>
          <t>Jump Kick</t>
        </is>
      </c>
      <c r="F189" s="71" t="n"/>
      <c r="G189" s="76" t="inlineStr">
        <is>
          <t>Recover</t>
        </is>
      </c>
      <c r="H189" s="71" t="n"/>
      <c r="I189" s="76" t="inlineStr">
        <is>
          <t>Explosion</t>
        </is>
      </c>
      <c r="J189" s="71" t="n"/>
      <c r="K189" s="83" t="inlineStr">
        <is>
          <t>Heat Wave</t>
        </is>
      </c>
      <c r="L189" s="71" t="n"/>
    </row>
    <row r="191" ht="24" customHeight="1">
      <c r="B191" s="63" t="inlineStr">
        <is>
          <t>Ever Grande City - Sidneys Room</t>
        </is>
      </c>
      <c r="C191" s="64" t="n"/>
      <c r="D191" s="64" t="n"/>
      <c r="E191" s="64" t="n"/>
      <c r="F191" s="64" t="n"/>
      <c r="G191" s="64" t="n"/>
      <c r="H191" s="64" t="n"/>
      <c r="I191" s="64" t="n"/>
      <c r="J191" s="64" t="n"/>
      <c r="K191" s="64" t="n"/>
      <c r="L191" s="64" t="n"/>
      <c r="M191" s="64" t="n"/>
      <c r="N191" s="64" t="n"/>
      <c r="O191" s="64" t="n"/>
      <c r="P191" s="64" t="n"/>
      <c r="Q191" s="64" t="n"/>
    </row>
    <row r="193" ht="20" customHeight="1">
      <c r="B193" s="65" t="inlineStr">
        <is>
          <t>Elite Four</t>
        </is>
      </c>
      <c r="C193" s="66" t="n"/>
      <c r="D193" s="66" t="n"/>
      <c r="E193" s="67" t="inlineStr">
        <is>
          <t>Elite Four Sidney</t>
        </is>
      </c>
      <c r="F193" s="66" t="n"/>
      <c r="G193" s="66" t="n"/>
      <c r="H193" s="66" t="n"/>
      <c r="I193" s="66" t="n"/>
      <c r="J193" s="66" t="n"/>
      <c r="K193" s="66" t="n"/>
      <c r="L193" s="66" t="n"/>
      <c r="M193" s="66" t="n"/>
      <c r="N193" s="66" t="n"/>
      <c r="O193" s="66" t="n"/>
      <c r="P193" s="66" t="n"/>
      <c r="Q193" s="66" t="n"/>
    </row>
    <row r="194" ht="69" customHeight="1">
      <c r="E194" s="68">
        <f>IFERROR(_xlfn.IMAGE("https://play.pokemonshowdown.com/sprites/gen5/mightyena.png"),"")</f>
        <v/>
      </c>
      <c r="G194" s="68">
        <f>IFERROR(_xlfn.IMAGE("https://play.pokemonshowdown.com/sprites/gen5/shiftry.png"),"")</f>
        <v/>
      </c>
      <c r="I194" s="68">
        <f>IFERROR(_xlfn.IMAGE("https://play.pokemonshowdown.com/sprites/gen5/cacturne.png"),"")</f>
        <v/>
      </c>
      <c r="K194" s="68">
        <f>IFERROR(_xlfn.IMAGE("https://play.pokemonshowdown.com/sprites/gen5/crawdaunt.png"),"")</f>
        <v/>
      </c>
      <c r="M194" s="68">
        <f>IFERROR(_xlfn.IMAGE("https://play.pokemonshowdown.com/sprites/gen5/absol.png"),"")</f>
        <v/>
      </c>
      <c r="Q194" s="69" t="inlineStr">
        <is>
          <t>Optional</t>
        </is>
      </c>
    </row>
    <row r="195">
      <c r="E195" s="70" t="inlineStr">
        <is>
          <t>Lv 46 Mightyena</t>
        </is>
      </c>
      <c r="F195" s="71" t="n"/>
      <c r="G195" s="70" t="inlineStr">
        <is>
          <t>Lv 48 Shiftry</t>
        </is>
      </c>
      <c r="H195" s="71" t="n"/>
      <c r="I195" s="70" t="inlineStr">
        <is>
          <t>Lv 46 Cacturne</t>
        </is>
      </c>
      <c r="J195" s="71" t="n"/>
      <c r="K195" s="70" t="inlineStr">
        <is>
          <t>Lv 48 Crawdaunt</t>
        </is>
      </c>
      <c r="L195" s="71" t="n"/>
      <c r="M195" s="70" t="inlineStr">
        <is>
          <t>Lv 49 Absol</t>
        </is>
      </c>
      <c r="N195" s="71" t="n"/>
      <c r="Q195" s="72" t="inlineStr">
        <is>
          <t>Pokémon</t>
        </is>
      </c>
    </row>
    <row r="196">
      <c r="E196" s="73" t="inlineStr">
        <is>
          <t>Adamant</t>
        </is>
      </c>
      <c r="F196" s="73" t="inlineStr">
        <is>
          <t>Intimidate</t>
        </is>
      </c>
      <c r="G196" s="73" t="inlineStr">
        <is>
          <t>Modest</t>
        </is>
      </c>
      <c r="H196" s="73" t="inlineStr">
        <is>
          <t>Chlorophyll</t>
        </is>
      </c>
      <c r="I196" s="73" t="inlineStr">
        <is>
          <t>Adamant</t>
        </is>
      </c>
      <c r="J196" s="73" t="inlineStr">
        <is>
          <t>Sand Veil</t>
        </is>
      </c>
      <c r="K196" s="73" t="inlineStr">
        <is>
          <t>Naughty</t>
        </is>
      </c>
      <c r="L196" s="73" t="inlineStr">
        <is>
          <t>Adaptability</t>
        </is>
      </c>
      <c r="M196" s="73" t="inlineStr">
        <is>
          <t>Jolly</t>
        </is>
      </c>
      <c r="N196" s="73" t="inlineStr">
        <is>
          <t>Super Luck</t>
        </is>
      </c>
      <c r="Q196" s="72" t="inlineStr">
        <is>
          <t>Nature / Ability</t>
        </is>
      </c>
    </row>
    <row r="197">
      <c r="B197" s="72" t="inlineStr">
        <is>
          <t>AI Flags:</t>
        </is>
      </c>
      <c r="E197" s="74" t="inlineStr">
        <is>
          <t>(None)</t>
        </is>
      </c>
      <c r="F197" s="71" t="n"/>
      <c r="G197" s="74" t="inlineStr">
        <is>
          <t>(None)</t>
        </is>
      </c>
      <c r="H197" s="71" t="n"/>
      <c r="I197" s="74" t="inlineStr">
        <is>
          <t>(None)</t>
        </is>
      </c>
      <c r="J197" s="71" t="n"/>
      <c r="K197" s="74" t="inlineStr">
        <is>
          <t>(None)</t>
        </is>
      </c>
      <c r="L197" s="71" t="n"/>
      <c r="M197" s="74" t="inlineStr">
        <is>
          <t>Sitrus Berry</t>
        </is>
      </c>
      <c r="N197" s="71" t="n"/>
      <c r="Q197" s="72" t="inlineStr">
        <is>
          <t>Item</t>
        </is>
      </c>
    </row>
    <row r="198">
      <c r="B198" s="69" t="inlineStr">
        <is>
          <t>Basic Trainer</t>
        </is>
      </c>
      <c r="E198" s="76" t="inlineStr">
        <is>
          <t>Roar</t>
        </is>
      </c>
      <c r="F198" s="71" t="n"/>
      <c r="G198" s="75" t="inlineStr">
        <is>
          <t>Torment</t>
        </is>
      </c>
      <c r="H198" s="71" t="n"/>
      <c r="I198" s="84" t="inlineStr">
        <is>
          <t>Leech Seed</t>
        </is>
      </c>
      <c r="J198" s="71" t="n"/>
      <c r="K198" s="90" t="inlineStr">
        <is>
          <t>Surf</t>
        </is>
      </c>
      <c r="L198" s="71" t="n"/>
      <c r="M198" s="82" t="inlineStr">
        <is>
          <t>Aerial Ace</t>
        </is>
      </c>
      <c r="N198" s="71" t="n"/>
      <c r="Q198" s="72" t="inlineStr">
        <is>
          <t>Moves</t>
        </is>
      </c>
    </row>
    <row r="199">
      <c r="E199" s="76" t="inlineStr">
        <is>
          <t>Double Edge</t>
        </is>
      </c>
      <c r="F199" s="71" t="n"/>
      <c r="G199" s="76" t="inlineStr">
        <is>
          <t>Double Team</t>
        </is>
      </c>
      <c r="H199" s="71" t="n"/>
      <c r="I199" s="75" t="inlineStr">
        <is>
          <t>Feint Attack</t>
        </is>
      </c>
      <c r="J199" s="71" t="n"/>
      <c r="K199" s="76" t="inlineStr">
        <is>
          <t>Swords Dance</t>
        </is>
      </c>
      <c r="L199" s="71" t="n"/>
      <c r="M199" s="89" t="inlineStr">
        <is>
          <t>Rock Slide</t>
        </is>
      </c>
      <c r="N199" s="71" t="n"/>
    </row>
    <row r="200">
      <c r="E200" s="78" t="inlineStr">
        <is>
          <t>Sand Attack</t>
        </is>
      </c>
      <c r="F200" s="71" t="n"/>
      <c r="G200" s="76" t="inlineStr">
        <is>
          <t>Swagger</t>
        </is>
      </c>
      <c r="H200" s="71" t="n"/>
      <c r="I200" s="84" t="inlineStr">
        <is>
          <t>Needle Arm</t>
        </is>
      </c>
      <c r="J200" s="71" t="n"/>
      <c r="K200" s="76" t="inlineStr">
        <is>
          <t>Strength</t>
        </is>
      </c>
      <c r="L200" s="71" t="n"/>
      <c r="M200" s="76" t="inlineStr">
        <is>
          <t>Swords Dance</t>
        </is>
      </c>
      <c r="N200" s="71" t="n"/>
    </row>
    <row r="201">
      <c r="E201" s="75" t="inlineStr">
        <is>
          <t>Crunch</t>
        </is>
      </c>
      <c r="F201" s="71" t="n"/>
      <c r="G201" s="85" t="inlineStr">
        <is>
          <t>Extrasensory</t>
        </is>
      </c>
      <c r="H201" s="71" t="n"/>
      <c r="I201" s="84" t="inlineStr">
        <is>
          <t>Cotton Spore</t>
        </is>
      </c>
      <c r="J201" s="71" t="n"/>
      <c r="K201" s="76" t="inlineStr">
        <is>
          <t>Facade</t>
        </is>
      </c>
      <c r="L201" s="71" t="n"/>
      <c r="M201" s="76" t="inlineStr">
        <is>
          <t>Slash</t>
        </is>
      </c>
      <c r="N201" s="71" t="n"/>
    </row>
    <row r="203" ht="24" customHeight="1">
      <c r="B203" s="63" t="inlineStr">
        <is>
          <t>Ever Grande City - Phoebes Room</t>
        </is>
      </c>
      <c r="C203" s="64" t="n"/>
      <c r="D203" s="64" t="n"/>
      <c r="E203" s="64" t="n"/>
      <c r="F203" s="64" t="n"/>
      <c r="G203" s="64" t="n"/>
      <c r="H203" s="64" t="n"/>
      <c r="I203" s="64" t="n"/>
      <c r="J203" s="64" t="n"/>
      <c r="K203" s="64" t="n"/>
      <c r="L203" s="64" t="n"/>
      <c r="M203" s="64" t="n"/>
      <c r="N203" s="64" t="n"/>
      <c r="O203" s="64" t="n"/>
      <c r="P203" s="64" t="n"/>
      <c r="Q203" s="64" t="n"/>
    </row>
    <row r="205" ht="20" customHeight="1">
      <c r="B205" s="65" t="inlineStr">
        <is>
          <t>Elite Four</t>
        </is>
      </c>
      <c r="C205" s="66" t="n"/>
      <c r="D205" s="66" t="n"/>
      <c r="E205" s="67" t="inlineStr">
        <is>
          <t>Elite Four Phoebe</t>
        </is>
      </c>
      <c r="F205" s="66" t="n"/>
      <c r="G205" s="66" t="n"/>
      <c r="H205" s="66" t="n"/>
      <c r="I205" s="66" t="n"/>
      <c r="J205" s="66" t="n"/>
      <c r="K205" s="66" t="n"/>
      <c r="L205" s="66" t="n"/>
      <c r="M205" s="66" t="n"/>
      <c r="N205" s="66" t="n"/>
      <c r="O205" s="66" t="n"/>
      <c r="P205" s="66" t="n"/>
      <c r="Q205" s="66" t="n"/>
    </row>
    <row r="206" ht="69" customHeight="1">
      <c r="E206" s="68">
        <f>IFERROR(_xlfn.IMAGE("https://play.pokemonshowdown.com/sprites/gen5/dusclops.png"),"")</f>
        <v/>
      </c>
      <c r="G206" s="68">
        <f>IFERROR(_xlfn.IMAGE("https://play.pokemonshowdown.com/sprites/gen5/banette.png"),"")</f>
        <v/>
      </c>
      <c r="I206" s="68">
        <f>IFERROR(_xlfn.IMAGE("https://play.pokemonshowdown.com/sprites/gen5/sableye.png"),"")</f>
        <v/>
      </c>
      <c r="K206" s="68">
        <f>IFERROR(_xlfn.IMAGE("https://play.pokemonshowdown.com/sprites/gen5/banette.png"),"")</f>
        <v/>
      </c>
      <c r="M206" s="68">
        <f>IFERROR(_xlfn.IMAGE("https://play.pokemonshowdown.com/sprites/gen5/dusclops.png"),"")</f>
        <v/>
      </c>
      <c r="Q206" s="69" t="inlineStr">
        <is>
          <t>Optional</t>
        </is>
      </c>
    </row>
    <row r="207">
      <c r="E207" s="70" t="inlineStr">
        <is>
          <t>Lv 48 Dusclops</t>
        </is>
      </c>
      <c r="F207" s="71" t="n"/>
      <c r="G207" s="70" t="inlineStr">
        <is>
          <t>Lv 49 Banette</t>
        </is>
      </c>
      <c r="H207" s="71" t="n"/>
      <c r="I207" s="70" t="inlineStr">
        <is>
          <t>Lv 50 Sableye</t>
        </is>
      </c>
      <c r="J207" s="71" t="n"/>
      <c r="K207" s="70" t="inlineStr">
        <is>
          <t>Lv 49 Banette</t>
        </is>
      </c>
      <c r="L207" s="71" t="n"/>
      <c r="M207" s="70" t="inlineStr">
        <is>
          <t>Lv 51 Dusclops</t>
        </is>
      </c>
      <c r="N207" s="71" t="n"/>
      <c r="Q207" s="72" t="inlineStr">
        <is>
          <t>Pokémon</t>
        </is>
      </c>
    </row>
    <row r="208">
      <c r="E208" s="73" t="inlineStr">
        <is>
          <t>Impish</t>
        </is>
      </c>
      <c r="F208" s="73" t="inlineStr">
        <is>
          <t>Pressure</t>
        </is>
      </c>
      <c r="G208" s="73" t="inlineStr">
        <is>
          <t>Naughty</t>
        </is>
      </c>
      <c r="H208" s="73" t="inlineStr">
        <is>
          <t>Clear Body</t>
        </is>
      </c>
      <c r="I208" s="73" t="inlineStr">
        <is>
          <t>Naughty</t>
        </is>
      </c>
      <c r="J208" s="73" t="inlineStr">
        <is>
          <t>Clear Body</t>
        </is>
      </c>
      <c r="K208" s="73" t="inlineStr">
        <is>
          <t>Naughty</t>
        </is>
      </c>
      <c r="L208" s="73" t="inlineStr">
        <is>
          <t>Clear Body</t>
        </is>
      </c>
      <c r="M208" s="73" t="inlineStr">
        <is>
          <t>Naughty</t>
        </is>
      </c>
      <c r="N208" s="73" t="inlineStr">
        <is>
          <t>Pressure</t>
        </is>
      </c>
      <c r="Q208" s="72" t="inlineStr">
        <is>
          <t>Nature / Ability</t>
        </is>
      </c>
    </row>
    <row r="209">
      <c r="B209" s="72" t="inlineStr">
        <is>
          <t>AI Flags:</t>
        </is>
      </c>
      <c r="E209" s="74" t="inlineStr">
        <is>
          <t>(None)</t>
        </is>
      </c>
      <c r="F209" s="71" t="n"/>
      <c r="G209" s="74" t="inlineStr">
        <is>
          <t>(None)</t>
        </is>
      </c>
      <c r="H209" s="71" t="n"/>
      <c r="I209" s="74" t="inlineStr">
        <is>
          <t>(None)</t>
        </is>
      </c>
      <c r="J209" s="71" t="n"/>
      <c r="K209" s="74" t="inlineStr">
        <is>
          <t>(None)</t>
        </is>
      </c>
      <c r="L209" s="71" t="n"/>
      <c r="M209" s="74" t="inlineStr">
        <is>
          <t>Sitrus Berry</t>
        </is>
      </c>
      <c r="N209" s="71" t="n"/>
      <c r="Q209" s="72" t="inlineStr">
        <is>
          <t>Item</t>
        </is>
      </c>
    </row>
    <row r="210">
      <c r="B210" s="69" t="inlineStr">
        <is>
          <t>Basic Trainer</t>
        </is>
      </c>
      <c r="E210" s="92" t="inlineStr">
        <is>
          <t>Shadow Punch</t>
        </is>
      </c>
      <c r="F210" s="71" t="n"/>
      <c r="G210" s="92" t="inlineStr">
        <is>
          <t>Shadow Ball</t>
        </is>
      </c>
      <c r="H210" s="71" t="n"/>
      <c r="I210" s="92" t="inlineStr">
        <is>
          <t>Shadow Ball</t>
        </is>
      </c>
      <c r="J210" s="71" t="n"/>
      <c r="K210" s="92" t="inlineStr">
        <is>
          <t>Shadow Ball</t>
        </is>
      </c>
      <c r="L210" s="71" t="n"/>
      <c r="M210" s="92" t="inlineStr">
        <is>
          <t>Shadow Ball</t>
        </is>
      </c>
      <c r="N210" s="71" t="n"/>
      <c r="Q210" s="72" t="inlineStr">
        <is>
          <t>Moves</t>
        </is>
      </c>
    </row>
    <row r="211">
      <c r="E211" s="92" t="inlineStr">
        <is>
          <t>Confuse Ray</t>
        </is>
      </c>
      <c r="F211" s="71" t="n"/>
      <c r="G211" s="92" t="inlineStr">
        <is>
          <t>Grudge</t>
        </is>
      </c>
      <c r="H211" s="71" t="n"/>
      <c r="I211" s="76" t="inlineStr">
        <is>
          <t>Double Team</t>
        </is>
      </c>
      <c r="J211" s="71" t="n"/>
      <c r="K211" s="85" t="inlineStr">
        <is>
          <t>Psychic</t>
        </is>
      </c>
      <c r="L211" s="71" t="n"/>
      <c r="M211" s="91" t="inlineStr">
        <is>
          <t>Ice Beam</t>
        </is>
      </c>
      <c r="N211" s="71" t="n"/>
    </row>
    <row r="212">
      <c r="E212" s="76" t="inlineStr">
        <is>
          <t>Curse</t>
        </is>
      </c>
      <c r="F212" s="71" t="n"/>
      <c r="G212" s="83" t="inlineStr">
        <is>
          <t>Will O Wisp</t>
        </is>
      </c>
      <c r="H212" s="71" t="n"/>
      <c r="I212" s="92" t="inlineStr">
        <is>
          <t>Night Shade</t>
        </is>
      </c>
      <c r="J212" s="71" t="n"/>
      <c r="K212" s="77" t="inlineStr">
        <is>
          <t>Thunderbolt</t>
        </is>
      </c>
      <c r="L212" s="71" t="n"/>
      <c r="M212" s="89" t="inlineStr">
        <is>
          <t>Rock Slide</t>
        </is>
      </c>
      <c r="N212" s="71" t="n"/>
    </row>
    <row r="213">
      <c r="E213" s="76" t="inlineStr">
        <is>
          <t>Protect</t>
        </is>
      </c>
      <c r="F213" s="71" t="n"/>
      <c r="G213" s="75" t="inlineStr">
        <is>
          <t>Feint Attack</t>
        </is>
      </c>
      <c r="H213" s="71" t="n"/>
      <c r="I213" s="75" t="inlineStr">
        <is>
          <t>Feint Attack</t>
        </is>
      </c>
      <c r="J213" s="71" t="n"/>
      <c r="K213" s="76" t="inlineStr">
        <is>
          <t>Facade</t>
        </is>
      </c>
      <c r="L213" s="71" t="n"/>
      <c r="M213" s="78" t="inlineStr">
        <is>
          <t>Earthquake</t>
        </is>
      </c>
      <c r="N213" s="71" t="n"/>
    </row>
    <row r="215" ht="24" customHeight="1">
      <c r="B215" s="63" t="inlineStr">
        <is>
          <t>Ever Grande City - Glacias Room</t>
        </is>
      </c>
      <c r="C215" s="64" t="n"/>
      <c r="D215" s="64" t="n"/>
      <c r="E215" s="64" t="n"/>
      <c r="F215" s="64" t="n"/>
      <c r="G215" s="64" t="n"/>
      <c r="H215" s="64" t="n"/>
      <c r="I215" s="64" t="n"/>
      <c r="J215" s="64" t="n"/>
      <c r="K215" s="64" t="n"/>
      <c r="L215" s="64" t="n"/>
      <c r="M215" s="64" t="n"/>
      <c r="N215" s="64" t="n"/>
      <c r="O215" s="64" t="n"/>
      <c r="P215" s="64" t="n"/>
      <c r="Q215" s="64" t="n"/>
    </row>
    <row r="217" ht="20" customHeight="1">
      <c r="B217" s="65" t="inlineStr">
        <is>
          <t>Elite Four</t>
        </is>
      </c>
      <c r="C217" s="66" t="n"/>
      <c r="D217" s="66" t="n"/>
      <c r="E217" s="67" t="inlineStr">
        <is>
          <t>Elite Four Glacia</t>
        </is>
      </c>
      <c r="F217" s="66" t="n"/>
      <c r="G217" s="66" t="n"/>
      <c r="H217" s="66" t="n"/>
      <c r="I217" s="66" t="n"/>
      <c r="J217" s="66" t="n"/>
      <c r="K217" s="66" t="n"/>
      <c r="L217" s="66" t="n"/>
      <c r="M217" s="66" t="n"/>
      <c r="N217" s="66" t="n"/>
      <c r="O217" s="66" t="n"/>
      <c r="P217" s="66" t="n"/>
      <c r="Q217" s="66" t="n"/>
    </row>
    <row r="218" ht="69" customHeight="1">
      <c r="E218" s="68">
        <f>IFERROR(_xlfn.IMAGE("https://play.pokemonshowdown.com/sprites/gen5/sealeo.png"),"")</f>
        <v/>
      </c>
      <c r="G218" s="68">
        <f>IFERROR(_xlfn.IMAGE("https://play.pokemonshowdown.com/sprites/gen5/glalie.png"),"")</f>
        <v/>
      </c>
      <c r="I218" s="68">
        <f>IFERROR(_xlfn.IMAGE("https://play.pokemonshowdown.com/sprites/gen5/sealeo.png"),"")</f>
        <v/>
      </c>
      <c r="K218" s="68">
        <f>IFERROR(_xlfn.IMAGE("https://play.pokemonshowdown.com/sprites/gen5/glalie.png"),"")</f>
        <v/>
      </c>
      <c r="M218" s="68">
        <f>IFERROR(_xlfn.IMAGE("https://play.pokemonshowdown.com/sprites/gen5/walrein.png"),"")</f>
        <v/>
      </c>
      <c r="Q218" s="69" t="inlineStr">
        <is>
          <t>Optional</t>
        </is>
      </c>
    </row>
    <row r="219">
      <c r="E219" s="70" t="inlineStr">
        <is>
          <t>Lv 50 Sealeo</t>
        </is>
      </c>
      <c r="F219" s="71" t="n"/>
      <c r="G219" s="70" t="inlineStr">
        <is>
          <t>Lv 50 Glalie</t>
        </is>
      </c>
      <c r="H219" s="71" t="n"/>
      <c r="I219" s="70" t="inlineStr">
        <is>
          <t>Lv 52 Sealeo</t>
        </is>
      </c>
      <c r="J219" s="71" t="n"/>
      <c r="K219" s="70" t="inlineStr">
        <is>
          <t>Lv 52 Glalie</t>
        </is>
      </c>
      <c r="L219" s="71" t="n"/>
      <c r="M219" s="70" t="inlineStr">
        <is>
          <t>Lv 53 Walrein</t>
        </is>
      </c>
      <c r="N219" s="71" t="n"/>
      <c r="Q219" s="72" t="inlineStr">
        <is>
          <t>Pokémon</t>
        </is>
      </c>
    </row>
    <row r="220">
      <c r="E220" s="73" t="inlineStr">
        <is>
          <t>Adamant</t>
        </is>
      </c>
      <c r="F220" s="73" t="inlineStr">
        <is>
          <t>Ice Body</t>
        </is>
      </c>
      <c r="G220" s="73" t="inlineStr">
        <is>
          <t>Naive</t>
        </is>
      </c>
      <c r="H220" s="73" t="inlineStr">
        <is>
          <t>Solid Rock</t>
        </is>
      </c>
      <c r="I220" s="73" t="inlineStr">
        <is>
          <t>Rash</t>
        </is>
      </c>
      <c r="J220" s="73" t="inlineStr">
        <is>
          <t>Ice Body</t>
        </is>
      </c>
      <c r="K220" s="73" t="inlineStr">
        <is>
          <t>Naive</t>
        </is>
      </c>
      <c r="L220" s="73" t="inlineStr">
        <is>
          <t>Solid Rock</t>
        </is>
      </c>
      <c r="M220" s="73" t="inlineStr">
        <is>
          <t>Naughty</t>
        </is>
      </c>
      <c r="N220" s="73" t="inlineStr">
        <is>
          <t>Filter</t>
        </is>
      </c>
      <c r="Q220" s="72" t="inlineStr">
        <is>
          <t>Nature / Ability</t>
        </is>
      </c>
    </row>
    <row r="221">
      <c r="B221" s="72" t="inlineStr">
        <is>
          <t>AI Flags:</t>
        </is>
      </c>
      <c r="E221" s="74" t="inlineStr">
        <is>
          <t>(None)</t>
        </is>
      </c>
      <c r="F221" s="71" t="n"/>
      <c r="G221" s="74" t="inlineStr">
        <is>
          <t>(None)</t>
        </is>
      </c>
      <c r="H221" s="71" t="n"/>
      <c r="I221" s="74" t="inlineStr">
        <is>
          <t>(None)</t>
        </is>
      </c>
      <c r="J221" s="71" t="n"/>
      <c r="K221" s="74" t="inlineStr">
        <is>
          <t>(None)</t>
        </is>
      </c>
      <c r="L221" s="71" t="n"/>
      <c r="M221" s="74" t="inlineStr">
        <is>
          <t>Sitrus Berry</t>
        </is>
      </c>
      <c r="N221" s="71" t="n"/>
      <c r="Q221" s="72" t="inlineStr">
        <is>
          <t>Item</t>
        </is>
      </c>
    </row>
    <row r="222">
      <c r="B222" s="69" t="inlineStr">
        <is>
          <t>Basic Trainer</t>
        </is>
      </c>
      <c r="E222" s="76" t="inlineStr">
        <is>
          <t>Encore</t>
        </is>
      </c>
      <c r="F222" s="71" t="n"/>
      <c r="G222" s="85" t="inlineStr">
        <is>
          <t>Light Screen</t>
        </is>
      </c>
      <c r="H222" s="71" t="n"/>
      <c r="I222" s="76" t="inlineStr">
        <is>
          <t>Attract</t>
        </is>
      </c>
      <c r="J222" s="71" t="n"/>
      <c r="K222" s="92" t="inlineStr">
        <is>
          <t>Shadow Ball</t>
        </is>
      </c>
      <c r="L222" s="71" t="n"/>
      <c r="M222" s="90" t="inlineStr">
        <is>
          <t>Surf</t>
        </is>
      </c>
      <c r="N222" s="71" t="n"/>
      <c r="Q222" s="72" t="inlineStr">
        <is>
          <t>Moves</t>
        </is>
      </c>
    </row>
    <row r="223">
      <c r="E223" s="76" t="inlineStr">
        <is>
          <t>Body Slam</t>
        </is>
      </c>
      <c r="F223" s="71" t="n"/>
      <c r="G223" s="75" t="inlineStr">
        <is>
          <t>Crunch</t>
        </is>
      </c>
      <c r="H223" s="71" t="n"/>
      <c r="I223" s="76" t="inlineStr">
        <is>
          <t>Double Edge</t>
        </is>
      </c>
      <c r="J223" s="71" t="n"/>
      <c r="K223" s="76" t="inlineStr">
        <is>
          <t>Explosion</t>
        </is>
      </c>
      <c r="L223" s="71" t="n"/>
      <c r="M223" s="76" t="inlineStr">
        <is>
          <t>Body Slam</t>
        </is>
      </c>
      <c r="N223" s="71" t="n"/>
    </row>
    <row r="224">
      <c r="E224" s="91" t="inlineStr">
        <is>
          <t>Hail</t>
        </is>
      </c>
      <c r="F224" s="71" t="n"/>
      <c r="G224" s="91" t="inlineStr">
        <is>
          <t>Icy Wind</t>
        </is>
      </c>
      <c r="H224" s="71" t="n"/>
      <c r="I224" s="91" t="inlineStr">
        <is>
          <t>Hail</t>
        </is>
      </c>
      <c r="J224" s="71" t="n"/>
      <c r="K224" s="91" t="inlineStr">
        <is>
          <t>Hail</t>
        </is>
      </c>
      <c r="L224" s="71" t="n"/>
      <c r="M224" s="91" t="inlineStr">
        <is>
          <t>Ice Beam</t>
        </is>
      </c>
      <c r="N224" s="71" t="n"/>
    </row>
    <row r="225">
      <c r="E225" s="91" t="inlineStr">
        <is>
          <t>Ice Ball</t>
        </is>
      </c>
      <c r="F225" s="71" t="n"/>
      <c r="G225" s="91" t="inlineStr">
        <is>
          <t>Ice Beam</t>
        </is>
      </c>
      <c r="H225" s="71" t="n"/>
      <c r="I225" s="91" t="inlineStr">
        <is>
          <t>Blizzard</t>
        </is>
      </c>
      <c r="J225" s="71" t="n"/>
      <c r="K225" s="91" t="inlineStr">
        <is>
          <t>Ice Beam</t>
        </is>
      </c>
      <c r="L225" s="71" t="n"/>
      <c r="M225" s="91" t="inlineStr">
        <is>
          <t>Sheer Cold</t>
        </is>
      </c>
      <c r="N225" s="71" t="n"/>
    </row>
    <row r="227" ht="24" customHeight="1">
      <c r="B227" s="63" t="inlineStr">
        <is>
          <t>Ever Grande City - Drakes Room</t>
        </is>
      </c>
      <c r="C227" s="64" t="n"/>
      <c r="D227" s="64" t="n"/>
      <c r="E227" s="64" t="n"/>
      <c r="F227" s="64" t="n"/>
      <c r="G227" s="64" t="n"/>
      <c r="H227" s="64" t="n"/>
      <c r="I227" s="64" t="n"/>
      <c r="J227" s="64" t="n"/>
      <c r="K227" s="64" t="n"/>
      <c r="L227" s="64" t="n"/>
      <c r="M227" s="64" t="n"/>
      <c r="N227" s="64" t="n"/>
      <c r="O227" s="64" t="n"/>
      <c r="P227" s="64" t="n"/>
      <c r="Q227" s="64" t="n"/>
    </row>
    <row r="229" ht="20" customHeight="1">
      <c r="B229" s="65" t="inlineStr">
        <is>
          <t>Elite Four</t>
        </is>
      </c>
      <c r="C229" s="66" t="n"/>
      <c r="D229" s="66" t="n"/>
      <c r="E229" s="67" t="inlineStr">
        <is>
          <t>Elite Four Drake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IFERROR(_xlfn.IMAGE("https://play.pokemonshowdown.com/sprites/gen5/shelgon.png"),"")</f>
        <v/>
      </c>
      <c r="G230" s="68">
        <f>IFERROR(_xlfn.IMAGE("https://play.pokemonshowdown.com/sprites/gen5/altaria.png"),"")</f>
        <v/>
      </c>
      <c r="I230" s="68">
        <f>IFERROR(_xlfn.IMAGE("https://play.pokemonshowdown.com/sprites/gen5/kingdra.png"),"")</f>
        <v/>
      </c>
      <c r="K230" s="68">
        <f>IFERROR(_xlfn.IMAGE("https://play.pokemonshowdown.com/sprites/gen5/flygon.png"),"")</f>
        <v/>
      </c>
      <c r="M230" s="68">
        <f>IFERROR(_xlfn.IMAGE("https://play.pokemonshowdown.com/sprites/gen5/salamence.png"),"")</f>
        <v/>
      </c>
      <c r="Q230" s="69" t="inlineStr">
        <is>
          <t>Optional</t>
        </is>
      </c>
    </row>
    <row r="231">
      <c r="E231" s="70" t="inlineStr">
        <is>
          <t>Lv 52 Shelgon</t>
        </is>
      </c>
      <c r="F231" s="71" t="n"/>
      <c r="G231" s="70" t="inlineStr">
        <is>
          <t>Lv 54 Altaria</t>
        </is>
      </c>
      <c r="H231" s="71" t="n"/>
      <c r="I231" s="70" t="inlineStr">
        <is>
          <t>Lv 53 Kingdra</t>
        </is>
      </c>
      <c r="J231" s="71" t="n"/>
      <c r="K231" s="70" t="inlineStr">
        <is>
          <t>Lv 53 Flygon</t>
        </is>
      </c>
      <c r="L231" s="71" t="n"/>
      <c r="M231" s="70" t="inlineStr">
        <is>
          <t>Lv 55 Salamence</t>
        </is>
      </c>
      <c r="N231" s="71" t="n"/>
      <c r="Q231" s="72" t="inlineStr">
        <is>
          <t>Pokémon</t>
        </is>
      </c>
    </row>
    <row r="232">
      <c r="E232" s="73" t="inlineStr">
        <is>
          <t>Adamant</t>
        </is>
      </c>
      <c r="F232" s="73" t="inlineStr">
        <is>
          <t>Rock Head</t>
        </is>
      </c>
      <c r="G232" s="73" t="inlineStr">
        <is>
          <t>Hasty</t>
        </is>
      </c>
      <c r="H232" s="73" t="inlineStr">
        <is>
          <t>Serene Grace</t>
        </is>
      </c>
      <c r="I232" s="73" t="inlineStr">
        <is>
          <t>Naive</t>
        </is>
      </c>
      <c r="J232" s="73" t="inlineStr">
        <is>
          <t>Swift Swim</t>
        </is>
      </c>
      <c r="K232" s="73" t="inlineStr">
        <is>
          <t>Naive</t>
        </is>
      </c>
      <c r="L232" s="73" t="inlineStr">
        <is>
          <t>Levitate</t>
        </is>
      </c>
      <c r="M232" s="73" t="inlineStr">
        <is>
          <t>Hasty</t>
        </is>
      </c>
      <c r="N232" s="73" t="inlineStr">
        <is>
          <t>Intimidate</t>
        </is>
      </c>
      <c r="Q232" s="72" t="inlineStr">
        <is>
          <t>Nature / Ability</t>
        </is>
      </c>
    </row>
    <row r="233">
      <c r="B233" s="72" t="inlineStr">
        <is>
          <t>AI Flags:</t>
        </is>
      </c>
      <c r="E233" s="74" t="inlineStr">
        <is>
          <t>(None)</t>
        </is>
      </c>
      <c r="F233" s="71" t="n"/>
      <c r="G233" s="74" t="inlineStr">
        <is>
          <t>(None)</t>
        </is>
      </c>
      <c r="H233" s="71" t="n"/>
      <c r="I233" s="74" t="inlineStr">
        <is>
          <t>(None)</t>
        </is>
      </c>
      <c r="J233" s="71" t="n"/>
      <c r="K233" s="74" t="inlineStr">
        <is>
          <t>(None)</t>
        </is>
      </c>
      <c r="L233" s="71" t="n"/>
      <c r="M233" s="74" t="inlineStr">
        <is>
          <t>Sitrus Berry</t>
        </is>
      </c>
      <c r="N233" s="71" t="n"/>
      <c r="Q233" s="72" t="inlineStr">
        <is>
          <t>Item</t>
        </is>
      </c>
    </row>
    <row r="234">
      <c r="B234" s="69" t="inlineStr">
        <is>
          <t>Basic Trainer</t>
        </is>
      </c>
      <c r="E234" s="89" t="inlineStr">
        <is>
          <t>Rock Tomb</t>
        </is>
      </c>
      <c r="F234" s="71" t="n"/>
      <c r="G234" s="76" t="inlineStr">
        <is>
          <t>Double Edge</t>
        </is>
      </c>
      <c r="H234" s="71" t="n"/>
      <c r="I234" s="76" t="inlineStr">
        <is>
          <t>Smokescreen</t>
        </is>
      </c>
      <c r="J234" s="71" t="n"/>
      <c r="K234" s="83" t="inlineStr">
        <is>
          <t>Flamethrower</t>
        </is>
      </c>
      <c r="L234" s="71" t="n"/>
      <c r="M234" s="83" t="inlineStr">
        <is>
          <t>Flamethrower</t>
        </is>
      </c>
      <c r="N234" s="71" t="n"/>
      <c r="Q234" s="72" t="inlineStr">
        <is>
          <t>Moves</t>
        </is>
      </c>
    </row>
    <row r="235">
      <c r="E235" s="93" t="inlineStr">
        <is>
          <t>Dragon Claw</t>
        </is>
      </c>
      <c r="F235" s="71" t="n"/>
      <c r="G235" s="93" t="inlineStr">
        <is>
          <t>Dragon Breath</t>
        </is>
      </c>
      <c r="H235" s="71" t="n"/>
      <c r="I235" s="93" t="inlineStr">
        <is>
          <t>Dragon Dance</t>
        </is>
      </c>
      <c r="J235" s="71" t="n"/>
      <c r="K235" s="75" t="inlineStr">
        <is>
          <t>Crunch</t>
        </is>
      </c>
      <c r="L235" s="71" t="n"/>
      <c r="M235" s="93" t="inlineStr">
        <is>
          <t>Dragon Claw</t>
        </is>
      </c>
      <c r="N235" s="71" t="n"/>
    </row>
    <row r="236">
      <c r="E236" s="76" t="inlineStr">
        <is>
          <t>Protect</t>
        </is>
      </c>
      <c r="F236" s="71" t="n"/>
      <c r="G236" s="93" t="inlineStr">
        <is>
          <t>Dragon Dance</t>
        </is>
      </c>
      <c r="H236" s="71" t="n"/>
      <c r="I236" s="90" t="inlineStr">
        <is>
          <t>Surf</t>
        </is>
      </c>
      <c r="J236" s="71" t="n"/>
      <c r="K236" s="93" t="inlineStr">
        <is>
          <t>Dragon Breath</t>
        </is>
      </c>
      <c r="L236" s="71" t="n"/>
      <c r="M236" s="89" t="inlineStr">
        <is>
          <t>Rock Slide</t>
        </is>
      </c>
      <c r="N236" s="71" t="n"/>
    </row>
    <row r="237">
      <c r="E237" s="76" t="inlineStr">
        <is>
          <t>Double Edge</t>
        </is>
      </c>
      <c r="F237" s="71" t="n"/>
      <c r="G237" s="82" t="inlineStr">
        <is>
          <t>Aerial Ace</t>
        </is>
      </c>
      <c r="H237" s="71" t="n"/>
      <c r="I237" s="76" t="inlineStr">
        <is>
          <t>Body Slam</t>
        </is>
      </c>
      <c r="J237" s="71" t="n"/>
      <c r="K237" s="78" t="inlineStr">
        <is>
          <t>Earthquake</t>
        </is>
      </c>
      <c r="L237" s="71" t="n"/>
      <c r="M237" s="75" t="inlineStr">
        <is>
          <t>Crunch</t>
        </is>
      </c>
      <c r="N237" s="71" t="n"/>
    </row>
    <row r="239" ht="24" customHeight="1">
      <c r="B239" s="63" t="inlineStr">
        <is>
          <t>Ever Grande City - Champions Room</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Champion</t>
        </is>
      </c>
      <c r="C241" s="66" t="n"/>
      <c r="D241" s="66" t="n"/>
      <c r="E241" s="67" t="inlineStr">
        <is>
          <t>Champion Wallace</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IFERROR(_xlfn.IMAGE("https://play.pokemonshowdown.com/sprites/gen5/wailord.png"),"")</f>
        <v/>
      </c>
      <c r="G242" s="68">
        <f>IFERROR(_xlfn.IMAGE("https://play.pokemonshowdown.com/sprites/gen5/tentacruel.png"),"")</f>
        <v/>
      </c>
      <c r="I242" s="68">
        <f>IFERROR(_xlfn.IMAGE("https://play.pokemonshowdown.com/sprites/gen5/ludicolo.png"),"")</f>
        <v/>
      </c>
      <c r="K242" s="68">
        <f>IFERROR(_xlfn.IMAGE("https://play.pokemonshowdown.com/sprites/gen5/whiscash.png"),"")</f>
        <v/>
      </c>
      <c r="M242" s="68">
        <f>IFERROR(_xlfn.IMAGE("https://play.pokemonshowdown.com/sprites/gen5/gyarados.png"),"")</f>
        <v/>
      </c>
      <c r="O242" s="68">
        <f>IFERROR(_xlfn.IMAGE("https://play.pokemonshowdown.com/sprites/gen5/milotic.png"),"")</f>
        <v/>
      </c>
    </row>
    <row r="243">
      <c r="E243" s="70" t="inlineStr">
        <is>
          <t>Lv 57 Wailord</t>
        </is>
      </c>
      <c r="F243" s="71" t="n"/>
      <c r="G243" s="70" t="inlineStr">
        <is>
          <t>Lv 55 Tentacruel</t>
        </is>
      </c>
      <c r="H243" s="71" t="n"/>
      <c r="I243" s="70" t="inlineStr">
        <is>
          <t>Lv 56 Ludicolo</t>
        </is>
      </c>
      <c r="J243" s="71" t="n"/>
      <c r="K243" s="70" t="inlineStr">
        <is>
          <t>Lv 56 Whiscash</t>
        </is>
      </c>
      <c r="L243" s="71" t="n"/>
      <c r="M243" s="70" t="inlineStr">
        <is>
          <t>Lv 56 Gyarados</t>
        </is>
      </c>
      <c r="N243" s="71" t="n"/>
      <c r="O243" s="70" t="inlineStr">
        <is>
          <t>Lv 58 Milotic</t>
        </is>
      </c>
      <c r="P243" s="71" t="n"/>
      <c r="Q243" s="72" t="inlineStr">
        <is>
          <t>Pokémon</t>
        </is>
      </c>
    </row>
    <row r="244">
      <c r="E244" s="73" t="inlineStr">
        <is>
          <t>Lonely</t>
        </is>
      </c>
      <c r="F244" s="73" t="inlineStr">
        <is>
          <t>Pressure</t>
        </is>
      </c>
      <c r="G244" s="73" t="inlineStr">
        <is>
          <t>Timid</t>
        </is>
      </c>
      <c r="H244" s="73" t="inlineStr">
        <is>
          <t>Rain Dish</t>
        </is>
      </c>
      <c r="I244" s="73" t="inlineStr">
        <is>
          <t>Modest</t>
        </is>
      </c>
      <c r="J244" s="73" t="inlineStr">
        <is>
          <t>Swift Swim</t>
        </is>
      </c>
      <c r="K244" s="73" t="inlineStr">
        <is>
          <t>Naughty</t>
        </is>
      </c>
      <c r="L244" s="73" t="inlineStr">
        <is>
          <t>Hydration</t>
        </is>
      </c>
      <c r="M244" s="73" t="inlineStr">
        <is>
          <t>Hasty</t>
        </is>
      </c>
      <c r="N244" s="73" t="inlineStr">
        <is>
          <t>Intimidate</t>
        </is>
      </c>
      <c r="O244" s="73" t="inlineStr">
        <is>
          <t>Calm</t>
        </is>
      </c>
      <c r="P244" s="73" t="inlineStr">
        <is>
          <t>Filter</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M245" s="74" t="inlineStr">
        <is>
          <t>(None)</t>
        </is>
      </c>
      <c r="N245" s="71" t="n"/>
      <c r="O245" s="74" t="inlineStr">
        <is>
          <t>Sitrus Berry</t>
        </is>
      </c>
      <c r="P245" s="71" t="n"/>
      <c r="Q245" s="72" t="inlineStr">
        <is>
          <t>Item</t>
        </is>
      </c>
    </row>
    <row r="246">
      <c r="B246" s="69" t="inlineStr">
        <is>
          <t>Basic Trainer</t>
        </is>
      </c>
      <c r="E246" s="90" t="inlineStr">
        <is>
          <t>Rain Dance</t>
        </is>
      </c>
      <c r="F246" s="71" t="n"/>
      <c r="G246" s="80" t="inlineStr">
        <is>
          <t>Toxic</t>
        </is>
      </c>
      <c r="H246" s="71" t="n"/>
      <c r="I246" s="84" t="inlineStr">
        <is>
          <t>Giga Drain</t>
        </is>
      </c>
      <c r="J246" s="71" t="n"/>
      <c r="K246" s="78" t="inlineStr">
        <is>
          <t>Earthquake</t>
        </is>
      </c>
      <c r="L246" s="71" t="n"/>
      <c r="M246" s="93" t="inlineStr">
        <is>
          <t>Dragon Dance</t>
        </is>
      </c>
      <c r="N246" s="71" t="n"/>
      <c r="O246" s="76" t="inlineStr">
        <is>
          <t>Recover</t>
        </is>
      </c>
      <c r="P246" s="71" t="n"/>
      <c r="Q246" s="72" t="inlineStr">
        <is>
          <t>Moves</t>
        </is>
      </c>
    </row>
    <row r="247">
      <c r="E247" s="90" t="inlineStr">
        <is>
          <t>Water Spout</t>
        </is>
      </c>
      <c r="F247" s="71" t="n"/>
      <c r="G247" s="90" t="inlineStr">
        <is>
          <t>Hydro Pump</t>
        </is>
      </c>
      <c r="H247" s="71" t="n"/>
      <c r="I247" s="90" t="inlineStr">
        <is>
          <t>Surf</t>
        </is>
      </c>
      <c r="J247" s="71" t="n"/>
      <c r="K247" s="90" t="inlineStr">
        <is>
          <t>Surf</t>
        </is>
      </c>
      <c r="L247" s="71" t="n"/>
      <c r="M247" s="78" t="inlineStr">
        <is>
          <t>Earthquake</t>
        </is>
      </c>
      <c r="N247" s="71" t="n"/>
      <c r="O247" s="90" t="inlineStr">
        <is>
          <t>Surf</t>
        </is>
      </c>
      <c r="P247" s="71" t="n"/>
    </row>
    <row r="248">
      <c r="E248" s="76" t="inlineStr">
        <is>
          <t>Double Edge</t>
        </is>
      </c>
      <c r="F248" s="71" t="n"/>
      <c r="G248" s="80" t="inlineStr">
        <is>
          <t>Sludge Bomb</t>
        </is>
      </c>
      <c r="H248" s="71" t="n"/>
      <c r="I248" s="84" t="inlineStr">
        <is>
          <t>Leech Seed</t>
        </is>
      </c>
      <c r="J248" s="71" t="n"/>
      <c r="K248" s="85" t="inlineStr">
        <is>
          <t>Amnesia</t>
        </is>
      </c>
      <c r="L248" s="71" t="n"/>
      <c r="M248" s="76" t="inlineStr">
        <is>
          <t>Hyper Beam</t>
        </is>
      </c>
      <c r="N248" s="71" t="n"/>
      <c r="O248" s="91" t="inlineStr">
        <is>
          <t>Ice Beam</t>
        </is>
      </c>
      <c r="P248" s="71" t="n"/>
    </row>
    <row r="249">
      <c r="E249" s="91" t="inlineStr">
        <is>
          <t>Blizzard</t>
        </is>
      </c>
      <c r="F249" s="71" t="n"/>
      <c r="G249" s="91" t="inlineStr">
        <is>
          <t>Ice Beam</t>
        </is>
      </c>
      <c r="H249" s="71" t="n"/>
      <c r="I249" s="76" t="inlineStr">
        <is>
          <t>Double Team</t>
        </is>
      </c>
      <c r="J249" s="71" t="n"/>
      <c r="K249" s="76" t="inlineStr">
        <is>
          <t>Hyper Beam</t>
        </is>
      </c>
      <c r="L249" s="71" t="n"/>
      <c r="M249" s="90" t="inlineStr">
        <is>
          <t>Surf</t>
        </is>
      </c>
      <c r="N249" s="71" t="n"/>
      <c r="O249" s="80" t="inlineStr">
        <is>
          <t>Toxic</t>
        </is>
      </c>
      <c r="P249" s="71"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POSTGAME</t>
        </is>
      </c>
    </row>
    <row r="2">
      <c r="E2" s="62" t="inlineStr">
        <is>
          <t>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S.S. Tidal Corridor / S.S. Tidal Rooms</t>
        </is>
      </c>
      <c r="C5" s="64" t="n"/>
      <c r="D5" s="64" t="n"/>
      <c r="E5" s="64" t="n"/>
      <c r="F5" s="64" t="n"/>
      <c r="G5" s="64" t="n"/>
      <c r="H5" s="64" t="n"/>
      <c r="I5" s="64" t="n"/>
      <c r="J5" s="64" t="n"/>
      <c r="K5" s="64" t="n"/>
      <c r="L5" s="64" t="n"/>
      <c r="M5" s="64" t="n"/>
      <c r="N5" s="64" t="n"/>
      <c r="O5" s="64" t="n"/>
      <c r="P5" s="64" t="n"/>
      <c r="Q5" s="64" t="n"/>
    </row>
    <row r="7" ht="20" customHeight="1">
      <c r="B7" s="65" t="inlineStr">
        <is>
          <t>Pokefan</t>
        </is>
      </c>
      <c r="C7" s="66" t="n"/>
      <c r="D7" s="66" t="n"/>
      <c r="E7" s="67" t="inlineStr">
        <is>
          <t>Pokefan Colton</t>
        </is>
      </c>
      <c r="F7" s="66" t="n"/>
      <c r="G7" s="66" t="n"/>
      <c r="H7" s="66" t="n"/>
      <c r="I7" s="66" t="n"/>
      <c r="J7" s="66" t="n"/>
      <c r="K7" s="66" t="n"/>
      <c r="L7" s="66" t="n"/>
      <c r="M7" s="66" t="n"/>
      <c r="N7" s="66" t="n"/>
      <c r="O7" s="66" t="n"/>
      <c r="P7" s="66" t="n"/>
      <c r="Q7" s="66" t="n"/>
    </row>
    <row r="8" ht="69" customHeight="1">
      <c r="E8" s="68">
        <f>IFERROR(_xlfn.IMAGE("https://play.pokemonshowdown.com/sprites/gen5/skitty.png"),"")</f>
        <v/>
      </c>
      <c r="G8" s="68">
        <f>IFERROR(_xlfn.IMAGE("https://play.pokemonshowdown.com/sprites/gen5/skitty.png"),"")</f>
        <v/>
      </c>
      <c r="I8" s="68">
        <f>IFERROR(_xlfn.IMAGE("https://play.pokemonshowdown.com/sprites/gen5/skitty.png"),"")</f>
        <v/>
      </c>
      <c r="K8" s="68">
        <f>IFERROR(_xlfn.IMAGE("https://play.pokemonshowdown.com/sprites/gen5/skitty.png"),"")</f>
        <v/>
      </c>
      <c r="M8" s="68">
        <f>IFERROR(_xlfn.IMAGE("https://play.pokemonshowdown.com/sprites/gen5/skitty.png"),"")</f>
        <v/>
      </c>
      <c r="O8" s="68">
        <f>IFERROR(_xlfn.IMAGE("https://play.pokemonshowdown.com/sprites/gen5/delcatty.png"),"")</f>
        <v/>
      </c>
      <c r="Q8" s="69" t="inlineStr">
        <is>
          <t>Optional</t>
        </is>
      </c>
    </row>
    <row r="9">
      <c r="E9" s="70" t="inlineStr">
        <is>
          <t>Lv 22 Skitty</t>
        </is>
      </c>
      <c r="F9" s="71" t="n"/>
      <c r="G9" s="70" t="inlineStr">
        <is>
          <t>Lv 36 Skitty</t>
        </is>
      </c>
      <c r="H9" s="71" t="n"/>
      <c r="I9" s="70" t="inlineStr">
        <is>
          <t>Lv 40 Skitty</t>
        </is>
      </c>
      <c r="J9" s="71" t="n"/>
      <c r="K9" s="70" t="inlineStr">
        <is>
          <t>Lv 12 Skitty</t>
        </is>
      </c>
      <c r="L9" s="71" t="n"/>
      <c r="M9" s="70" t="inlineStr">
        <is>
          <t>Lv 30 Skitty</t>
        </is>
      </c>
      <c r="N9" s="71" t="n"/>
      <c r="O9" s="70" t="inlineStr">
        <is>
          <t>Lv 42 Delcatty</t>
        </is>
      </c>
      <c r="P9" s="71" t="n"/>
      <c r="Q9" s="72" t="inlineStr">
        <is>
          <t>Pokémon</t>
        </is>
      </c>
    </row>
    <row r="10">
      <c r="E10" s="73" t="inlineStr">
        <is>
          <t>Adamant</t>
        </is>
      </c>
      <c r="F10" s="73" t="inlineStr">
        <is>
          <t>Cute Charm</t>
        </is>
      </c>
      <c r="G10" s="73" t="inlineStr">
        <is>
          <t>Adamant</t>
        </is>
      </c>
      <c r="H10" s="73" t="inlineStr">
        <is>
          <t>Cute Charm</t>
        </is>
      </c>
      <c r="I10" s="73" t="inlineStr">
        <is>
          <t>Adamant</t>
        </is>
      </c>
      <c r="J10" s="73" t="inlineStr">
        <is>
          <t>Cute Charm</t>
        </is>
      </c>
      <c r="K10" s="73" t="inlineStr">
        <is>
          <t>Adamant</t>
        </is>
      </c>
      <c r="L10" s="73" t="inlineStr">
        <is>
          <t>Cute Charm</t>
        </is>
      </c>
      <c r="M10" s="73" t="inlineStr">
        <is>
          <t>Adamant</t>
        </is>
      </c>
      <c r="N10" s="73" t="inlineStr">
        <is>
          <t>Cute Charm</t>
        </is>
      </c>
      <c r="O10" s="73" t="inlineStr">
        <is>
          <t>Jolly</t>
        </is>
      </c>
      <c r="P10" s="73" t="inlineStr">
        <is>
          <t>Cute Charm</t>
        </is>
      </c>
      <c r="Q10" s="72" t="inlineStr">
        <is>
          <t>Nature / Ability</t>
        </is>
      </c>
    </row>
    <row r="11">
      <c r="B11" s="72" t="inlineStr">
        <is>
          <t>AI Flags:</t>
        </is>
      </c>
      <c r="E11" s="74" t="inlineStr">
        <is>
          <t>Oran Berry</t>
        </is>
      </c>
      <c r="F11" s="71" t="n"/>
      <c r="G11" s="74" t="inlineStr">
        <is>
          <t>Oran Berry</t>
        </is>
      </c>
      <c r="H11" s="71" t="n"/>
      <c r="I11" s="74" t="inlineStr">
        <is>
          <t>Oran Berry</t>
        </is>
      </c>
      <c r="J11" s="71" t="n"/>
      <c r="K11" s="74" t="inlineStr">
        <is>
          <t>Oran Berry</t>
        </is>
      </c>
      <c r="L11" s="71" t="n"/>
      <c r="M11" s="74" t="inlineStr">
        <is>
          <t>Oran Berry</t>
        </is>
      </c>
      <c r="N11" s="71" t="n"/>
      <c r="O11" s="74" t="inlineStr">
        <is>
          <t>Oran Berry</t>
        </is>
      </c>
      <c r="P11" s="71" t="n"/>
      <c r="Q11" s="72" t="inlineStr">
        <is>
          <t>Item</t>
        </is>
      </c>
    </row>
    <row r="12">
      <c r="B12" s="69" t="inlineStr">
        <is>
          <t>Basic Trainer</t>
        </is>
      </c>
      <c r="E12" s="76" t="inlineStr">
        <is>
          <t>Assist</t>
        </is>
      </c>
      <c r="F12" s="71" t="n"/>
      <c r="G12" s="76" t="inlineStr">
        <is>
          <t>Assist</t>
        </is>
      </c>
      <c r="H12" s="71" t="n"/>
      <c r="I12" s="76" t="inlineStr">
        <is>
          <t>Assist</t>
        </is>
      </c>
      <c r="J12" s="71" t="n"/>
      <c r="K12" s="76" t="inlineStr">
        <is>
          <t>Assist</t>
        </is>
      </c>
      <c r="L12" s="71" t="n"/>
      <c r="M12" s="76" t="inlineStr">
        <is>
          <t>Assist</t>
        </is>
      </c>
      <c r="N12" s="71" t="n"/>
      <c r="O12" s="76" t="inlineStr">
        <is>
          <t>Assist</t>
        </is>
      </c>
      <c r="P12" s="71" t="n"/>
      <c r="Q12" s="72" t="inlineStr">
        <is>
          <t>Moves</t>
        </is>
      </c>
    </row>
    <row r="13">
      <c r="E13" s="76" t="inlineStr">
        <is>
          <t>Charm</t>
        </is>
      </c>
      <c r="F13" s="71" t="n"/>
      <c r="G13" s="76" t="inlineStr">
        <is>
          <t>Charm</t>
        </is>
      </c>
      <c r="H13" s="71" t="n"/>
      <c r="I13" s="76" t="inlineStr">
        <is>
          <t>Charm</t>
        </is>
      </c>
      <c r="J13" s="71" t="n"/>
      <c r="K13" s="76" t="inlineStr">
        <is>
          <t>Charm</t>
        </is>
      </c>
      <c r="L13" s="71" t="n"/>
      <c r="M13" s="76" t="inlineStr">
        <is>
          <t>Charm</t>
        </is>
      </c>
      <c r="N13" s="71" t="n"/>
      <c r="O13" s="76" t="inlineStr">
        <is>
          <t>Charm</t>
        </is>
      </c>
      <c r="P13" s="71" t="n"/>
    </row>
    <row r="14">
      <c r="E14" s="75" t="inlineStr">
        <is>
          <t>Feint Attack</t>
        </is>
      </c>
      <c r="F14" s="71" t="n"/>
      <c r="G14" s="75" t="inlineStr">
        <is>
          <t>Feint Attack</t>
        </is>
      </c>
      <c r="H14" s="71" t="n"/>
      <c r="I14" s="75" t="inlineStr">
        <is>
          <t>Feint Attack</t>
        </is>
      </c>
      <c r="J14" s="71" t="n"/>
      <c r="K14" s="75" t="inlineStr">
        <is>
          <t>Feint Attack</t>
        </is>
      </c>
      <c r="L14" s="71" t="n"/>
      <c r="M14" s="75" t="inlineStr">
        <is>
          <t>Feint Attack</t>
        </is>
      </c>
      <c r="N14" s="71" t="n"/>
      <c r="O14" s="75" t="inlineStr">
        <is>
          <t>Feint Attack</t>
        </is>
      </c>
      <c r="P14" s="71" t="n"/>
    </row>
    <row r="15">
      <c r="E15" s="76" t="inlineStr">
        <is>
          <t>Heal Bell</t>
        </is>
      </c>
      <c r="F15" s="71" t="n"/>
      <c r="G15" s="76" t="inlineStr">
        <is>
          <t>Heal Bell</t>
        </is>
      </c>
      <c r="H15" s="71" t="n"/>
      <c r="I15" s="76" t="inlineStr">
        <is>
          <t>Heal Bell</t>
        </is>
      </c>
      <c r="J15" s="71" t="n"/>
      <c r="K15" s="76" t="inlineStr">
        <is>
          <t>Heal Bell</t>
        </is>
      </c>
      <c r="L15" s="71" t="n"/>
      <c r="M15" s="76" t="inlineStr">
        <is>
          <t>Heal Bell</t>
        </is>
      </c>
      <c r="N15" s="71" t="n"/>
      <c r="O15" s="76" t="inlineStr">
        <is>
          <t>Heal Bell</t>
        </is>
      </c>
      <c r="P15" s="71" t="n"/>
    </row>
    <row r="17" ht="20" customHeight="1">
      <c r="B17" s="65" t="inlineStr">
        <is>
          <t>Rich Boy</t>
        </is>
      </c>
      <c r="C17" s="66" t="n"/>
      <c r="D17" s="66" t="n"/>
      <c r="E17" s="67" t="inlineStr">
        <is>
          <t>Rich Boy Garret</t>
        </is>
      </c>
      <c r="F17" s="66" t="n"/>
      <c r="G17" s="66" t="n"/>
      <c r="H17" s="66" t="n"/>
      <c r="I17" s="66" t="n"/>
      <c r="J17" s="66" t="n"/>
      <c r="K17" s="66" t="n"/>
      <c r="L17" s="66" t="n"/>
      <c r="M17" s="66" t="n"/>
      <c r="N17" s="66" t="n"/>
      <c r="O17" s="66" t="n"/>
      <c r="P17" s="66" t="n"/>
      <c r="Q17" s="66" t="n"/>
    </row>
    <row r="18" ht="69" customHeight="1">
      <c r="E18" s="68">
        <f>IFERROR(_xlfn.IMAGE("https://play.pokemonshowdown.com/sprites/gen5/azumarill.png"),"")</f>
        <v/>
      </c>
      <c r="Q18" s="69" t="inlineStr">
        <is>
          <t>Forced on sight (range 3)</t>
        </is>
      </c>
    </row>
    <row r="19">
      <c r="E19" s="70" t="inlineStr">
        <is>
          <t>Lv 45 Azumarill</t>
        </is>
      </c>
      <c r="F19" s="71" t="n"/>
      <c r="Q19" s="72" t="inlineStr">
        <is>
          <t>Pokémon</t>
        </is>
      </c>
    </row>
    <row r="20">
      <c r="E20" s="73" t="inlineStr">
        <is>
          <t>Adamant</t>
        </is>
      </c>
      <c r="F20" s="73" t="inlineStr">
        <is>
          <t>Huge Power</t>
        </is>
      </c>
      <c r="Q20" s="72" t="inlineStr">
        <is>
          <t>Nature / Ability</t>
        </is>
      </c>
    </row>
    <row r="21">
      <c r="B21" s="72" t="inlineStr">
        <is>
          <t>AI Flags:</t>
        </is>
      </c>
      <c r="E21" s="74" t="inlineStr">
        <is>
          <t>Nugget</t>
        </is>
      </c>
      <c r="F21" s="71" t="n"/>
      <c r="Q21" s="72" t="inlineStr">
        <is>
          <t>Item</t>
        </is>
      </c>
    </row>
    <row r="22">
      <c r="B22" s="69" t="inlineStr">
        <is>
          <t>Basic Trainer</t>
        </is>
      </c>
      <c r="E22" s="76" t="inlineStr">
        <is>
          <t>Body Slam</t>
        </is>
      </c>
      <c r="F22" s="71" t="n"/>
      <c r="Q22" s="72" t="inlineStr">
        <is>
          <t>Moves</t>
        </is>
      </c>
    </row>
    <row r="23">
      <c r="E23" s="87" t="inlineStr">
        <is>
          <t>Iron Tail</t>
        </is>
      </c>
      <c r="F23" s="71" t="n"/>
    </row>
    <row r="24">
      <c r="E24" s="90" t="inlineStr">
        <is>
          <t>Hydro Pump</t>
        </is>
      </c>
      <c r="F24" s="71" t="n"/>
    </row>
    <row r="25">
      <c r="E25" s="76" t="inlineStr">
        <is>
          <t>Take Down</t>
        </is>
      </c>
      <c r="F25" s="71" t="n"/>
    </row>
    <row r="27" ht="20" customHeight="1">
      <c r="B27" s="65" t="inlineStr">
        <is>
          <t>Young Couple</t>
        </is>
      </c>
      <c r="C27" s="66" t="n"/>
      <c r="D27" s="66" t="n"/>
      <c r="E27" s="67" t="inlineStr">
        <is>
          <t>Young Couple Lea &amp; Jed</t>
        </is>
      </c>
      <c r="F27" s="66" t="n"/>
      <c r="G27" s="66" t="n"/>
      <c r="H27" s="66" t="n"/>
      <c r="I27" s="66" t="n"/>
      <c r="J27" s="66" t="n"/>
      <c r="K27" s="66" t="n"/>
      <c r="L27" s="66" t="n"/>
      <c r="M27" s="66" t="n"/>
      <c r="N27" s="66" t="n"/>
      <c r="O27" s="66" t="n"/>
      <c r="P27" s="66" t="n"/>
      <c r="Q27" s="66" t="n"/>
    </row>
    <row r="28" ht="69" customHeight="1">
      <c r="E28" s="68">
        <f>IFERROR(_xlfn.IMAGE("https://play.pokemonshowdown.com/sprites/gen5/luvdisc.png"),"")</f>
        <v/>
      </c>
      <c r="G28" s="68">
        <f>IFERROR(_xlfn.IMAGE("https://play.pokemonshowdown.com/sprites/gen5/luvdisc.png"),"")</f>
        <v/>
      </c>
      <c r="Q28" s="69" t="inlineStr">
        <is>
          <t>DOUBLE BATTLE
Forced on sight (range 1)</t>
        </is>
      </c>
    </row>
    <row r="29">
      <c r="E29" s="70" t="inlineStr">
        <is>
          <t>Lv 45 Luvdisc</t>
        </is>
      </c>
      <c r="F29" s="71" t="n"/>
      <c r="G29" s="70" t="inlineStr">
        <is>
          <t>Lv 45 Luvdisc</t>
        </is>
      </c>
      <c r="H29" s="71" t="n"/>
      <c r="Q29" s="72" t="inlineStr">
        <is>
          <t>Pokémon</t>
        </is>
      </c>
    </row>
    <row r="30">
      <c r="E30" s="73" t="inlineStr">
        <is>
          <t>Timid</t>
        </is>
      </c>
      <c r="F30" s="73" t="inlineStr">
        <is>
          <t>Swift Swim</t>
        </is>
      </c>
      <c r="G30" s="73" t="inlineStr">
        <is>
          <t>Timid</t>
        </is>
      </c>
      <c r="H30" s="73" t="inlineStr">
        <is>
          <t>Swift Swim</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Sweet Kiss</t>
        </is>
      </c>
      <c r="F32" s="71" t="n"/>
      <c r="G32" s="76" t="inlineStr">
        <is>
          <t>Sweet Kiss</t>
        </is>
      </c>
      <c r="H32" s="71" t="n"/>
      <c r="Q32" s="72" t="inlineStr">
        <is>
          <t>Moves</t>
        </is>
      </c>
    </row>
    <row r="33">
      <c r="E33" s="90" t="inlineStr">
        <is>
          <t>Brine</t>
        </is>
      </c>
      <c r="F33" s="71" t="n"/>
      <c r="G33" s="90" t="inlineStr">
        <is>
          <t>Brine</t>
        </is>
      </c>
      <c r="H33" s="71" t="n"/>
    </row>
    <row r="34">
      <c r="E34" s="76" t="inlineStr">
        <is>
          <t>Safeguard</t>
        </is>
      </c>
      <c r="F34" s="71" t="n"/>
      <c r="G34" s="76" t="inlineStr">
        <is>
          <t>Safeguard</t>
        </is>
      </c>
      <c r="H34" s="71" t="n"/>
    </row>
    <row r="35">
      <c r="E35" s="76" t="inlineStr">
        <is>
          <t>Captivate</t>
        </is>
      </c>
      <c r="F35" s="71" t="n"/>
      <c r="G35" s="76" t="inlineStr">
        <is>
          <t>Captivate</t>
        </is>
      </c>
      <c r="H35" s="71" t="n"/>
    </row>
    <row r="37" ht="24" customHeight="1">
      <c r="B37" s="63" t="inlineStr">
        <is>
          <t>S.S. Tidal Corridor / S.S. Tidal Lower Deck</t>
        </is>
      </c>
      <c r="C37" s="64" t="n"/>
      <c r="D37" s="64" t="n"/>
      <c r="E37" s="64" t="n"/>
      <c r="F37" s="64" t="n"/>
      <c r="G37" s="64" t="n"/>
      <c r="H37" s="64" t="n"/>
      <c r="I37" s="64" t="n"/>
      <c r="J37" s="64" t="n"/>
      <c r="K37" s="64" t="n"/>
      <c r="L37" s="64" t="n"/>
      <c r="M37" s="64" t="n"/>
      <c r="N37" s="64" t="n"/>
      <c r="O37" s="64" t="n"/>
      <c r="P37" s="64" t="n"/>
      <c r="Q37" s="64" t="n"/>
    </row>
    <row r="39" ht="20" customHeight="1">
      <c r="B39" s="65" t="inlineStr">
        <is>
          <t>Sailor</t>
        </is>
      </c>
      <c r="C39" s="66" t="n"/>
      <c r="D39" s="66" t="n"/>
      <c r="E39" s="67" t="inlineStr">
        <is>
          <t>Sailor Leonard</t>
        </is>
      </c>
      <c r="F39" s="66" t="n"/>
      <c r="G39" s="66" t="n"/>
      <c r="H39" s="66" t="n"/>
      <c r="I39" s="66" t="n"/>
      <c r="J39" s="66" t="n"/>
      <c r="K39" s="66" t="n"/>
      <c r="L39" s="66" t="n"/>
      <c r="M39" s="66" t="n"/>
      <c r="N39" s="66" t="n"/>
      <c r="O39" s="66" t="n"/>
      <c r="P39" s="66" t="n"/>
      <c r="Q39" s="66" t="n"/>
    </row>
    <row r="40" ht="69" customHeight="1">
      <c r="E40" s="68">
        <f>IFERROR(_xlfn.IMAGE("https://play.pokemonshowdown.com/sprites/gen5/machop.png"),"")</f>
        <v/>
      </c>
      <c r="G40" s="68">
        <f>IFERROR(_xlfn.IMAGE("https://play.pokemonshowdown.com/sprites/gen5/pelipper.png"),"")</f>
        <v/>
      </c>
      <c r="I40" s="68">
        <f>IFERROR(_xlfn.IMAGE("https://play.pokemonshowdown.com/sprites/gen5/machoke.png"),"")</f>
        <v/>
      </c>
    </row>
    <row r="41">
      <c r="E41" s="70" t="inlineStr">
        <is>
          <t>Lv 43 Machop</t>
        </is>
      </c>
      <c r="F41" s="71" t="n"/>
      <c r="G41" s="70" t="inlineStr">
        <is>
          <t>Lv 43 Pelipper</t>
        </is>
      </c>
      <c r="H41" s="71" t="n"/>
      <c r="I41" s="70" t="inlineStr">
        <is>
          <t>Lv 43 Machoke</t>
        </is>
      </c>
      <c r="J41" s="71" t="n"/>
      <c r="Q41" s="72" t="inlineStr">
        <is>
          <t>Pokémon</t>
        </is>
      </c>
    </row>
    <row r="42">
      <c r="E42" s="73" t="inlineStr">
        <is>
          <t>Adamant</t>
        </is>
      </c>
      <c r="F42" s="73" t="inlineStr">
        <is>
          <t>No Guard</t>
        </is>
      </c>
      <c r="G42" s="73" t="inlineStr">
        <is>
          <t>Modest</t>
        </is>
      </c>
      <c r="H42" s="73" t="inlineStr">
        <is>
          <t>Unburden</t>
        </is>
      </c>
      <c r="I42" s="73" t="inlineStr">
        <is>
          <t>Adamant</t>
        </is>
      </c>
      <c r="J42" s="73" t="inlineStr">
        <is>
          <t>Huge Power</t>
        </is>
      </c>
      <c r="Q42" s="72" t="inlineStr">
        <is>
          <t>Nature / Ability</t>
        </is>
      </c>
    </row>
    <row r="43">
      <c r="B43" s="72" t="inlineStr">
        <is>
          <t>AI Flags:</t>
        </is>
      </c>
      <c r="E43" s="74" t="inlineStr">
        <is>
          <t>(None)</t>
        </is>
      </c>
      <c r="F43" s="71" t="n"/>
      <c r="G43" s="74" t="inlineStr">
        <is>
          <t>(None)</t>
        </is>
      </c>
      <c r="H43" s="71" t="n"/>
      <c r="I43" s="74" t="inlineStr">
        <is>
          <t>(None)</t>
        </is>
      </c>
      <c r="J43" s="71" t="n"/>
      <c r="Q43" s="72" t="inlineStr">
        <is>
          <t>Item</t>
        </is>
      </c>
    </row>
    <row r="44">
      <c r="B44" s="69" t="inlineStr">
        <is>
          <t>Basic Trainer</t>
        </is>
      </c>
      <c r="E44" s="86" t="inlineStr">
        <is>
          <t>Low Kick</t>
        </is>
      </c>
      <c r="F44" s="71" t="n"/>
      <c r="G44" s="75" t="inlineStr">
        <is>
          <t>Payback</t>
        </is>
      </c>
      <c r="H44" s="71" t="n"/>
      <c r="I44" s="86" t="inlineStr">
        <is>
          <t>Wake Up Slap</t>
        </is>
      </c>
      <c r="J44" s="71" t="n"/>
      <c r="Q44" s="72" t="inlineStr">
        <is>
          <t>Moves</t>
        </is>
      </c>
    </row>
    <row r="45">
      <c r="E45" s="76" t="inlineStr">
        <is>
          <t>Smelling Salts</t>
        </is>
      </c>
      <c r="F45" s="71" t="n"/>
      <c r="G45" s="91" t="inlineStr">
        <is>
          <t>Ice Beam</t>
        </is>
      </c>
      <c r="H45" s="71" t="n"/>
      <c r="I45" s="76" t="inlineStr">
        <is>
          <t>Smelling Salts</t>
        </is>
      </c>
      <c r="J45" s="71" t="n"/>
    </row>
    <row r="46">
      <c r="E46" s="77" t="inlineStr">
        <is>
          <t>Thunder Punch</t>
        </is>
      </c>
      <c r="F46" s="71" t="n"/>
      <c r="G46" s="90" t="inlineStr">
        <is>
          <t>Brine</t>
        </is>
      </c>
      <c r="H46" s="71" t="n"/>
      <c r="I46" s="86" t="inlineStr">
        <is>
          <t>Submission</t>
        </is>
      </c>
      <c r="J46" s="71" t="n"/>
    </row>
    <row r="47">
      <c r="E47" s="91" t="inlineStr">
        <is>
          <t>Ice Punch</t>
        </is>
      </c>
      <c r="F47" s="71" t="n"/>
      <c r="G47" s="82" t="inlineStr">
        <is>
          <t>Air Slash</t>
        </is>
      </c>
      <c r="H47" s="71" t="n"/>
      <c r="I47" s="89" t="inlineStr">
        <is>
          <t>Rock Slide</t>
        </is>
      </c>
      <c r="J47" s="71" t="n"/>
    </row>
    <row r="49" ht="24" customHeight="1">
      <c r="B49" s="63" t="inlineStr">
        <is>
          <t>S.S. Tidal Corridor / S.S. Tidal Rooms</t>
        </is>
      </c>
      <c r="C49" s="64" t="n"/>
      <c r="D49" s="64" t="n"/>
      <c r="E49" s="64" t="n"/>
      <c r="F49" s="64" t="n"/>
      <c r="G49" s="64" t="n"/>
      <c r="H49" s="64" t="n"/>
      <c r="I49" s="64" t="n"/>
      <c r="J49" s="64" t="n"/>
      <c r="K49" s="64" t="n"/>
      <c r="L49" s="64" t="n"/>
      <c r="M49" s="64" t="n"/>
      <c r="N49" s="64" t="n"/>
      <c r="O49" s="64" t="n"/>
      <c r="P49" s="64" t="n"/>
      <c r="Q49" s="64" t="n"/>
    </row>
    <row r="51" ht="20" customHeight="1">
      <c r="B51" s="65" t="inlineStr">
        <is>
          <t>Gentleman</t>
        </is>
      </c>
      <c r="C51" s="66" t="n"/>
      <c r="D51" s="66" t="n"/>
      <c r="E51" s="67" t="inlineStr">
        <is>
          <t>Gentleman Micah</t>
        </is>
      </c>
      <c r="F51" s="66" t="n"/>
      <c r="G51" s="66" t="n"/>
      <c r="H51" s="66" t="n"/>
      <c r="I51" s="66" t="n"/>
      <c r="J51" s="66" t="n"/>
      <c r="K51" s="66" t="n"/>
      <c r="L51" s="66" t="n"/>
      <c r="M51" s="66" t="n"/>
      <c r="N51" s="66" t="n"/>
      <c r="O51" s="66" t="n"/>
      <c r="P51" s="66" t="n"/>
      <c r="Q51" s="66" t="n"/>
    </row>
    <row r="52" ht="69" customHeight="1">
      <c r="E52" s="68">
        <f>IFERROR(_xlfn.IMAGE("https://play.pokemonshowdown.com/sprites/gen5/manectric.png"),"")</f>
        <v/>
      </c>
      <c r="G52" s="68">
        <f>IFERROR(_xlfn.IMAGE("https://play.pokemonshowdown.com/sprites/gen5/manectric.png"),"")</f>
        <v/>
      </c>
      <c r="Q52" s="69" t="inlineStr">
        <is>
          <t>Forced on sight (range 3)</t>
        </is>
      </c>
    </row>
    <row r="53">
      <c r="E53" s="70" t="inlineStr">
        <is>
          <t>Lv 44 Manectric</t>
        </is>
      </c>
      <c r="F53" s="71" t="n"/>
      <c r="G53" s="70" t="inlineStr">
        <is>
          <t>Lv 44 Manectric</t>
        </is>
      </c>
      <c r="H53" s="71" t="n"/>
      <c r="Q53" s="72" t="inlineStr">
        <is>
          <t>Pokémon</t>
        </is>
      </c>
    </row>
    <row r="54">
      <c r="E54" s="73" t="inlineStr">
        <is>
          <t>Timid</t>
        </is>
      </c>
      <c r="F54" s="73" t="inlineStr">
        <is>
          <t>Lightning Rod</t>
        </is>
      </c>
      <c r="G54" s="73" t="inlineStr">
        <is>
          <t>Timid</t>
        </is>
      </c>
      <c r="H54" s="73" t="inlineStr">
        <is>
          <t>Lightning Rod</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5" t="inlineStr">
        <is>
          <t>Crunch</t>
        </is>
      </c>
      <c r="F56" s="71" t="n"/>
      <c r="G56" s="75" t="inlineStr">
        <is>
          <t>Crunch</t>
        </is>
      </c>
      <c r="H56" s="71" t="n"/>
      <c r="Q56" s="72" t="inlineStr">
        <is>
          <t>Moves</t>
        </is>
      </c>
    </row>
    <row r="57">
      <c r="E57" s="83" t="inlineStr">
        <is>
          <t>Flame Wheel</t>
        </is>
      </c>
      <c r="F57" s="71" t="n"/>
      <c r="G57" s="83" t="inlineStr">
        <is>
          <t>Flame Wheel</t>
        </is>
      </c>
      <c r="H57" s="71" t="n"/>
    </row>
    <row r="58">
      <c r="E58" s="77" t="inlineStr">
        <is>
          <t>Thunder Fang</t>
        </is>
      </c>
      <c r="F58" s="71" t="n"/>
      <c r="G58" s="77" t="inlineStr">
        <is>
          <t>Thunder Fang</t>
        </is>
      </c>
      <c r="H58" s="71" t="n"/>
    </row>
    <row r="59">
      <c r="E59" s="76" t="inlineStr">
        <is>
          <t>Roar</t>
        </is>
      </c>
      <c r="F59" s="71" t="n"/>
      <c r="G59" s="76" t="inlineStr">
        <is>
          <t>Roar</t>
        </is>
      </c>
      <c r="H59" s="71" t="n"/>
    </row>
    <row r="61" ht="20" customHeight="1">
      <c r="B61" s="65" t="inlineStr">
        <is>
          <t>Lady</t>
        </is>
      </c>
      <c r="C61" s="66" t="n"/>
      <c r="D61" s="66" t="n"/>
      <c r="E61" s="67" t="inlineStr">
        <is>
          <t>Lady Naomi</t>
        </is>
      </c>
      <c r="F61" s="66" t="n"/>
      <c r="G61" s="66" t="n"/>
      <c r="H61" s="66" t="n"/>
      <c r="I61" s="66" t="n"/>
      <c r="J61" s="66" t="n"/>
      <c r="K61" s="66" t="n"/>
      <c r="L61" s="66" t="n"/>
      <c r="M61" s="66" t="n"/>
      <c r="N61" s="66" t="n"/>
      <c r="O61" s="66" t="n"/>
      <c r="P61" s="66" t="n"/>
      <c r="Q61" s="66" t="n"/>
    </row>
    <row r="62" ht="69" customHeight="1">
      <c r="E62" s="68">
        <f>IFERROR(_xlfn.IMAGE("https://play.pokemonshowdown.com/sprites/gen5/roselia.png"),"")</f>
        <v/>
      </c>
      <c r="Q62" s="69" t="inlineStr">
        <is>
          <t>Optional</t>
        </is>
      </c>
    </row>
    <row r="63">
      <c r="E63" s="70" t="inlineStr">
        <is>
          <t>Lv 45 Roselia</t>
        </is>
      </c>
      <c r="F63" s="71" t="n"/>
      <c r="Q63" s="72" t="inlineStr">
        <is>
          <t>Pokémon</t>
        </is>
      </c>
    </row>
    <row r="64">
      <c r="E64" s="73" t="inlineStr">
        <is>
          <t>Modest</t>
        </is>
      </c>
      <c r="F64" s="73" t="inlineStr">
        <is>
          <t>Natural Cure</t>
        </is>
      </c>
      <c r="Q64" s="72" t="inlineStr">
        <is>
          <t>Nature / Ability</t>
        </is>
      </c>
    </row>
    <row r="65">
      <c r="B65" s="72" t="inlineStr">
        <is>
          <t>AI Flags:</t>
        </is>
      </c>
      <c r="E65" s="74" t="inlineStr">
        <is>
          <t>Nugget</t>
        </is>
      </c>
      <c r="F65" s="71" t="n"/>
      <c r="Q65" s="72" t="inlineStr">
        <is>
          <t>Item</t>
        </is>
      </c>
    </row>
    <row r="66">
      <c r="B66" s="69" t="inlineStr">
        <is>
          <t>Basic Trainer</t>
        </is>
      </c>
      <c r="E66" s="80" t="inlineStr">
        <is>
          <t>Toxic</t>
        </is>
      </c>
      <c r="F66" s="71" t="n"/>
      <c r="Q66" s="72" t="inlineStr">
        <is>
          <t>Moves</t>
        </is>
      </c>
    </row>
    <row r="67">
      <c r="E67" s="84" t="inlineStr">
        <is>
          <t>Magical Leaf</t>
        </is>
      </c>
      <c r="F67" s="71" t="n"/>
    </row>
    <row r="68">
      <c r="E68" s="80" t="inlineStr">
        <is>
          <t>Poison Jab</t>
        </is>
      </c>
      <c r="F68" s="71" t="n"/>
    </row>
    <row r="69">
      <c r="E69" s="84" t="inlineStr">
        <is>
          <t>Needle Arm</t>
        </is>
      </c>
      <c r="F69" s="71" t="n"/>
    </row>
    <row r="71" ht="20" customHeight="1">
      <c r="B71" s="65" t="inlineStr">
        <is>
          <t>Gentleman</t>
        </is>
      </c>
      <c r="C71" s="66" t="n"/>
      <c r="D71" s="66" t="n"/>
      <c r="E71" s="67" t="inlineStr">
        <is>
          <t>Gentleman Thomas</t>
        </is>
      </c>
      <c r="F71" s="66" t="n"/>
      <c r="G71" s="66" t="n"/>
      <c r="H71" s="66" t="n"/>
      <c r="I71" s="66" t="n"/>
      <c r="J71" s="66" t="n"/>
      <c r="K71" s="66" t="n"/>
      <c r="L71" s="66" t="n"/>
      <c r="M71" s="66" t="n"/>
      <c r="N71" s="66" t="n"/>
      <c r="O71" s="66" t="n"/>
      <c r="P71" s="66" t="n"/>
      <c r="Q71" s="66" t="n"/>
    </row>
    <row r="72" ht="69" customHeight="1">
      <c r="E72" s="68">
        <f>IFERROR(_xlfn.IMAGE("https://play.pokemonshowdown.com/sprites/gen5/zangoose.png"),"")</f>
        <v/>
      </c>
      <c r="Q72" s="69" t="inlineStr">
        <is>
          <t>Optional</t>
        </is>
      </c>
    </row>
    <row r="73">
      <c r="E73" s="70" t="inlineStr">
        <is>
          <t>Lv 45 Zangoose</t>
        </is>
      </c>
      <c r="F73" s="71" t="n"/>
      <c r="Q73" s="72" t="inlineStr">
        <is>
          <t>Pokémon</t>
        </is>
      </c>
    </row>
    <row r="74">
      <c r="E74" s="73" t="inlineStr">
        <is>
          <t>Adamant</t>
        </is>
      </c>
      <c r="F74" s="73" t="inlineStr">
        <is>
          <t>Hyper Cutter</t>
        </is>
      </c>
      <c r="Q74" s="72" t="inlineStr">
        <is>
          <t>Nature / Ability</t>
        </is>
      </c>
    </row>
    <row r="75">
      <c r="B75" s="72" t="inlineStr">
        <is>
          <t>AI Flags:</t>
        </is>
      </c>
      <c r="E75" s="74" t="inlineStr">
        <is>
          <t>(None)</t>
        </is>
      </c>
      <c r="F75" s="71" t="n"/>
      <c r="Q75" s="72" t="inlineStr">
        <is>
          <t>Item</t>
        </is>
      </c>
    </row>
    <row r="76">
      <c r="B76" s="69" t="inlineStr">
        <is>
          <t>Basic Trainer</t>
        </is>
      </c>
      <c r="E76" s="76" t="inlineStr">
        <is>
          <t>Roar</t>
        </is>
      </c>
      <c r="F76" s="71" t="n"/>
      <c r="Q76" s="72" t="inlineStr">
        <is>
          <t>Moves</t>
        </is>
      </c>
    </row>
    <row r="77">
      <c r="E77" s="79" t="inlineStr">
        <is>
          <t>X Scissor</t>
        </is>
      </c>
      <c r="F77" s="71" t="n"/>
    </row>
    <row r="78">
      <c r="E78" s="75" t="inlineStr">
        <is>
          <t>Night Slash</t>
        </is>
      </c>
      <c r="F78" s="71" t="n"/>
    </row>
    <row r="79">
      <c r="E79" s="92" t="inlineStr">
        <is>
          <t>Shadow Claw</t>
        </is>
      </c>
      <c r="F79" s="71" t="n"/>
    </row>
    <row r="81" ht="24" customHeight="1">
      <c r="B81" s="63" t="inlineStr">
        <is>
          <t>Battle Frontier - Battle Pyramid Floor / S.S. Tidal Corridor / S.S. Tidal Lower Deck</t>
        </is>
      </c>
      <c r="C81" s="64" t="n"/>
      <c r="D81" s="64" t="n"/>
      <c r="E81" s="64" t="n"/>
      <c r="F81" s="64" t="n"/>
      <c r="G81" s="64" t="n"/>
      <c r="H81" s="64" t="n"/>
      <c r="I81" s="64" t="n"/>
      <c r="J81" s="64" t="n"/>
      <c r="K81" s="64" t="n"/>
      <c r="L81" s="64" t="n"/>
      <c r="M81" s="64" t="n"/>
      <c r="N81" s="64" t="n"/>
      <c r="O81" s="64" t="n"/>
      <c r="P81" s="64" t="n"/>
      <c r="Q81" s="64" t="n"/>
    </row>
    <row r="83" ht="20" customHeight="1">
      <c r="B83" s="65" t="inlineStr">
        <is>
          <t>Sailor</t>
        </is>
      </c>
      <c r="C83" s="66" t="n"/>
      <c r="D83" s="66" t="n"/>
      <c r="E83" s="67" t="inlineStr">
        <is>
          <t>Sailor Phillip</t>
        </is>
      </c>
      <c r="F83" s="66" t="n"/>
      <c r="G83" s="66" t="n"/>
      <c r="H83" s="66" t="n"/>
      <c r="I83" s="66" t="n"/>
      <c r="J83" s="66" t="n"/>
      <c r="K83" s="66" t="n"/>
      <c r="L83" s="66" t="n"/>
      <c r="M83" s="66" t="n"/>
      <c r="N83" s="66" t="n"/>
      <c r="O83" s="66" t="n"/>
      <c r="P83" s="66" t="n"/>
      <c r="Q83" s="66" t="n"/>
    </row>
    <row r="84" ht="69" customHeight="1">
      <c r="E84" s="68">
        <f>IFERROR(_xlfn.IMAGE("https://play.pokemonshowdown.com/sprites/gen5/tentacruel.png"),"")</f>
        <v/>
      </c>
      <c r="G84" s="68">
        <f>IFERROR(_xlfn.IMAGE("https://play.pokemonshowdown.com/sprites/gen5/machoke.png"),"")</f>
        <v/>
      </c>
    </row>
    <row r="85">
      <c r="E85" s="70" t="inlineStr">
        <is>
          <t>Lv 44 Tentacruel</t>
        </is>
      </c>
      <c r="F85" s="71" t="n"/>
      <c r="G85" s="70" t="inlineStr">
        <is>
          <t>Lv 44 Machoke</t>
        </is>
      </c>
      <c r="H85" s="71" t="n"/>
      <c r="Q85" s="72" t="inlineStr">
        <is>
          <t>Pokémon</t>
        </is>
      </c>
    </row>
    <row r="86">
      <c r="E86" s="73" t="inlineStr">
        <is>
          <t>Timid</t>
        </is>
      </c>
      <c r="F86" s="73" t="inlineStr">
        <is>
          <t>Rain Dish</t>
        </is>
      </c>
      <c r="G86" s="73" t="inlineStr">
        <is>
          <t>Adamant</t>
        </is>
      </c>
      <c r="H86" s="73" t="inlineStr">
        <is>
          <t>Huge Power</t>
        </is>
      </c>
      <c r="Q86" s="72" t="inlineStr">
        <is>
          <t>Nature / Ability</t>
        </is>
      </c>
    </row>
    <row r="87">
      <c r="B87" s="72" t="inlineStr">
        <is>
          <t>AI Flags:</t>
        </is>
      </c>
      <c r="E87" s="74" t="inlineStr">
        <is>
          <t>(None)</t>
        </is>
      </c>
      <c r="F87" s="71" t="n"/>
      <c r="G87" s="74" t="inlineStr">
        <is>
          <t>(None)</t>
        </is>
      </c>
      <c r="H87" s="71" t="n"/>
      <c r="Q87" s="72" t="inlineStr">
        <is>
          <t>Item</t>
        </is>
      </c>
    </row>
    <row r="88">
      <c r="B88" s="69" t="inlineStr">
        <is>
          <t>Basic Trainer</t>
        </is>
      </c>
      <c r="E88" s="92" t="inlineStr">
        <is>
          <t>Confuse Ray</t>
        </is>
      </c>
      <c r="F88" s="71" t="n"/>
      <c r="G88" s="76" t="inlineStr">
        <is>
          <t>Smelling Salts</t>
        </is>
      </c>
      <c r="H88" s="71" t="n"/>
      <c r="Q88" s="72" t="inlineStr">
        <is>
          <t>Moves</t>
        </is>
      </c>
    </row>
    <row r="89">
      <c r="E89" s="76" t="inlineStr">
        <is>
          <t>Wrap</t>
        </is>
      </c>
      <c r="F89" s="71" t="n"/>
      <c r="G89" s="86" t="inlineStr">
        <is>
          <t>Submission</t>
        </is>
      </c>
      <c r="H89" s="71" t="n"/>
    </row>
    <row r="90">
      <c r="E90" s="80" t="inlineStr">
        <is>
          <t>Sludge Bomb</t>
        </is>
      </c>
      <c r="F90" s="71" t="n"/>
      <c r="G90" s="89" t="inlineStr">
        <is>
          <t>Rock Slide</t>
        </is>
      </c>
      <c r="H90" s="71" t="n"/>
    </row>
    <row r="91">
      <c r="E91" s="90" t="inlineStr">
        <is>
          <t>Brine</t>
        </is>
      </c>
      <c r="F91" s="71" t="n"/>
      <c r="G91" s="75" t="inlineStr">
        <is>
          <t>Payback</t>
        </is>
      </c>
      <c r="H91" s="71"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UNASSIGNED</t>
        </is>
      </c>
    </row>
    <row r="2">
      <c r="E2" s="62" t="inlineStr">
        <is>
          <t>374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103</t>
        </is>
      </c>
      <c r="C5" s="64" t="n"/>
      <c r="D5" s="64" t="n"/>
      <c r="E5" s="64" t="n"/>
      <c r="F5" s="64" t="n"/>
      <c r="G5" s="64" t="n"/>
      <c r="H5" s="64" t="n"/>
      <c r="I5" s="64" t="n"/>
      <c r="J5" s="64" t="n"/>
      <c r="K5" s="64" t="n"/>
      <c r="L5" s="64" t="n"/>
      <c r="M5" s="64" t="n"/>
      <c r="N5" s="64" t="n"/>
      <c r="O5" s="64" t="n"/>
      <c r="P5" s="64" t="n"/>
      <c r="Q5" s="64" t="n"/>
    </row>
    <row r="7" ht="20" customHeight="1">
      <c r="B7" s="65" t="inlineStr">
        <is>
          <t>Swimmer F</t>
        </is>
      </c>
      <c r="C7" s="66" t="n"/>
      <c r="D7" s="66" t="n"/>
      <c r="E7" s="67" t="inlineStr">
        <is>
          <t>Swimmer F Isabelle</t>
        </is>
      </c>
      <c r="F7" s="66" t="n"/>
      <c r="G7" s="66" t="n"/>
      <c r="H7" s="66" t="n"/>
      <c r="I7" s="66" t="n"/>
      <c r="J7" s="66" t="n"/>
      <c r="K7" s="66" t="n"/>
      <c r="L7" s="66" t="n"/>
      <c r="M7" s="66" t="n"/>
      <c r="N7" s="66" t="n"/>
      <c r="O7" s="66" t="n"/>
      <c r="P7" s="66" t="n"/>
      <c r="Q7" s="66" t="n"/>
    </row>
    <row r="8" ht="69" customHeight="1">
      <c r="E8" s="68">
        <f>IFERROR(_xlfn.IMAGE("https://play.pokemonshowdown.com/sprites/gen5/marill.png"),"")</f>
        <v/>
      </c>
      <c r="Q8" s="69" t="inlineStr">
        <is>
          <t>Forced on sight (range 5)</t>
        </is>
      </c>
    </row>
    <row r="9">
      <c r="E9" s="70" t="inlineStr">
        <is>
          <t>Lv 15 Marill</t>
        </is>
      </c>
      <c r="F9" s="71" t="n"/>
      <c r="Q9" s="72" t="inlineStr">
        <is>
          <t>Pokémon</t>
        </is>
      </c>
    </row>
    <row r="10">
      <c r="E10" s="73" t="inlineStr">
        <is>
          <t>Adamant</t>
        </is>
      </c>
      <c r="F10" s="73" t="inlineStr">
        <is>
          <t>Huge Power</t>
        </is>
      </c>
      <c r="Q10" s="72" t="inlineStr">
        <is>
          <t>Nature / Ability</t>
        </is>
      </c>
    </row>
    <row r="11">
      <c r="B11" s="72" t="inlineStr">
        <is>
          <t>AI Flags:</t>
        </is>
      </c>
      <c r="E11" s="74" t="inlineStr">
        <is>
          <t>(None)</t>
        </is>
      </c>
      <c r="F11" s="71" t="n"/>
      <c r="Q11" s="72" t="inlineStr">
        <is>
          <t>Item</t>
        </is>
      </c>
    </row>
    <row r="12">
      <c r="B12" s="69" t="inlineStr">
        <is>
          <t>Basic Trainer</t>
        </is>
      </c>
      <c r="E12" s="76" t="inlineStr">
        <is>
          <t>Present</t>
        </is>
      </c>
      <c r="F12" s="71" t="n"/>
      <c r="Q12" s="72" t="inlineStr">
        <is>
          <t>Moves</t>
        </is>
      </c>
    </row>
    <row r="13">
      <c r="E13" s="90" t="inlineStr">
        <is>
          <t>Water Gun</t>
        </is>
      </c>
      <c r="F13" s="71" t="n"/>
    </row>
    <row r="14">
      <c r="E14" s="81" t="inlineStr">
        <is>
          <t>-</t>
        </is>
      </c>
      <c r="F14" s="71" t="n"/>
    </row>
    <row r="15">
      <c r="E15" s="81" t="inlineStr">
        <is>
          <t>-</t>
        </is>
      </c>
      <c r="F15" s="71" t="n"/>
    </row>
    <row r="16">
      <c r="E16" s="88" t="inlineStr">
        <is>
          <t>Note: Moved out of Split 1 (Route 103, across the water). Assign to a later split.</t>
        </is>
      </c>
    </row>
    <row r="18" ht="20" customHeight="1">
      <c r="B18" s="65" t="inlineStr">
        <is>
          <t>Swimmer M</t>
        </is>
      </c>
      <c r="C18" s="66" t="n"/>
      <c r="D18" s="66" t="n"/>
      <c r="E18" s="67" t="inlineStr">
        <is>
          <t>Swimmer M Pete</t>
        </is>
      </c>
      <c r="F18" s="66" t="n"/>
      <c r="G18" s="66" t="n"/>
      <c r="H18" s="66" t="n"/>
      <c r="I18" s="66" t="n"/>
      <c r="J18" s="66" t="n"/>
      <c r="K18" s="66" t="n"/>
      <c r="L18" s="66" t="n"/>
      <c r="M18" s="66" t="n"/>
      <c r="N18" s="66" t="n"/>
      <c r="O18" s="66" t="n"/>
      <c r="P18" s="66" t="n"/>
      <c r="Q18" s="66" t="n"/>
    </row>
    <row r="19" ht="69" customHeight="1">
      <c r="E19" s="68">
        <f>IFERROR(_xlfn.IMAGE("https://play.pokemonshowdown.com/sprites/gen5/tentacool.png"),"")</f>
        <v/>
      </c>
      <c r="Q19" s="69" t="inlineStr">
        <is>
          <t>Forced on sight (range 5)</t>
        </is>
      </c>
    </row>
    <row r="20">
      <c r="E20" s="70" t="inlineStr">
        <is>
          <t>Lv 15 Tentacool</t>
        </is>
      </c>
      <c r="F20" s="71" t="n"/>
      <c r="Q20" s="72" t="inlineStr">
        <is>
          <t>Pokémon</t>
        </is>
      </c>
    </row>
    <row r="21">
      <c r="E21" s="73" t="inlineStr">
        <is>
          <t>Modest</t>
        </is>
      </c>
      <c r="F21" s="73" t="inlineStr">
        <is>
          <t>Rain Dish</t>
        </is>
      </c>
      <c r="Q21" s="72" t="inlineStr">
        <is>
          <t>Nature / Ability</t>
        </is>
      </c>
    </row>
    <row r="22">
      <c r="B22" s="72" t="inlineStr">
        <is>
          <t>AI Flags:</t>
        </is>
      </c>
      <c r="E22" s="74" t="inlineStr">
        <is>
          <t>(None)</t>
        </is>
      </c>
      <c r="F22" s="71" t="n"/>
      <c r="Q22" s="72" t="inlineStr">
        <is>
          <t>Item</t>
        </is>
      </c>
    </row>
    <row r="23">
      <c r="B23" s="69" t="inlineStr">
        <is>
          <t>Basic Trainer</t>
        </is>
      </c>
      <c r="E23" s="80" t="inlineStr">
        <is>
          <t>Acid</t>
        </is>
      </c>
      <c r="F23" s="71" t="n"/>
      <c r="Q23" s="72" t="inlineStr">
        <is>
          <t>Moves</t>
        </is>
      </c>
    </row>
    <row r="24">
      <c r="E24" s="85" t="inlineStr">
        <is>
          <t>Psybeam</t>
        </is>
      </c>
      <c r="F24" s="71" t="n"/>
    </row>
    <row r="25">
      <c r="E25" s="90" t="inlineStr">
        <is>
          <t>Bubble Beam</t>
        </is>
      </c>
      <c r="F25" s="71" t="n"/>
    </row>
    <row r="26">
      <c r="E26" s="79" t="inlineStr">
        <is>
          <t>Signal Beam</t>
        </is>
      </c>
      <c r="F26" s="71" t="n"/>
    </row>
    <row r="27">
      <c r="E27" s="88" t="inlineStr">
        <is>
          <t>Note: Moved out of Split 1 (Route 103, across the water). Assign to a later split.</t>
        </is>
      </c>
    </row>
    <row r="29" ht="24" customHeight="1">
      <c r="B29" s="63" t="inlineStr">
        <is>
          <t>Route 109 - Seashore House</t>
        </is>
      </c>
      <c r="C29" s="64" t="n"/>
      <c r="D29" s="64" t="n"/>
      <c r="E29" s="64" t="n"/>
      <c r="F29" s="64" t="n"/>
      <c r="G29" s="64" t="n"/>
      <c r="H29" s="64" t="n"/>
      <c r="I29" s="64" t="n"/>
      <c r="J29" s="64" t="n"/>
      <c r="K29" s="64" t="n"/>
      <c r="L29" s="64" t="n"/>
      <c r="M29" s="64" t="n"/>
      <c r="N29" s="64" t="n"/>
      <c r="O29" s="64" t="n"/>
      <c r="P29" s="64" t="n"/>
      <c r="Q29" s="64" t="n"/>
    </row>
    <row r="31" ht="20" customHeight="1">
      <c r="B31" s="65" t="inlineStr">
        <is>
          <t>Sailor</t>
        </is>
      </c>
      <c r="C31" s="66" t="n"/>
      <c r="D31" s="66" t="n"/>
      <c r="E31" s="67" t="inlineStr">
        <is>
          <t>Sailor Dwayne</t>
        </is>
      </c>
      <c r="F31" s="66" t="n"/>
      <c r="G31" s="66" t="n"/>
      <c r="H31" s="66" t="n"/>
      <c r="I31" s="66" t="n"/>
      <c r="J31" s="66" t="n"/>
      <c r="K31" s="66" t="n"/>
      <c r="L31" s="66" t="n"/>
      <c r="M31" s="66" t="n"/>
      <c r="N31" s="66" t="n"/>
      <c r="O31" s="66" t="n"/>
      <c r="P31" s="66" t="n"/>
      <c r="Q31" s="66" t="n"/>
    </row>
    <row r="32" ht="69" customHeight="1">
      <c r="E32" s="68">
        <f>IFERROR(_xlfn.IMAGE("https://play.pokemonshowdown.com/sprites/gen5/wingull.png"),"")</f>
        <v/>
      </c>
      <c r="G32" s="68">
        <f>IFERROR(_xlfn.IMAGE("https://play.pokemonshowdown.com/sprites/gen5/machop.png"),"")</f>
        <v/>
      </c>
      <c r="I32" s="68">
        <f>IFERROR(_xlfn.IMAGE("https://play.pokemonshowdown.com/sprites/gen5/tentacool.png"),"")</f>
        <v/>
      </c>
      <c r="Q32" s="69" t="inlineStr">
        <is>
          <t>Forced on sight (range 2)</t>
        </is>
      </c>
    </row>
    <row r="33">
      <c r="E33" s="70" t="inlineStr">
        <is>
          <t>Lv 11 Wingull</t>
        </is>
      </c>
      <c r="F33" s="71" t="n"/>
      <c r="G33" s="70" t="inlineStr">
        <is>
          <t>Lv 11 Machop</t>
        </is>
      </c>
      <c r="H33" s="71" t="n"/>
      <c r="I33" s="70" t="inlineStr">
        <is>
          <t>Lv 11 Tentacool</t>
        </is>
      </c>
      <c r="J33" s="71" t="n"/>
      <c r="Q33" s="72" t="inlineStr">
        <is>
          <t>Pokémon</t>
        </is>
      </c>
    </row>
    <row r="34">
      <c r="E34" s="73" t="inlineStr">
        <is>
          <t>Modest</t>
        </is>
      </c>
      <c r="F34" s="73" t="inlineStr">
        <is>
          <t>Gluttony</t>
        </is>
      </c>
      <c r="G34" s="73" t="inlineStr">
        <is>
          <t>Adamant</t>
        </is>
      </c>
      <c r="H34" s="73" t="inlineStr">
        <is>
          <t>No Guard</t>
        </is>
      </c>
      <c r="I34" s="73" t="inlineStr">
        <is>
          <t>Modest</t>
        </is>
      </c>
      <c r="J34" s="73" t="inlineStr">
        <is>
          <t>Rain Dish</t>
        </is>
      </c>
      <c r="Q34" s="72" t="inlineStr">
        <is>
          <t>Nature / Ability</t>
        </is>
      </c>
    </row>
    <row r="35">
      <c r="B35" s="72" t="inlineStr">
        <is>
          <t>AI Flags:</t>
        </is>
      </c>
      <c r="E35" s="74" t="inlineStr">
        <is>
          <t>(None)</t>
        </is>
      </c>
      <c r="F35" s="71" t="n"/>
      <c r="G35" s="74" t="inlineStr">
        <is>
          <t>(None)</t>
        </is>
      </c>
      <c r="H35" s="71" t="n"/>
      <c r="I35" s="74" t="inlineStr">
        <is>
          <t>(None)</t>
        </is>
      </c>
      <c r="J35" s="71" t="n"/>
      <c r="Q35" s="72" t="inlineStr">
        <is>
          <t>Item</t>
        </is>
      </c>
    </row>
    <row r="36">
      <c r="B36" s="69" t="inlineStr">
        <is>
          <t>Basic Trainer</t>
        </is>
      </c>
      <c r="E36" s="82" t="inlineStr">
        <is>
          <t>Peck</t>
        </is>
      </c>
      <c r="F36" s="71" t="n"/>
      <c r="G36" s="86" t="inlineStr">
        <is>
          <t>Karate Chop</t>
        </is>
      </c>
      <c r="H36" s="71" t="n"/>
      <c r="I36" s="80" t="inlineStr">
        <is>
          <t>Poison Sting</t>
        </is>
      </c>
      <c r="J36" s="71" t="n"/>
      <c r="Q36" s="72" t="inlineStr">
        <is>
          <t>Moves</t>
        </is>
      </c>
    </row>
    <row r="37">
      <c r="E37" s="90" t="inlineStr">
        <is>
          <t>Water Gun</t>
        </is>
      </c>
      <c r="F37" s="71" t="n"/>
      <c r="G37" s="76" t="inlineStr">
        <is>
          <t>Pound</t>
        </is>
      </c>
      <c r="H37" s="71" t="n"/>
      <c r="I37" s="80" t="inlineStr">
        <is>
          <t>Acid</t>
        </is>
      </c>
      <c r="J37" s="71" t="n"/>
    </row>
    <row r="38">
      <c r="E38" s="76" t="inlineStr">
        <is>
          <t>Supersonic</t>
        </is>
      </c>
      <c r="F38" s="71" t="n"/>
      <c r="G38" s="89" t="inlineStr">
        <is>
          <t>Rock Throw</t>
        </is>
      </c>
      <c r="H38" s="71" t="n"/>
      <c r="I38" s="85" t="inlineStr">
        <is>
          <t>Psybeam</t>
        </is>
      </c>
      <c r="J38" s="71" t="n"/>
    </row>
    <row r="39">
      <c r="E39" s="75" t="inlineStr">
        <is>
          <t>Bite</t>
        </is>
      </c>
      <c r="F39" s="71" t="n"/>
      <c r="G39" s="86" t="inlineStr">
        <is>
          <t>Seismic Toss</t>
        </is>
      </c>
      <c r="H39" s="71" t="n"/>
      <c r="I39" s="81" t="inlineStr">
        <is>
          <t>-</t>
        </is>
      </c>
      <c r="J39" s="71" t="n"/>
    </row>
    <row r="41" ht="20" customHeight="1">
      <c r="B41" s="65" t="inlineStr">
        <is>
          <t>Beauty</t>
        </is>
      </c>
      <c r="C41" s="66" t="n"/>
      <c r="D41" s="66" t="n"/>
      <c r="E41" s="67" t="inlineStr">
        <is>
          <t>Beauty Johanna</t>
        </is>
      </c>
      <c r="F41" s="66" t="n"/>
      <c r="G41" s="66" t="n"/>
      <c r="H41" s="66" t="n"/>
      <c r="I41" s="66" t="n"/>
      <c r="J41" s="66" t="n"/>
      <c r="K41" s="66" t="n"/>
      <c r="L41" s="66" t="n"/>
      <c r="M41" s="66" t="n"/>
      <c r="N41" s="66" t="n"/>
      <c r="O41" s="66" t="n"/>
      <c r="P41" s="66" t="n"/>
      <c r="Q41" s="66" t="n"/>
    </row>
    <row r="42" ht="69" customHeight="1">
      <c r="E42" s="68">
        <f>IFERROR(_xlfn.IMAGE("https://play.pokemonshowdown.com/sprites/gen5/goldeen.png"),"")</f>
        <v/>
      </c>
    </row>
    <row r="43">
      <c r="E43" s="70" t="inlineStr">
        <is>
          <t>Lv 13 Goldeen</t>
        </is>
      </c>
      <c r="F43" s="71" t="n"/>
      <c r="Q43" s="72" t="inlineStr">
        <is>
          <t>Pokémon</t>
        </is>
      </c>
    </row>
    <row r="44">
      <c r="E44" s="73" t="inlineStr">
        <is>
          <t>Adamant</t>
        </is>
      </c>
      <c r="F44" s="73" t="inlineStr">
        <is>
          <t>Swift Swim</t>
        </is>
      </c>
      <c r="Q44" s="72" t="inlineStr">
        <is>
          <t>Nature / Ability</t>
        </is>
      </c>
    </row>
    <row r="45">
      <c r="B45" s="72" t="inlineStr">
        <is>
          <t>AI Flags:</t>
        </is>
      </c>
      <c r="E45" s="74" t="inlineStr">
        <is>
          <t>(None)</t>
        </is>
      </c>
      <c r="F45" s="71" t="n"/>
      <c r="Q45" s="72" t="inlineStr">
        <is>
          <t>Item</t>
        </is>
      </c>
    </row>
    <row r="46">
      <c r="B46" s="69" t="inlineStr">
        <is>
          <t>Basic Trainer</t>
        </is>
      </c>
      <c r="E46" s="82" t="inlineStr">
        <is>
          <t>Peck</t>
        </is>
      </c>
      <c r="F46" s="71" t="n"/>
      <c r="Q46" s="72" t="inlineStr">
        <is>
          <t>Moves</t>
        </is>
      </c>
    </row>
    <row r="47">
      <c r="E47" s="90" t="inlineStr">
        <is>
          <t>Aqua Jet</t>
        </is>
      </c>
      <c r="F47" s="71" t="n"/>
    </row>
    <row r="48">
      <c r="E48" s="78" t="inlineStr">
        <is>
          <t>Mud Shot</t>
        </is>
      </c>
      <c r="F48" s="71" t="n"/>
    </row>
    <row r="49">
      <c r="E49" s="85" t="inlineStr">
        <is>
          <t>Psybeam</t>
        </is>
      </c>
      <c r="F49" s="71" t="n"/>
    </row>
    <row r="51" ht="20" customHeight="1">
      <c r="B51" s="65" t="inlineStr">
        <is>
          <t>Tuber M</t>
        </is>
      </c>
      <c r="C51" s="66" t="n"/>
      <c r="D51" s="66" t="n"/>
      <c r="E51" s="67" t="inlineStr">
        <is>
          <t>Tuber M Simon</t>
        </is>
      </c>
      <c r="F51" s="66" t="n"/>
      <c r="G51" s="66" t="n"/>
      <c r="H51" s="66" t="n"/>
      <c r="I51" s="66" t="n"/>
      <c r="J51" s="66" t="n"/>
      <c r="K51" s="66" t="n"/>
      <c r="L51" s="66" t="n"/>
      <c r="M51" s="66" t="n"/>
      <c r="N51" s="66" t="n"/>
      <c r="O51" s="66" t="n"/>
      <c r="P51" s="66" t="n"/>
      <c r="Q51" s="66" t="n"/>
    </row>
    <row r="52" ht="69" customHeight="1">
      <c r="E52" s="68">
        <f>IFERROR(_xlfn.IMAGE("https://play.pokemonshowdown.com/sprites/gen5/azurill.png"),"")</f>
        <v/>
      </c>
      <c r="G52" s="68">
        <f>IFERROR(_xlfn.IMAGE("https://play.pokemonshowdown.com/sprites/gen5/marill.png"),"")</f>
        <v/>
      </c>
      <c r="Q52" s="69" t="inlineStr">
        <is>
          <t>Forced on sight (range 2)</t>
        </is>
      </c>
    </row>
    <row r="53">
      <c r="E53" s="70" t="inlineStr">
        <is>
          <t>Lv 12 Azurill</t>
        </is>
      </c>
      <c r="F53" s="71" t="n"/>
      <c r="G53" s="70" t="inlineStr">
        <is>
          <t>Lv 12 Marill</t>
        </is>
      </c>
      <c r="H53" s="71" t="n"/>
      <c r="Q53" s="72" t="inlineStr">
        <is>
          <t>Pokémon</t>
        </is>
      </c>
    </row>
    <row r="54">
      <c r="E54" s="73" t="inlineStr">
        <is>
          <t>Adamant</t>
        </is>
      </c>
      <c r="F54" s="73" t="inlineStr">
        <is>
          <t>Huge Power</t>
        </is>
      </c>
      <c r="G54" s="73" t="inlineStr">
        <is>
          <t>Adamant</t>
        </is>
      </c>
      <c r="H54" s="73" t="inlineStr">
        <is>
          <t>Huge Power</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6" t="inlineStr">
        <is>
          <t>Present</t>
        </is>
      </c>
      <c r="F56" s="71" t="n"/>
      <c r="G56" s="76" t="inlineStr">
        <is>
          <t>Present</t>
        </is>
      </c>
      <c r="H56" s="71" t="n"/>
      <c r="Q56" s="72" t="inlineStr">
        <is>
          <t>Moves</t>
        </is>
      </c>
    </row>
    <row r="57">
      <c r="E57" s="90" t="inlineStr">
        <is>
          <t>Water Gun</t>
        </is>
      </c>
      <c r="F57" s="71" t="n"/>
      <c r="G57" s="90" t="inlineStr">
        <is>
          <t>Water Gun</t>
        </is>
      </c>
      <c r="H57" s="71" t="n"/>
    </row>
    <row r="58">
      <c r="E58" s="76" t="inlineStr">
        <is>
          <t>Pound</t>
        </is>
      </c>
      <c r="F58" s="71" t="n"/>
      <c r="G58" s="81" t="inlineStr">
        <is>
          <t>-</t>
        </is>
      </c>
      <c r="H58" s="71" t="n"/>
    </row>
    <row r="59">
      <c r="E59" s="90" t="inlineStr">
        <is>
          <t>Bubble Beam</t>
        </is>
      </c>
      <c r="F59" s="71" t="n"/>
      <c r="G59" s="81" t="inlineStr">
        <is>
          <t>-</t>
        </is>
      </c>
      <c r="H59" s="71" t="n"/>
    </row>
    <row r="61" ht="24" customHeight="1">
      <c r="B61" s="63" t="inlineStr">
        <is>
          <t>Meteor Falls - Stevens Cave</t>
        </is>
      </c>
      <c r="C61" s="64" t="n"/>
      <c r="D61" s="64" t="n"/>
      <c r="E61" s="64" t="n"/>
      <c r="F61" s="64" t="n"/>
      <c r="G61" s="64" t="n"/>
      <c r="H61" s="64" t="n"/>
      <c r="I61" s="64" t="n"/>
      <c r="J61" s="64" t="n"/>
      <c r="K61" s="64" t="n"/>
      <c r="L61" s="64" t="n"/>
      <c r="M61" s="64" t="n"/>
      <c r="N61" s="64" t="n"/>
      <c r="O61" s="64" t="n"/>
      <c r="P61" s="64" t="n"/>
      <c r="Q61" s="64" t="n"/>
    </row>
    <row r="63" ht="20" customHeight="1">
      <c r="B63" s="65" t="inlineStr">
        <is>
          <t>Rival</t>
        </is>
      </c>
      <c r="C63" s="66" t="n"/>
      <c r="D63" s="66" t="n"/>
      <c r="E63" s="67" t="inlineStr">
        <is>
          <t>Rival Steven</t>
        </is>
      </c>
      <c r="F63" s="66" t="n"/>
      <c r="G63" s="66" t="n"/>
      <c r="H63" s="66" t="n"/>
      <c r="I63" s="66" t="n"/>
      <c r="J63" s="66" t="n"/>
      <c r="K63" s="66" t="n"/>
      <c r="L63" s="66" t="n"/>
      <c r="M63" s="66" t="n"/>
      <c r="N63" s="66" t="n"/>
      <c r="O63" s="66" t="n"/>
      <c r="P63" s="66" t="n"/>
      <c r="Q63" s="66" t="n"/>
    </row>
    <row r="64" ht="69" customHeight="1">
      <c r="E64" s="68">
        <f>IFERROR(_xlfn.IMAGE("https://play.pokemonshowdown.com/sprites/gen5/skarmory.png"),"")</f>
        <v/>
      </c>
      <c r="G64" s="68">
        <f>IFERROR(_xlfn.IMAGE("https://play.pokemonshowdown.com/sprites/gen5/claydol.png"),"")</f>
        <v/>
      </c>
      <c r="I64" s="68">
        <f>IFERROR(_xlfn.IMAGE("https://play.pokemonshowdown.com/sprites/gen5/aggron.png"),"")</f>
        <v/>
      </c>
      <c r="K64" s="68">
        <f>IFERROR(_xlfn.IMAGE("https://play.pokemonshowdown.com/sprites/gen5/cradily.png"),"")</f>
        <v/>
      </c>
      <c r="M64" s="68">
        <f>IFERROR(_xlfn.IMAGE("https://play.pokemonshowdown.com/sprites/gen5/armaldo.png"),"")</f>
        <v/>
      </c>
      <c r="O64" s="68">
        <f>IFERROR(_xlfn.IMAGE("https://play.pokemonshowdown.com/sprites/gen5/metagross.png"),"")</f>
        <v/>
      </c>
      <c r="Q64" s="69" t="inlineStr">
        <is>
          <t>Optional</t>
        </is>
      </c>
    </row>
    <row r="65">
      <c r="E65" s="70" t="inlineStr">
        <is>
          <t>Lv 77 Skarmory</t>
        </is>
      </c>
      <c r="F65" s="71" t="n"/>
      <c r="G65" s="70" t="inlineStr">
        <is>
          <t>Lv 75 Claydol</t>
        </is>
      </c>
      <c r="H65" s="71" t="n"/>
      <c r="I65" s="70" t="inlineStr">
        <is>
          <t>Lv 76 Aggron</t>
        </is>
      </c>
      <c r="J65" s="71" t="n"/>
      <c r="K65" s="70" t="inlineStr">
        <is>
          <t>Lv 76 Cradily</t>
        </is>
      </c>
      <c r="L65" s="71" t="n"/>
      <c r="M65" s="70" t="inlineStr">
        <is>
          <t>Lv 76 Armaldo</t>
        </is>
      </c>
      <c r="N65" s="71" t="n"/>
      <c r="O65" s="70" t="inlineStr">
        <is>
          <t>Lv 78 Metagross</t>
        </is>
      </c>
      <c r="P65" s="71" t="n"/>
      <c r="Q65" s="72" t="inlineStr">
        <is>
          <t>Pokémon</t>
        </is>
      </c>
    </row>
    <row r="66">
      <c r="E66" s="73" t="inlineStr">
        <is>
          <t>Impish</t>
        </is>
      </c>
      <c r="F66" s="73" t="inlineStr">
        <is>
          <t>Filter</t>
        </is>
      </c>
      <c r="G66" s="73" t="inlineStr">
        <is>
          <t>Careful</t>
        </is>
      </c>
      <c r="H66" s="73" t="inlineStr">
        <is>
          <t>Levitate</t>
        </is>
      </c>
      <c r="I66" s="73" t="inlineStr">
        <is>
          <t>Naughty</t>
        </is>
      </c>
      <c r="J66" s="73" t="inlineStr">
        <is>
          <t>Rock Head</t>
        </is>
      </c>
      <c r="K66" s="73" t="inlineStr">
        <is>
          <t>Modest</t>
        </is>
      </c>
      <c r="L66" s="73" t="inlineStr">
        <is>
          <t>Solid Rock</t>
        </is>
      </c>
      <c r="M66" s="73" t="inlineStr">
        <is>
          <t>Naughty</t>
        </is>
      </c>
      <c r="N66" s="73" t="inlineStr">
        <is>
          <t>Swift Swim</t>
        </is>
      </c>
      <c r="O66" s="73" t="inlineStr">
        <is>
          <t>Naughty</t>
        </is>
      </c>
      <c r="P66" s="73" t="inlineStr">
        <is>
          <t>Clear Body</t>
        </is>
      </c>
      <c r="Q66" s="72" t="inlineStr">
        <is>
          <t>Nature / Ability</t>
        </is>
      </c>
    </row>
    <row r="67">
      <c r="B67" s="72" t="inlineStr">
        <is>
          <t>AI Flags:</t>
        </is>
      </c>
      <c r="E67" s="74" t="inlineStr">
        <is>
          <t>(None)</t>
        </is>
      </c>
      <c r="F67" s="71" t="n"/>
      <c r="G67" s="74" t="inlineStr">
        <is>
          <t>(None)</t>
        </is>
      </c>
      <c r="H67" s="71" t="n"/>
      <c r="I67" s="74" t="inlineStr">
        <is>
          <t>(None)</t>
        </is>
      </c>
      <c r="J67" s="71" t="n"/>
      <c r="K67" s="74" t="inlineStr">
        <is>
          <t>(None)</t>
        </is>
      </c>
      <c r="L67" s="71" t="n"/>
      <c r="M67" s="74" t="inlineStr">
        <is>
          <t>(None)</t>
        </is>
      </c>
      <c r="N67" s="71" t="n"/>
      <c r="O67" s="74" t="inlineStr">
        <is>
          <t>Sitrus Berry</t>
        </is>
      </c>
      <c r="P67" s="71" t="n"/>
      <c r="Q67" s="72" t="inlineStr">
        <is>
          <t>Item</t>
        </is>
      </c>
    </row>
    <row r="68">
      <c r="B68" s="69" t="inlineStr">
        <is>
          <t>Basic Trainer</t>
        </is>
      </c>
      <c r="E68" s="80" t="inlineStr">
        <is>
          <t>Toxic</t>
        </is>
      </c>
      <c r="F68" s="71" t="n"/>
      <c r="G68" s="85" t="inlineStr">
        <is>
          <t>Reflect</t>
        </is>
      </c>
      <c r="H68" s="71" t="n"/>
      <c r="I68" s="77" t="inlineStr">
        <is>
          <t>Thunder</t>
        </is>
      </c>
      <c r="J68" s="71" t="n"/>
      <c r="K68" s="84" t="inlineStr">
        <is>
          <t>Giga Drain</t>
        </is>
      </c>
      <c r="L68" s="71" t="n"/>
      <c r="M68" s="90" t="inlineStr">
        <is>
          <t>Water Pulse</t>
        </is>
      </c>
      <c r="N68" s="71" t="n"/>
      <c r="O68" s="78" t="inlineStr">
        <is>
          <t>Earthquake</t>
        </is>
      </c>
      <c r="P68" s="71" t="n"/>
      <c r="Q68" s="72" t="inlineStr">
        <is>
          <t>Moves</t>
        </is>
      </c>
    </row>
    <row r="69">
      <c r="E69" s="82" t="inlineStr">
        <is>
          <t>Aerial Ace</t>
        </is>
      </c>
      <c r="F69" s="71" t="n"/>
      <c r="G69" s="85" t="inlineStr">
        <is>
          <t>Light Screen</t>
        </is>
      </c>
      <c r="H69" s="71" t="n"/>
      <c r="I69" s="78" t="inlineStr">
        <is>
          <t>Earthquake</t>
        </is>
      </c>
      <c r="J69" s="71" t="n"/>
      <c r="K69" s="89" t="inlineStr">
        <is>
          <t>Ancient Power</t>
        </is>
      </c>
      <c r="L69" s="71" t="n"/>
      <c r="M69" s="89" t="inlineStr">
        <is>
          <t>Ancient Power</t>
        </is>
      </c>
      <c r="N69" s="71" t="n"/>
      <c r="O69" s="85" t="inlineStr">
        <is>
          <t>Psychic</t>
        </is>
      </c>
      <c r="P69" s="71" t="n"/>
    </row>
    <row r="70">
      <c r="E70" s="78" t="inlineStr">
        <is>
          <t>Spikes</t>
        </is>
      </c>
      <c r="F70" s="71" t="n"/>
      <c r="G70" s="89" t="inlineStr">
        <is>
          <t>Ancient Power</t>
        </is>
      </c>
      <c r="H70" s="71" t="n"/>
      <c r="I70" s="84" t="inlineStr">
        <is>
          <t>Solar Beam</t>
        </is>
      </c>
      <c r="J70" s="71" t="n"/>
      <c r="K70" s="84" t="inlineStr">
        <is>
          <t>Ingrain</t>
        </is>
      </c>
      <c r="L70" s="71" t="n"/>
      <c r="M70" s="82" t="inlineStr">
        <is>
          <t>Aerial Ace</t>
        </is>
      </c>
      <c r="N70" s="71" t="n"/>
      <c r="O70" s="87" t="inlineStr">
        <is>
          <t>Meteor Mash</t>
        </is>
      </c>
      <c r="P70" s="71" t="n"/>
    </row>
    <row r="71">
      <c r="E71" s="87" t="inlineStr">
        <is>
          <t>Steel Wing</t>
        </is>
      </c>
      <c r="F71" s="71" t="n"/>
      <c r="G71" s="78" t="inlineStr">
        <is>
          <t>Earthquake</t>
        </is>
      </c>
      <c r="H71" s="71" t="n"/>
      <c r="I71" s="93" t="inlineStr">
        <is>
          <t>Dragon Claw</t>
        </is>
      </c>
      <c r="J71" s="71" t="n"/>
      <c r="K71" s="92" t="inlineStr">
        <is>
          <t>Confuse Ray</t>
        </is>
      </c>
      <c r="L71" s="71" t="n"/>
      <c r="M71" s="76" t="inlineStr">
        <is>
          <t>Slash</t>
        </is>
      </c>
      <c r="N71" s="71" t="n"/>
      <c r="O71" s="92" t="inlineStr">
        <is>
          <t>Shadow Ball</t>
        </is>
      </c>
      <c r="P71" s="71" t="n"/>
    </row>
    <row r="73" ht="24" customHeight="1">
      <c r="B73" s="63" t="inlineStr">
        <is>
          <t>Meteor Falls - 1F - 2R</t>
        </is>
      </c>
      <c r="C73" s="64" t="n"/>
      <c r="D73" s="64" t="n"/>
      <c r="E73" s="64" t="n"/>
      <c r="F73" s="64" t="n"/>
      <c r="G73" s="64" t="n"/>
      <c r="H73" s="64" t="n"/>
      <c r="I73" s="64" t="n"/>
      <c r="J73" s="64" t="n"/>
      <c r="K73" s="64" t="n"/>
      <c r="L73" s="64" t="n"/>
      <c r="M73" s="64" t="n"/>
      <c r="N73" s="64" t="n"/>
      <c r="O73" s="64" t="n"/>
      <c r="P73" s="64" t="n"/>
      <c r="Q73" s="64" t="n"/>
    </row>
    <row r="75" ht="20" customHeight="1">
      <c r="B75" s="65" t="inlineStr">
        <is>
          <t>Old Couple</t>
        </is>
      </c>
      <c r="C75" s="66" t="n"/>
      <c r="D75" s="66" t="n"/>
      <c r="E75" s="67" t="inlineStr">
        <is>
          <t>Old Couple John &amp; Jay</t>
        </is>
      </c>
      <c r="F75" s="66" t="n"/>
      <c r="G75" s="66" t="n"/>
      <c r="H75" s="66" t="n"/>
      <c r="I75" s="66" t="n"/>
      <c r="J75" s="66" t="n"/>
      <c r="K75" s="66" t="n"/>
      <c r="L75" s="66" t="n"/>
      <c r="M75" s="66" t="n"/>
      <c r="N75" s="66" t="n"/>
      <c r="O75" s="66" t="n"/>
      <c r="P75" s="66" t="n"/>
      <c r="Q75" s="66" t="n"/>
    </row>
    <row r="76" ht="69" customHeight="1">
      <c r="E76" s="68">
        <f>IFERROR(_xlfn.IMAGE("https://play.pokemonshowdown.com/sprites/gen5/medicham.png"),"")</f>
        <v/>
      </c>
      <c r="G76" s="68">
        <f>IFERROR(_xlfn.IMAGE("https://play.pokemonshowdown.com/sprites/gen5/hariyama.png"),"")</f>
        <v/>
      </c>
      <c r="Q76" s="69" t="inlineStr">
        <is>
          <t>DOUBLE BATTLE
Forced on sight (range 1)</t>
        </is>
      </c>
    </row>
    <row r="77">
      <c r="E77" s="70" t="inlineStr">
        <is>
          <t>Lv 39 Medicham</t>
        </is>
      </c>
      <c r="F77" s="71" t="n"/>
      <c r="G77" s="70" t="inlineStr">
        <is>
          <t>Lv 39 Hariyama</t>
        </is>
      </c>
      <c r="H77" s="71" t="n"/>
      <c r="Q77" s="72" t="inlineStr">
        <is>
          <t>Pokémon</t>
        </is>
      </c>
    </row>
    <row r="78">
      <c r="E78" s="73" t="inlineStr">
        <is>
          <t>Naughty</t>
        </is>
      </c>
      <c r="F78" s="73" t="inlineStr">
        <is>
          <t>Pure Power</t>
        </is>
      </c>
      <c r="G78" s="73" t="inlineStr">
        <is>
          <t>Adamant</t>
        </is>
      </c>
      <c r="H78" s="73" t="inlineStr">
        <is>
          <t>Guts</t>
        </is>
      </c>
      <c r="Q78" s="72" t="inlineStr">
        <is>
          <t>Nature / Ability</t>
        </is>
      </c>
    </row>
    <row r="79">
      <c r="B79" s="72" t="inlineStr">
        <is>
          <t>AI Flags:</t>
        </is>
      </c>
      <c r="E79" s="74" t="inlineStr">
        <is>
          <t>(None)</t>
        </is>
      </c>
      <c r="F79" s="71" t="n"/>
      <c r="G79" s="74" t="inlineStr">
        <is>
          <t>(None)</t>
        </is>
      </c>
      <c r="H79" s="71" t="n"/>
      <c r="Q79" s="72" t="inlineStr">
        <is>
          <t>Item</t>
        </is>
      </c>
    </row>
    <row r="80">
      <c r="B80" s="69" t="inlineStr">
        <is>
          <t>Basic Trainer</t>
        </is>
      </c>
      <c r="E80" s="85" t="inlineStr">
        <is>
          <t>Psychic</t>
        </is>
      </c>
      <c r="F80" s="71" t="n"/>
      <c r="G80" s="86" t="inlineStr">
        <is>
          <t>Focus Punch</t>
        </is>
      </c>
      <c r="H80" s="71" t="n"/>
      <c r="Q80" s="72" t="inlineStr">
        <is>
          <t>Moves</t>
        </is>
      </c>
    </row>
    <row r="81">
      <c r="E81" s="83" t="inlineStr">
        <is>
          <t>Fire Punch</t>
        </is>
      </c>
      <c r="F81" s="71" t="n"/>
      <c r="G81" s="89" t="inlineStr">
        <is>
          <t>Rock Tomb</t>
        </is>
      </c>
      <c r="H81" s="71" t="n"/>
    </row>
    <row r="82">
      <c r="E82" s="76" t="inlineStr">
        <is>
          <t>Psych Up</t>
        </is>
      </c>
      <c r="F82" s="71" t="n"/>
      <c r="G82" s="85" t="inlineStr">
        <is>
          <t>Rest</t>
        </is>
      </c>
      <c r="H82" s="71" t="n"/>
    </row>
    <row r="83">
      <c r="E83" s="76" t="inlineStr">
        <is>
          <t>Protect</t>
        </is>
      </c>
      <c r="F83" s="71" t="n"/>
      <c r="G83" s="76" t="inlineStr">
        <is>
          <t>Belly Drum</t>
        </is>
      </c>
      <c r="H83" s="71" t="n"/>
    </row>
    <row r="85" ht="20" customHeight="1">
      <c r="B85" s="65" t="inlineStr">
        <is>
          <t>Dragon Tamer</t>
        </is>
      </c>
      <c r="C85" s="66" t="n"/>
      <c r="D85" s="66" t="n"/>
      <c r="E85" s="67" t="inlineStr">
        <is>
          <t>Dragon Tamer Nicolas</t>
        </is>
      </c>
      <c r="F85" s="66" t="n"/>
      <c r="G85" s="66" t="n"/>
      <c r="H85" s="66" t="n"/>
      <c r="I85" s="66" t="n"/>
      <c r="J85" s="66" t="n"/>
      <c r="K85" s="66" t="n"/>
      <c r="L85" s="66" t="n"/>
      <c r="M85" s="66" t="n"/>
      <c r="N85" s="66" t="n"/>
      <c r="O85" s="66" t="n"/>
      <c r="P85" s="66" t="n"/>
      <c r="Q85" s="66" t="n"/>
    </row>
    <row r="86" ht="69" customHeight="1">
      <c r="E86" s="68">
        <f>IFERROR(_xlfn.IMAGE("https://play.pokemonshowdown.com/sprites/gen5/altaria.png"),"")</f>
        <v/>
      </c>
      <c r="G86" s="68">
        <f>IFERROR(_xlfn.IMAGE("https://play.pokemonshowdown.com/sprites/gen5/altaria.png"),"")</f>
        <v/>
      </c>
      <c r="Q86" s="69" t="inlineStr">
        <is>
          <t>Forced on sight (range 1)</t>
        </is>
      </c>
    </row>
    <row r="87">
      <c r="E87" s="70" t="inlineStr">
        <is>
          <t>Lv 37 Altaria</t>
        </is>
      </c>
      <c r="F87" s="71" t="n"/>
      <c r="G87" s="70" t="inlineStr">
        <is>
          <t>Lv 37 Altaria</t>
        </is>
      </c>
      <c r="H87" s="71" t="n"/>
      <c r="Q87" s="72" t="inlineStr">
        <is>
          <t>Pokémon</t>
        </is>
      </c>
    </row>
    <row r="88">
      <c r="E88" s="73" t="inlineStr">
        <is>
          <t>Adamant</t>
        </is>
      </c>
      <c r="F88" s="73" t="inlineStr">
        <is>
          <t>Serene Grace</t>
        </is>
      </c>
      <c r="G88" s="73" t="inlineStr">
        <is>
          <t>Adamant</t>
        </is>
      </c>
      <c r="H88" s="73" t="inlineStr">
        <is>
          <t>Serene Grace</t>
        </is>
      </c>
      <c r="Q88" s="72" t="inlineStr">
        <is>
          <t>Nature / Ability</t>
        </is>
      </c>
    </row>
    <row r="89">
      <c r="B89" s="72" t="inlineStr">
        <is>
          <t>AI Flags:</t>
        </is>
      </c>
      <c r="E89" s="74" t="inlineStr">
        <is>
          <t>(None)</t>
        </is>
      </c>
      <c r="F89" s="71" t="n"/>
      <c r="G89" s="74" t="inlineStr">
        <is>
          <t>(None)</t>
        </is>
      </c>
      <c r="H89" s="71" t="n"/>
      <c r="Q89" s="72" t="inlineStr">
        <is>
          <t>Item</t>
        </is>
      </c>
    </row>
    <row r="90">
      <c r="B90" s="69" t="inlineStr">
        <is>
          <t>Basic Trainer</t>
        </is>
      </c>
      <c r="E90" s="93" t="inlineStr">
        <is>
          <t>Dragon Rush</t>
        </is>
      </c>
      <c r="F90" s="71" t="n"/>
      <c r="G90" s="93" t="inlineStr">
        <is>
          <t>Dragon Rush</t>
        </is>
      </c>
      <c r="H90" s="71" t="n"/>
      <c r="Q90" s="72" t="inlineStr">
        <is>
          <t>Moves</t>
        </is>
      </c>
    </row>
    <row r="91">
      <c r="E91" s="83" t="inlineStr">
        <is>
          <t>Fire Blast</t>
        </is>
      </c>
      <c r="F91" s="71" t="n"/>
      <c r="G91" s="83" t="inlineStr">
        <is>
          <t>Fire Blast</t>
        </is>
      </c>
      <c r="H91" s="71" t="n"/>
    </row>
    <row r="92">
      <c r="E92" s="93" t="inlineStr">
        <is>
          <t>Dragon Breath</t>
        </is>
      </c>
      <c r="F92" s="71" t="n"/>
      <c r="G92" s="93" t="inlineStr">
        <is>
          <t>Dragon Breath</t>
        </is>
      </c>
      <c r="H92" s="71" t="n"/>
    </row>
    <row r="93">
      <c r="E93" s="76" t="inlineStr">
        <is>
          <t>Sing</t>
        </is>
      </c>
      <c r="F93" s="71" t="n"/>
      <c r="G93" s="76" t="inlineStr">
        <is>
          <t>Sing</t>
        </is>
      </c>
      <c r="H93" s="71" t="n"/>
    </row>
    <row r="95" ht="24" customHeight="1">
      <c r="B95" s="63" t="inlineStr">
        <is>
          <t>Route 115</t>
        </is>
      </c>
      <c r="C95" s="64" t="n"/>
      <c r="D95" s="64" t="n"/>
      <c r="E95" s="64" t="n"/>
      <c r="F95" s="64" t="n"/>
      <c r="G95" s="64" t="n"/>
      <c r="H95" s="64" t="n"/>
      <c r="I95" s="64" t="n"/>
      <c r="J95" s="64" t="n"/>
      <c r="K95" s="64" t="n"/>
      <c r="L95" s="64" t="n"/>
      <c r="M95" s="64" t="n"/>
      <c r="N95" s="64" t="n"/>
      <c r="O95" s="64" t="n"/>
      <c r="P95" s="64" t="n"/>
      <c r="Q95" s="64" t="n"/>
    </row>
    <row r="97" ht="20" customHeight="1">
      <c r="B97" s="65" t="inlineStr">
        <is>
          <t>Psychic</t>
        </is>
      </c>
      <c r="C97" s="66" t="n"/>
      <c r="D97" s="66" t="n"/>
      <c r="E97" s="67" t="inlineStr">
        <is>
          <t>Psychic Alix</t>
        </is>
      </c>
      <c r="F97" s="66" t="n"/>
      <c r="G97" s="66" t="n"/>
      <c r="H97" s="66" t="n"/>
      <c r="I97" s="66" t="n"/>
      <c r="J97" s="66" t="n"/>
      <c r="K97" s="66" t="n"/>
      <c r="L97" s="66" t="n"/>
      <c r="M97" s="66" t="n"/>
      <c r="N97" s="66" t="n"/>
      <c r="O97" s="66" t="n"/>
      <c r="P97" s="66" t="n"/>
      <c r="Q97" s="66" t="n"/>
    </row>
    <row r="98" ht="69" customHeight="1">
      <c r="E98" s="68">
        <f>IFERROR(_xlfn.IMAGE("https://play.pokemonshowdown.com/sprites/gen5/kadabra.png"),"")</f>
        <v/>
      </c>
      <c r="G98" s="68">
        <f>IFERROR(_xlfn.IMAGE("https://play.pokemonshowdown.com/sprites/gen5/kirlia.png"),"")</f>
        <v/>
      </c>
      <c r="Q98" s="69" t="inlineStr">
        <is>
          <t>Forced on sight (range 4)</t>
        </is>
      </c>
    </row>
    <row r="99">
      <c r="E99" s="70" t="inlineStr">
        <is>
          <t>Lv 26 Kadabra</t>
        </is>
      </c>
      <c r="F99" s="71" t="n"/>
      <c r="G99" s="70" t="inlineStr">
        <is>
          <t>Lv 26 Kirlia</t>
        </is>
      </c>
      <c r="H99" s="71" t="n"/>
      <c r="Q99" s="72" t="inlineStr">
        <is>
          <t>Pokémon</t>
        </is>
      </c>
    </row>
    <row r="100">
      <c r="E100" s="73" t="inlineStr">
        <is>
          <t>Modest</t>
        </is>
      </c>
      <c r="F100" s="73" t="inlineStr">
        <is>
          <t>Magic Guard</t>
        </is>
      </c>
      <c r="G100" s="73" t="inlineStr">
        <is>
          <t>Modest</t>
        </is>
      </c>
      <c r="H100" s="73" t="inlineStr">
        <is>
          <t>Trace</t>
        </is>
      </c>
      <c r="Q100" s="72" t="inlineStr">
        <is>
          <t>Nature / Ability</t>
        </is>
      </c>
    </row>
    <row r="101">
      <c r="B101" s="72" t="inlineStr">
        <is>
          <t>AI Flags:</t>
        </is>
      </c>
      <c r="E101" s="74" t="inlineStr">
        <is>
          <t>(None)</t>
        </is>
      </c>
      <c r="F101" s="71" t="n"/>
      <c r="G101" s="74" t="inlineStr">
        <is>
          <t>(None)</t>
        </is>
      </c>
      <c r="H101" s="71" t="n"/>
      <c r="Q101" s="72" t="inlineStr">
        <is>
          <t>Item</t>
        </is>
      </c>
    </row>
    <row r="102">
      <c r="B102" s="69" t="inlineStr">
        <is>
          <t>Basic Trainer</t>
        </is>
      </c>
      <c r="E102" s="85" t="inlineStr">
        <is>
          <t>Confusion</t>
        </is>
      </c>
      <c r="F102" s="71" t="n"/>
      <c r="G102" s="85" t="inlineStr">
        <is>
          <t>Confusion</t>
        </is>
      </c>
      <c r="H102" s="71" t="n"/>
      <c r="Q102" s="72" t="inlineStr">
        <is>
          <t>Moves</t>
        </is>
      </c>
    </row>
    <row r="103">
      <c r="E103" s="85" t="inlineStr">
        <is>
          <t>Psycho Cut</t>
        </is>
      </c>
      <c r="F103" s="71" t="n"/>
      <c r="G103" s="85" t="inlineStr">
        <is>
          <t>Future Sight</t>
        </is>
      </c>
      <c r="H103" s="71" t="n"/>
    </row>
    <row r="104">
      <c r="E104" s="85" t="inlineStr">
        <is>
          <t>Teleport</t>
        </is>
      </c>
      <c r="F104" s="71" t="n"/>
      <c r="G104" s="84" t="inlineStr">
        <is>
          <t>Magical Leaf</t>
        </is>
      </c>
      <c r="H104" s="71" t="n"/>
    </row>
    <row r="105">
      <c r="E105" s="76" t="inlineStr">
        <is>
          <t>Disable</t>
        </is>
      </c>
      <c r="F105" s="71" t="n"/>
      <c r="G105" s="76" t="inlineStr">
        <is>
          <t>Lucky Chant</t>
        </is>
      </c>
      <c r="H105" s="71" t="n"/>
    </row>
    <row r="107" ht="20" customHeight="1">
      <c r="B107" s="65" t="inlineStr">
        <is>
          <t>Battle Girl</t>
        </is>
      </c>
      <c r="C107" s="66" t="n"/>
      <c r="D107" s="66" t="n"/>
      <c r="E107" s="67" t="inlineStr">
        <is>
          <t>Battle Girl Helene</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IFERROR(_xlfn.IMAGE("https://play.pokemonshowdown.com/sprites/gen5/meditite.png"),"")</f>
        <v/>
      </c>
      <c r="G108" s="68">
        <f>IFERROR(_xlfn.IMAGE("https://play.pokemonshowdown.com/sprites/gen5/makuhita.png"),"")</f>
        <v/>
      </c>
      <c r="Q108" s="69" t="inlineStr">
        <is>
          <t>Forced on sight (range 4)</t>
        </is>
      </c>
    </row>
    <row r="109">
      <c r="E109" s="70" t="inlineStr">
        <is>
          <t>Lv 26 Meditite</t>
        </is>
      </c>
      <c r="F109" s="71" t="n"/>
      <c r="G109" s="70" t="inlineStr">
        <is>
          <t>Lv 26 Makuhita</t>
        </is>
      </c>
      <c r="H109" s="71" t="n"/>
      <c r="Q109" s="72" t="inlineStr">
        <is>
          <t>Pokémon</t>
        </is>
      </c>
    </row>
    <row r="110">
      <c r="E110" s="73" t="inlineStr">
        <is>
          <t>Adamant</t>
        </is>
      </c>
      <c r="F110" s="73" t="inlineStr">
        <is>
          <t>Pure Power</t>
        </is>
      </c>
      <c r="G110" s="73" t="inlineStr">
        <is>
          <t>Adamant</t>
        </is>
      </c>
      <c r="H110" s="73" t="inlineStr">
        <is>
          <t>Guts</t>
        </is>
      </c>
      <c r="Q110" s="72" t="inlineStr">
        <is>
          <t>Nature / Ability</t>
        </is>
      </c>
    </row>
    <row r="111">
      <c r="B111" s="72" t="inlineStr">
        <is>
          <t>AI Flags:</t>
        </is>
      </c>
      <c r="E111" s="74" t="inlineStr">
        <is>
          <t>(None)</t>
        </is>
      </c>
      <c r="F111" s="71" t="n"/>
      <c r="G111" s="74" t="inlineStr">
        <is>
          <t>(None)</t>
        </is>
      </c>
      <c r="H111" s="71" t="n"/>
      <c r="Q111" s="72" t="inlineStr">
        <is>
          <t>Item</t>
        </is>
      </c>
    </row>
    <row r="112">
      <c r="B112" s="69" t="inlineStr">
        <is>
          <t>Basic Trainer</t>
        </is>
      </c>
      <c r="E112" s="76" t="inlineStr">
        <is>
          <t>Secret Power</t>
        </is>
      </c>
      <c r="F112" s="71" t="n"/>
      <c r="G112" s="86" t="inlineStr">
        <is>
          <t>Seismic Toss</t>
        </is>
      </c>
      <c r="H112" s="71" t="n"/>
      <c r="Q112" s="72" t="inlineStr">
        <is>
          <t>Moves</t>
        </is>
      </c>
    </row>
    <row r="113">
      <c r="E113" s="85" t="inlineStr">
        <is>
          <t>Teleport</t>
        </is>
      </c>
      <c r="F113" s="71" t="n"/>
      <c r="G113" s="86" t="inlineStr">
        <is>
          <t>Submission</t>
        </is>
      </c>
      <c r="H113" s="71" t="n"/>
    </row>
    <row r="114">
      <c r="E114" s="89" t="inlineStr">
        <is>
          <t>Rock Throw</t>
        </is>
      </c>
      <c r="F114" s="71" t="n"/>
      <c r="G114" s="86" t="inlineStr">
        <is>
          <t>Vital Throw</t>
        </is>
      </c>
      <c r="H114" s="71" t="n"/>
    </row>
    <row r="115">
      <c r="E115" s="86" t="inlineStr">
        <is>
          <t>Seismic Toss</t>
        </is>
      </c>
      <c r="F115" s="71" t="n"/>
      <c r="G115" s="76" t="inlineStr">
        <is>
          <t>Smelling Salts</t>
        </is>
      </c>
      <c r="H115" s="71" t="n"/>
    </row>
    <row r="117" ht="20" customHeight="1">
      <c r="B117" s="65" t="inlineStr">
        <is>
          <t>Ninja Boy</t>
        </is>
      </c>
      <c r="C117" s="66" t="n"/>
      <c r="D117" s="66" t="n"/>
      <c r="E117" s="67" t="inlineStr">
        <is>
          <t>Ninja Boy Jaiden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IFERROR(_xlfn.IMAGE("https://play.pokemonshowdown.com/sprites/gen5/ninjask.png"),"")</f>
        <v/>
      </c>
      <c r="G118" s="68">
        <f>IFERROR(_xlfn.IMAGE("https://play.pokemonshowdown.com/sprites/gen5/gulpin.png"),"")</f>
        <v/>
      </c>
      <c r="Q118" s="69" t="inlineStr">
        <is>
          <t>Forced on sight (range 3)</t>
        </is>
      </c>
    </row>
    <row r="119">
      <c r="E119" s="70" t="inlineStr">
        <is>
          <t>Lv 26 Ninjask</t>
        </is>
      </c>
      <c r="F119" s="71" t="n"/>
      <c r="G119" s="70" t="inlineStr">
        <is>
          <t>Lv 26 Gulpin</t>
        </is>
      </c>
      <c r="H119" s="71" t="n"/>
      <c r="Q119" s="72" t="inlineStr">
        <is>
          <t>Pokémon</t>
        </is>
      </c>
    </row>
    <row r="120">
      <c r="E120" s="73" t="inlineStr">
        <is>
          <t>Adamant</t>
        </is>
      </c>
      <c r="F120" s="73" t="inlineStr">
        <is>
          <t>Speed Boost</t>
        </is>
      </c>
      <c r="G120" s="73" t="inlineStr">
        <is>
          <t>Adamant</t>
        </is>
      </c>
      <c r="H120" s="73" t="inlineStr">
        <is>
          <t>Gluttony</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6" t="inlineStr">
        <is>
          <t>Roar</t>
        </is>
      </c>
      <c r="F122" s="71" t="n"/>
      <c r="G122" s="80" t="inlineStr">
        <is>
          <t>Toxic</t>
        </is>
      </c>
      <c r="H122" s="71" t="n"/>
      <c r="Q122" s="72" t="inlineStr">
        <is>
          <t>Moves</t>
        </is>
      </c>
    </row>
    <row r="123">
      <c r="E123" s="76" t="inlineStr">
        <is>
          <t>Hyper Voice</t>
        </is>
      </c>
      <c r="F123" s="71" t="n"/>
      <c r="G123" s="76" t="inlineStr">
        <is>
          <t>Body Slam</t>
        </is>
      </c>
      <c r="H123" s="71" t="n"/>
    </row>
    <row r="124">
      <c r="E124" s="76" t="inlineStr">
        <is>
          <t>Whirlwind</t>
        </is>
      </c>
      <c r="F124" s="71" t="n"/>
      <c r="G124" s="76" t="inlineStr">
        <is>
          <t>Encore</t>
        </is>
      </c>
      <c r="H124" s="71" t="n"/>
    </row>
    <row r="125">
      <c r="E125" s="82" t="inlineStr">
        <is>
          <t>Aerial Ace</t>
        </is>
      </c>
      <c r="F125" s="71" t="n"/>
      <c r="G125" s="80" t="inlineStr">
        <is>
          <t>Sludge</t>
        </is>
      </c>
      <c r="H125" s="71" t="n"/>
    </row>
    <row r="127" ht="20" customHeight="1">
      <c r="B127" s="65" t="inlineStr">
        <is>
          <t>Black Belt</t>
        </is>
      </c>
      <c r="C127" s="66" t="n"/>
      <c r="D127" s="66" t="n"/>
      <c r="E127" s="67" t="inlineStr">
        <is>
          <t>Black Belt Koichi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IFERROR(_xlfn.IMAGE("https://play.pokemonshowdown.com/sprites/gen5/machop.png"),"")</f>
        <v/>
      </c>
      <c r="G128" s="68">
        <f>IFERROR(_xlfn.IMAGE("https://play.pokemonshowdown.com/sprites/gen5/machoke.png"),"")</f>
        <v/>
      </c>
      <c r="Q128" s="69" t="inlineStr">
        <is>
          <t>Forced on sight (range 2)</t>
        </is>
      </c>
    </row>
    <row r="129">
      <c r="E129" s="70" t="inlineStr">
        <is>
          <t>Lv 24 Machop</t>
        </is>
      </c>
      <c r="F129" s="71" t="n"/>
      <c r="G129" s="70" t="inlineStr">
        <is>
          <t>Lv 28 Machoke</t>
        </is>
      </c>
      <c r="H129" s="71" t="n"/>
      <c r="Q129" s="72" t="inlineStr">
        <is>
          <t>Pokémon</t>
        </is>
      </c>
    </row>
    <row r="130">
      <c r="E130" s="73" t="inlineStr">
        <is>
          <t>Adamant</t>
        </is>
      </c>
      <c r="F130" s="73" t="inlineStr">
        <is>
          <t>No Guard</t>
        </is>
      </c>
      <c r="G130" s="73" t="inlineStr">
        <is>
          <t>Adamant</t>
        </is>
      </c>
      <c r="H130" s="73" t="inlineStr">
        <is>
          <t>Huge Power</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86" t="inlineStr">
        <is>
          <t>Seismic Toss</t>
        </is>
      </c>
      <c r="F132" s="71" t="n"/>
      <c r="G132" s="83" t="inlineStr">
        <is>
          <t>Fire Punch</t>
        </is>
      </c>
      <c r="H132" s="71" t="n"/>
      <c r="Q132" s="72" t="inlineStr">
        <is>
          <t>Moves</t>
        </is>
      </c>
    </row>
    <row r="133">
      <c r="E133" s="86" t="inlineStr">
        <is>
          <t>Wake Up Slap</t>
        </is>
      </c>
      <c r="F133" s="71" t="n"/>
      <c r="G133" s="86" t="inlineStr">
        <is>
          <t>Seismic Toss</t>
        </is>
      </c>
      <c r="H133" s="71" t="n"/>
    </row>
    <row r="134">
      <c r="E134" s="76" t="inlineStr">
        <is>
          <t>Mega Punch</t>
        </is>
      </c>
      <c r="F134" s="71" t="n"/>
      <c r="G134" s="77" t="inlineStr">
        <is>
          <t>Thunder Punch</t>
        </is>
      </c>
      <c r="H134" s="71" t="n"/>
    </row>
    <row r="135">
      <c r="E135" s="83" t="inlineStr">
        <is>
          <t>Fire Punch</t>
        </is>
      </c>
      <c r="F135" s="71" t="n"/>
      <c r="G135" s="86" t="inlineStr">
        <is>
          <t>Wake Up Slap</t>
        </is>
      </c>
      <c r="H135" s="71" t="n"/>
    </row>
    <row r="137" ht="20" customHeight="1">
      <c r="B137" s="65" t="inlineStr">
        <is>
          <t>Triathlete</t>
        </is>
      </c>
      <c r="C137" s="66" t="n"/>
      <c r="D137" s="66" t="n"/>
      <c r="E137" s="67" t="inlineStr">
        <is>
          <t>Triathlete Kyra</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IFERROR(_xlfn.IMAGE("https://play.pokemonshowdown.com/sprites/gen5/doduo.png"),"")</f>
        <v/>
      </c>
      <c r="G138" s="68">
        <f>IFERROR(_xlfn.IMAGE("https://play.pokemonshowdown.com/sprites/gen5/dodrio.png"),"")</f>
        <v/>
      </c>
      <c r="Q138" s="69" t="inlineStr">
        <is>
          <t>Forced on sight (range 2)</t>
        </is>
      </c>
    </row>
    <row r="139">
      <c r="E139" s="70" t="inlineStr">
        <is>
          <t>Lv 26 Doduo</t>
        </is>
      </c>
      <c r="F139" s="71" t="n"/>
      <c r="G139" s="70" t="inlineStr">
        <is>
          <t>Lv 26 Dodrio</t>
        </is>
      </c>
      <c r="H139" s="71" t="n"/>
      <c r="Q139" s="72" t="inlineStr">
        <is>
          <t>Pokémon</t>
        </is>
      </c>
    </row>
    <row r="140">
      <c r="E140" s="73" t="inlineStr">
        <is>
          <t>Adamant</t>
        </is>
      </c>
      <c r="F140" s="73" t="inlineStr">
        <is>
          <t>Tangled Feet</t>
        </is>
      </c>
      <c r="G140" s="73" t="inlineStr">
        <is>
          <t>Jolly</t>
        </is>
      </c>
      <c r="H140" s="73" t="inlineStr">
        <is>
          <t>Quick Feet</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76" t="inlineStr">
        <is>
          <t>Scratch</t>
        </is>
      </c>
      <c r="F142" s="71" t="n"/>
      <c r="G142" s="82" t="inlineStr">
        <is>
          <t>Bounce</t>
        </is>
      </c>
      <c r="H142" s="71" t="n"/>
      <c r="Q142" s="72" t="inlineStr">
        <is>
          <t>Moves</t>
        </is>
      </c>
    </row>
    <row r="143">
      <c r="E143" s="82" t="inlineStr">
        <is>
          <t>Pluck</t>
        </is>
      </c>
      <c r="F143" s="71" t="n"/>
      <c r="G143" s="76" t="inlineStr">
        <is>
          <t>Body Slam</t>
        </is>
      </c>
      <c r="H143" s="71" t="n"/>
    </row>
    <row r="144">
      <c r="E144" s="76" t="inlineStr">
        <is>
          <t>Secret Power</t>
        </is>
      </c>
      <c r="F144" s="71" t="n"/>
      <c r="G144" s="76" t="inlineStr">
        <is>
          <t>Swift</t>
        </is>
      </c>
      <c r="H144" s="71" t="n"/>
    </row>
    <row r="145">
      <c r="E145" s="87" t="inlineStr">
        <is>
          <t>Metal Claw</t>
        </is>
      </c>
      <c r="F145" s="71" t="n"/>
      <c r="G145" s="87" t="inlineStr">
        <is>
          <t>Iron Tail</t>
        </is>
      </c>
      <c r="H145" s="71" t="n"/>
    </row>
    <row r="147" ht="20" customHeight="1">
      <c r="B147" s="65" t="inlineStr">
        <is>
          <t>Expert</t>
        </is>
      </c>
      <c r="C147" s="66" t="n"/>
      <c r="D147" s="66" t="n"/>
      <c r="E147" s="67" t="inlineStr">
        <is>
          <t>Expert Timothy</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IFERROR(_xlfn.IMAGE("https://play.pokemonshowdown.com/sprites/gen5/hariyama.png"),"")</f>
        <v/>
      </c>
      <c r="Q148" s="69" t="inlineStr">
        <is>
          <t>Forced on sight (range 6)</t>
        </is>
      </c>
    </row>
    <row r="149">
      <c r="E149" s="70" t="inlineStr">
        <is>
          <t>Lv 27 Hariyama</t>
        </is>
      </c>
      <c r="F149" s="71" t="n"/>
      <c r="Q149" s="72" t="inlineStr">
        <is>
          <t>Pokémon</t>
        </is>
      </c>
    </row>
    <row r="150">
      <c r="E150" s="73" t="inlineStr">
        <is>
          <t>Adamant</t>
        </is>
      </c>
      <c r="F150" s="73" t="inlineStr">
        <is>
          <t>Guts</t>
        </is>
      </c>
      <c r="Q150" s="72" t="inlineStr">
        <is>
          <t>Nature / Ability</t>
        </is>
      </c>
    </row>
    <row r="151">
      <c r="B151" s="72" t="inlineStr">
        <is>
          <t>AI Flags:</t>
        </is>
      </c>
      <c r="E151" s="74" t="inlineStr">
        <is>
          <t>(None)</t>
        </is>
      </c>
      <c r="F151" s="71" t="n"/>
      <c r="Q151" s="72" t="inlineStr">
        <is>
          <t>Item</t>
        </is>
      </c>
    </row>
    <row r="152">
      <c r="B152" s="69" t="inlineStr">
        <is>
          <t>Basic Trainer</t>
        </is>
      </c>
      <c r="E152" s="76" t="inlineStr">
        <is>
          <t>Smelling Salts</t>
        </is>
      </c>
      <c r="F152" s="71" t="n"/>
      <c r="Q152" s="72" t="inlineStr">
        <is>
          <t>Moves</t>
        </is>
      </c>
    </row>
    <row r="153">
      <c r="E153" s="86" t="inlineStr">
        <is>
          <t>Vital Throw</t>
        </is>
      </c>
      <c r="F153" s="71" t="n"/>
    </row>
    <row r="154">
      <c r="E154" s="77" t="inlineStr">
        <is>
          <t>Thunder Punch</t>
        </is>
      </c>
      <c r="F154" s="71" t="n"/>
    </row>
    <row r="155">
      <c r="E155" s="86" t="inlineStr">
        <is>
          <t>Submission</t>
        </is>
      </c>
      <c r="F155" s="71" t="n"/>
    </row>
    <row r="157" ht="24" customHeight="1">
      <c r="B157" s="63" t="inlineStr">
        <is>
          <t>Route 129</t>
        </is>
      </c>
      <c r="C157" s="64" t="n"/>
      <c r="D157" s="64" t="n"/>
      <c r="E157" s="64" t="n"/>
      <c r="F157" s="64" t="n"/>
      <c r="G157" s="64" t="n"/>
      <c r="H157" s="64" t="n"/>
      <c r="I157" s="64" t="n"/>
      <c r="J157" s="64" t="n"/>
      <c r="K157" s="64" t="n"/>
      <c r="L157" s="64" t="n"/>
      <c r="M157" s="64" t="n"/>
      <c r="N157" s="64" t="n"/>
      <c r="O157" s="64" t="n"/>
      <c r="P157" s="64" t="n"/>
      <c r="Q157" s="64" t="n"/>
    </row>
    <row r="159" ht="20" customHeight="1">
      <c r="B159" s="65" t="inlineStr">
        <is>
          <t>Triathlete</t>
        </is>
      </c>
      <c r="C159" s="66" t="n"/>
      <c r="D159" s="66" t="n"/>
      <c r="E159" s="67" t="inlineStr">
        <is>
          <t>Triathlete Allison</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IFERROR(_xlfn.IMAGE("https://play.pokemonshowdown.com/sprites/gen5/staryu.png"),"")</f>
        <v/>
      </c>
    </row>
    <row r="161">
      <c r="E161" s="70" t="inlineStr">
        <is>
          <t>Lv 27 Wingull</t>
        </is>
      </c>
      <c r="F161" s="71" t="n"/>
      <c r="G161" s="70" t="inlineStr">
        <is>
          <t>Lv 33 Staryu</t>
        </is>
      </c>
      <c r="H161" s="71" t="n"/>
      <c r="Q161" s="72" t="inlineStr">
        <is>
          <t>Pokémon</t>
        </is>
      </c>
    </row>
    <row r="162">
      <c r="E162" s="73" t="inlineStr">
        <is>
          <t>Modest</t>
        </is>
      </c>
      <c r="F162" s="73" t="inlineStr">
        <is>
          <t>Gluttony</t>
        </is>
      </c>
      <c r="G162" s="73" t="inlineStr">
        <is>
          <t>Modest</t>
        </is>
      </c>
      <c r="H162" s="73" t="inlineStr">
        <is>
          <t>Magic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5" t="inlineStr">
        <is>
          <t>Bite</t>
        </is>
      </c>
      <c r="F164" s="71" t="n"/>
      <c r="G164" s="85" t="inlineStr">
        <is>
          <t>Teleport</t>
        </is>
      </c>
      <c r="H164" s="71" t="n"/>
      <c r="Q164" s="72" t="inlineStr">
        <is>
          <t>Moves</t>
        </is>
      </c>
    </row>
    <row r="165">
      <c r="E165" s="82" t="inlineStr">
        <is>
          <t>Wing Attack</t>
        </is>
      </c>
      <c r="F165" s="71" t="n"/>
      <c r="G165" s="76" t="inlineStr">
        <is>
          <t>Take Down</t>
        </is>
      </c>
      <c r="H165" s="71" t="n"/>
    </row>
    <row r="166">
      <c r="E166" s="90" t="inlineStr">
        <is>
          <t>Water Pulse</t>
        </is>
      </c>
      <c r="F166" s="71" t="n"/>
      <c r="G166" s="85" t="inlineStr">
        <is>
          <t>Psybeam</t>
        </is>
      </c>
      <c r="H166" s="71" t="n"/>
    </row>
    <row r="167">
      <c r="E167" s="75" t="inlineStr">
        <is>
          <t>Pursuit</t>
        </is>
      </c>
      <c r="F167" s="71" t="n"/>
      <c r="G167" s="89" t="inlineStr">
        <is>
          <t>Power Gem</t>
        </is>
      </c>
      <c r="H167" s="71" t="n"/>
    </row>
    <row r="169" ht="20" customHeight="1">
      <c r="B169" s="65" t="inlineStr">
        <is>
          <t>Triathlete</t>
        </is>
      </c>
      <c r="C169" s="66" t="n"/>
      <c r="D169" s="66" t="n"/>
      <c r="E169" s="67" t="inlineStr">
        <is>
          <t>Triathlete Chase</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IFERROR(_xlfn.IMAGE("https://play.pokemonshowdown.com/sprites/gen5/wingull.png"),"")</f>
        <v/>
      </c>
      <c r="G170" s="68">
        <f>IFERROR(_xlfn.IMAGE("https://play.pokemonshowdown.com/sprites/gen5/staryu.png"),"")</f>
        <v/>
      </c>
    </row>
    <row r="171">
      <c r="E171" s="70" t="inlineStr">
        <is>
          <t>Lv 26 Wingull</t>
        </is>
      </c>
      <c r="F171" s="71" t="n"/>
      <c r="G171" s="70" t="inlineStr">
        <is>
          <t>Lv 34 Staryu</t>
        </is>
      </c>
      <c r="H171" s="71" t="n"/>
      <c r="Q171" s="72" t="inlineStr">
        <is>
          <t>Pokémon</t>
        </is>
      </c>
    </row>
    <row r="172">
      <c r="E172" s="73" t="inlineStr">
        <is>
          <t>Modest</t>
        </is>
      </c>
      <c r="F172" s="73" t="inlineStr">
        <is>
          <t>Gluttony</t>
        </is>
      </c>
      <c r="G172" s="73" t="inlineStr">
        <is>
          <t>Modest</t>
        </is>
      </c>
      <c r="H172" s="73" t="inlineStr">
        <is>
          <t>Magic Guard</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5" t="inlineStr">
        <is>
          <t>Bite</t>
        </is>
      </c>
      <c r="F174" s="71" t="n"/>
      <c r="G174" s="85" t="inlineStr">
        <is>
          <t>Teleport</t>
        </is>
      </c>
      <c r="H174" s="71" t="n"/>
      <c r="Q174" s="72" t="inlineStr">
        <is>
          <t>Moves</t>
        </is>
      </c>
    </row>
    <row r="175">
      <c r="E175" s="82" t="inlineStr">
        <is>
          <t>Wing Attack</t>
        </is>
      </c>
      <c r="F175" s="71" t="n"/>
      <c r="G175" s="76" t="inlineStr">
        <is>
          <t>Take Down</t>
        </is>
      </c>
      <c r="H175" s="71" t="n"/>
    </row>
    <row r="176">
      <c r="E176" s="90" t="inlineStr">
        <is>
          <t>Water Pulse</t>
        </is>
      </c>
      <c r="F176" s="71" t="n"/>
      <c r="G176" s="85" t="inlineStr">
        <is>
          <t>Psybeam</t>
        </is>
      </c>
      <c r="H176" s="71" t="n"/>
    </row>
    <row r="177">
      <c r="E177" s="75" t="inlineStr">
        <is>
          <t>Pursuit</t>
        </is>
      </c>
      <c r="F177" s="71" t="n"/>
      <c r="G177" s="89" t="inlineStr">
        <is>
          <t>Power Gem</t>
        </is>
      </c>
      <c r="H177" s="71" t="n"/>
    </row>
    <row r="179" ht="20" customHeight="1">
      <c r="B179" s="65" t="inlineStr">
        <is>
          <t>Swimmer M</t>
        </is>
      </c>
      <c r="C179" s="66" t="n"/>
      <c r="D179" s="66" t="n"/>
      <c r="E179" s="67" t="inlineStr">
        <is>
          <t>Swimmer M Clarence</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IFERROR(_xlfn.IMAGE("https://play.pokemonshowdown.com/sprites/gen5/sharpedo.png"),"")</f>
        <v/>
      </c>
    </row>
    <row r="181">
      <c r="E181" s="70" t="inlineStr">
        <is>
          <t>Lv 34 Sharpedo</t>
        </is>
      </c>
      <c r="F181" s="71" t="n"/>
      <c r="Q181" s="72" t="inlineStr">
        <is>
          <t>Pokémon</t>
        </is>
      </c>
    </row>
    <row r="182">
      <c r="E182" s="73" t="inlineStr">
        <is>
          <t>Jolly</t>
        </is>
      </c>
      <c r="F182" s="73" t="inlineStr">
        <is>
          <t>Tinted Lens</t>
        </is>
      </c>
      <c r="Q182" s="72" t="inlineStr">
        <is>
          <t>Nature / Ability</t>
        </is>
      </c>
    </row>
    <row r="183">
      <c r="B183" s="72" t="inlineStr">
        <is>
          <t>AI Flags:</t>
        </is>
      </c>
      <c r="E183" s="74" t="inlineStr">
        <is>
          <t>(None)</t>
        </is>
      </c>
      <c r="F183" s="71" t="n"/>
      <c r="Q183" s="72" t="inlineStr">
        <is>
          <t>Item</t>
        </is>
      </c>
    </row>
    <row r="184">
      <c r="B184" s="69" t="inlineStr">
        <is>
          <t>Basic Trainer</t>
        </is>
      </c>
      <c r="E184" s="83" t="inlineStr">
        <is>
          <t>Fire Fang</t>
        </is>
      </c>
      <c r="F184" s="71" t="n"/>
      <c r="Q184" s="72" t="inlineStr">
        <is>
          <t>Moves</t>
        </is>
      </c>
    </row>
    <row r="185">
      <c r="E185" s="90" t="inlineStr">
        <is>
          <t>Aqua Cutter</t>
        </is>
      </c>
      <c r="F185" s="71" t="n"/>
    </row>
    <row r="186">
      <c r="E186" s="76" t="inlineStr">
        <is>
          <t>Hyper Fang</t>
        </is>
      </c>
      <c r="F186" s="71" t="n"/>
    </row>
    <row r="187">
      <c r="E187" s="90" t="inlineStr">
        <is>
          <t>Water Pulse</t>
        </is>
      </c>
      <c r="F187" s="71" t="n"/>
    </row>
    <row r="189" ht="20" customHeight="1">
      <c r="B189" s="65" t="inlineStr">
        <is>
          <t>Swimmer M</t>
        </is>
      </c>
      <c r="C189" s="66" t="n"/>
      <c r="D189" s="66" t="n"/>
      <c r="E189" s="67" t="inlineStr">
        <is>
          <t>Swimmer M Reed</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IFERROR(_xlfn.IMAGE("https://play.pokemonshowdown.com/sprites/gen5/spheal.png"),"")</f>
        <v/>
      </c>
      <c r="G190" s="68">
        <f>IFERROR(_xlfn.IMAGE("https://play.pokemonshowdown.com/sprites/gen5/sharpedo.png"),"")</f>
        <v/>
      </c>
    </row>
    <row r="191">
      <c r="E191" s="70" t="inlineStr">
        <is>
          <t>Lv 33 Spheal</t>
        </is>
      </c>
      <c r="F191" s="71" t="n"/>
      <c r="G191" s="70" t="inlineStr">
        <is>
          <t>Lv 33 Sharpedo</t>
        </is>
      </c>
      <c r="H191" s="71" t="n"/>
      <c r="Q191" s="72" t="inlineStr">
        <is>
          <t>Pokémon</t>
        </is>
      </c>
    </row>
    <row r="192">
      <c r="E192" s="73" t="inlineStr">
        <is>
          <t>Modest</t>
        </is>
      </c>
      <c r="F192" s="73" t="inlineStr">
        <is>
          <t>Thick Fat</t>
        </is>
      </c>
      <c r="G192" s="73" t="inlineStr">
        <is>
          <t>Jolly</t>
        </is>
      </c>
      <c r="H192" s="73" t="inlineStr">
        <is>
          <t>Tinted Lens</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90" t="inlineStr">
        <is>
          <t>Bubble Beam</t>
        </is>
      </c>
      <c r="F194" s="71" t="n"/>
      <c r="G194" s="91" t="inlineStr">
        <is>
          <t>Ice Fang</t>
        </is>
      </c>
      <c r="H194" s="71" t="n"/>
      <c r="Q194" s="72" t="inlineStr">
        <is>
          <t>Moves</t>
        </is>
      </c>
    </row>
    <row r="195">
      <c r="E195" s="87" t="inlineStr">
        <is>
          <t>Gyro Ball</t>
        </is>
      </c>
      <c r="F195" s="71" t="n"/>
      <c r="G195" s="83" t="inlineStr">
        <is>
          <t>Fire Fang</t>
        </is>
      </c>
      <c r="H195" s="71" t="n"/>
    </row>
    <row r="196">
      <c r="E196" s="82" t="inlineStr">
        <is>
          <t>Bounce</t>
        </is>
      </c>
      <c r="F196" s="71" t="n"/>
      <c r="G196" s="90" t="inlineStr">
        <is>
          <t>Aqua Cutter</t>
        </is>
      </c>
      <c r="H196" s="71" t="n"/>
    </row>
    <row r="197">
      <c r="E197" s="76" t="inlineStr">
        <is>
          <t>Encore</t>
        </is>
      </c>
      <c r="F197" s="71" t="n"/>
      <c r="G197" s="76" t="inlineStr">
        <is>
          <t>Hyper Fang</t>
        </is>
      </c>
      <c r="H197" s="71" t="n"/>
    </row>
    <row r="199" ht="20" customHeight="1">
      <c r="B199" s="65" t="inlineStr">
        <is>
          <t>Swimmer F</t>
        </is>
      </c>
      <c r="C199" s="66" t="n"/>
      <c r="D199" s="66" t="n"/>
      <c r="E199" s="67" t="inlineStr">
        <is>
          <t>Swimmer F Tisha</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IFERROR(_xlfn.IMAGE("https://play.pokemonshowdown.com/sprites/gen5/chinchou.png"),"")</f>
        <v/>
      </c>
    </row>
    <row r="201">
      <c r="E201" s="70" t="inlineStr">
        <is>
          <t>Lv 34 Chinchou</t>
        </is>
      </c>
      <c r="F201" s="71" t="n"/>
      <c r="Q201" s="72" t="inlineStr">
        <is>
          <t>Pokémon</t>
        </is>
      </c>
    </row>
    <row r="202">
      <c r="E202" s="73" t="inlineStr">
        <is>
          <t>Modest</t>
        </is>
      </c>
      <c r="F202" s="73" t="inlineStr">
        <is>
          <t>Volt Absorb</t>
        </is>
      </c>
      <c r="Q202" s="72" t="inlineStr">
        <is>
          <t>Nature / Ability</t>
        </is>
      </c>
    </row>
    <row r="203">
      <c r="B203" s="72" t="inlineStr">
        <is>
          <t>AI Flags:</t>
        </is>
      </c>
      <c r="E203" s="74" t="inlineStr">
        <is>
          <t>(None)</t>
        </is>
      </c>
      <c r="F203" s="71" t="n"/>
      <c r="Q203" s="72" t="inlineStr">
        <is>
          <t>Item</t>
        </is>
      </c>
    </row>
    <row r="204">
      <c r="B204" s="69" t="inlineStr">
        <is>
          <t>Basic Trainer</t>
        </is>
      </c>
      <c r="E204" s="91" t="inlineStr">
        <is>
          <t>Aurora Beam</t>
        </is>
      </c>
      <c r="F204" s="71" t="n"/>
      <c r="Q204" s="72" t="inlineStr">
        <is>
          <t>Moves</t>
        </is>
      </c>
    </row>
    <row r="205">
      <c r="E205" s="90" t="inlineStr">
        <is>
          <t>Bubble Beam</t>
        </is>
      </c>
      <c r="F205" s="71" t="n"/>
    </row>
    <row r="206">
      <c r="E206" s="77" t="inlineStr">
        <is>
          <t>Wild Charge</t>
        </is>
      </c>
      <c r="F206" s="71" t="n"/>
    </row>
    <row r="207">
      <c r="E207" s="76" t="inlineStr">
        <is>
          <t>Flash</t>
        </is>
      </c>
      <c r="F207" s="71" t="n"/>
    </row>
    <row r="209" ht="24" customHeight="1">
      <c r="B209" s="63" t="inlineStr">
        <is>
          <t>Route 130</t>
        </is>
      </c>
      <c r="C209" s="64" t="n"/>
      <c r="D209" s="64" t="n"/>
      <c r="E209" s="64" t="n"/>
      <c r="F209" s="64" t="n"/>
      <c r="G209" s="64" t="n"/>
      <c r="H209" s="64" t="n"/>
      <c r="I209" s="64" t="n"/>
      <c r="J209" s="64" t="n"/>
      <c r="K209" s="64" t="n"/>
      <c r="L209" s="64" t="n"/>
      <c r="M209" s="64" t="n"/>
      <c r="N209" s="64" t="n"/>
      <c r="O209" s="64" t="n"/>
      <c r="P209" s="64" t="n"/>
      <c r="Q209" s="64" t="n"/>
    </row>
    <row r="211" ht="20" customHeight="1">
      <c r="B211" s="65" t="inlineStr">
        <is>
          <t>Swimmer F</t>
        </is>
      </c>
      <c r="C211" s="66" t="n"/>
      <c r="D211" s="66" t="n"/>
      <c r="E211" s="67" t="inlineStr">
        <is>
          <t>Swimmer F Katie</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IFERROR(_xlfn.IMAGE("https://play.pokemonshowdown.com/sprites/gen5/goldeen.png"),"")</f>
        <v/>
      </c>
      <c r="G212" s="68">
        <f>IFERROR(_xlfn.IMAGE("https://play.pokemonshowdown.com/sprites/gen5/spheal.png"),"")</f>
        <v/>
      </c>
    </row>
    <row r="213">
      <c r="E213" s="70" t="inlineStr">
        <is>
          <t>Lv 33 Goldeen</t>
        </is>
      </c>
      <c r="F213" s="71" t="n"/>
      <c r="G213" s="70" t="inlineStr">
        <is>
          <t>Lv 33 Spheal</t>
        </is>
      </c>
      <c r="H213" s="71" t="n"/>
      <c r="Q213" s="72" t="inlineStr">
        <is>
          <t>Pokémon</t>
        </is>
      </c>
    </row>
    <row r="214">
      <c r="E214" s="73" t="inlineStr">
        <is>
          <t>Adamant</t>
        </is>
      </c>
      <c r="F214" s="73" t="inlineStr">
        <is>
          <t>Swift Swim</t>
        </is>
      </c>
      <c r="G214" s="73" t="inlineStr">
        <is>
          <t>Modest</t>
        </is>
      </c>
      <c r="H214" s="73" t="inlineStr">
        <is>
          <t>Thick Fat</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90" t="inlineStr">
        <is>
          <t>Dive</t>
        </is>
      </c>
      <c r="F216" s="71" t="n"/>
      <c r="G216" s="90" t="inlineStr">
        <is>
          <t>Bubble Beam</t>
        </is>
      </c>
      <c r="H216" s="71" t="n"/>
      <c r="Q216" s="72" t="inlineStr">
        <is>
          <t>Moves</t>
        </is>
      </c>
    </row>
    <row r="217">
      <c r="E217" s="76" t="inlineStr">
        <is>
          <t>Flail</t>
        </is>
      </c>
      <c r="F217" s="71" t="n"/>
      <c r="G217" s="87" t="inlineStr">
        <is>
          <t>Gyro Ball</t>
        </is>
      </c>
      <c r="H217" s="71" t="n"/>
    </row>
    <row r="218">
      <c r="E218" s="90" t="inlineStr">
        <is>
          <t>Aqua Ring</t>
        </is>
      </c>
      <c r="F218" s="71" t="n"/>
      <c r="G218" s="82" t="inlineStr">
        <is>
          <t>Bounce</t>
        </is>
      </c>
      <c r="H218" s="71" t="n"/>
    </row>
    <row r="219">
      <c r="E219" s="76" t="inlineStr">
        <is>
          <t>Fury Attack</t>
        </is>
      </c>
      <c r="F219" s="71" t="n"/>
      <c r="G219" s="76" t="inlineStr">
        <is>
          <t>Encore</t>
        </is>
      </c>
      <c r="H219" s="71" t="n"/>
    </row>
    <row r="221" ht="20" customHeight="1">
      <c r="B221" s="65" t="inlineStr">
        <is>
          <t>Swimmer M</t>
        </is>
      </c>
      <c r="C221" s="66" t="n"/>
      <c r="D221" s="66" t="n"/>
      <c r="E221" s="67" t="inlineStr">
        <is>
          <t>Swimmer M Rodney</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IFERROR(_xlfn.IMAGE("https://play.pokemonshowdown.com/sprites/gen5/gyarados.png"),"")</f>
        <v/>
      </c>
    </row>
    <row r="223">
      <c r="E223" s="70" t="inlineStr">
        <is>
          <t>Lv 34 Gyarados</t>
        </is>
      </c>
      <c r="F223" s="71" t="n"/>
      <c r="Q223" s="72" t="inlineStr">
        <is>
          <t>Pokémon</t>
        </is>
      </c>
    </row>
    <row r="224">
      <c r="E224" s="73" t="inlineStr">
        <is>
          <t>Adamant</t>
        </is>
      </c>
      <c r="F224" s="73" t="inlineStr">
        <is>
          <t>Intimidate</t>
        </is>
      </c>
      <c r="Q224" s="72" t="inlineStr">
        <is>
          <t>Nature / Ability</t>
        </is>
      </c>
    </row>
    <row r="225">
      <c r="B225" s="72" t="inlineStr">
        <is>
          <t>AI Flags:</t>
        </is>
      </c>
      <c r="E225" s="74" t="inlineStr">
        <is>
          <t>(None)</t>
        </is>
      </c>
      <c r="F225" s="71" t="n"/>
      <c r="Q225" s="72" t="inlineStr">
        <is>
          <t>Item</t>
        </is>
      </c>
    </row>
    <row r="226">
      <c r="B226" s="69" t="inlineStr">
        <is>
          <t>Basic Trainer</t>
        </is>
      </c>
      <c r="E226" s="76" t="inlineStr">
        <is>
          <t>Double Edge</t>
        </is>
      </c>
      <c r="F226" s="71" t="n"/>
      <c r="Q226" s="72" t="inlineStr">
        <is>
          <t>Moves</t>
        </is>
      </c>
    </row>
    <row r="227">
      <c r="E227" s="75" t="inlineStr">
        <is>
          <t>Bite</t>
        </is>
      </c>
      <c r="F227" s="71" t="n"/>
    </row>
    <row r="228">
      <c r="E228" s="76" t="inlineStr">
        <is>
          <t>Roar</t>
        </is>
      </c>
      <c r="F228" s="71" t="n"/>
    </row>
    <row r="229">
      <c r="E229" s="81" t="inlineStr">
        <is>
          <t>-</t>
        </is>
      </c>
      <c r="F229" s="71" t="n"/>
    </row>
    <row r="231" ht="20" customHeight="1">
      <c r="B231" s="65" t="inlineStr">
        <is>
          <t>Swimmer M</t>
        </is>
      </c>
      <c r="C231" s="66" t="n"/>
      <c r="D231" s="66" t="n"/>
      <c r="E231" s="67" t="inlineStr">
        <is>
          <t>Swimmer M Santiago</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IFERROR(_xlfn.IMAGE("https://play.pokemonshowdown.com/sprites/gen5/tentacruel.png"),"")</f>
        <v/>
      </c>
      <c r="G232" s="68">
        <f>IFERROR(_xlfn.IMAGE("https://play.pokemonshowdown.com/sprites/gen5/wailmer.png"),"")</f>
        <v/>
      </c>
    </row>
    <row r="233">
      <c r="E233" s="70" t="inlineStr">
        <is>
          <t>Lv 33 Tentacruel</t>
        </is>
      </c>
      <c r="F233" s="71" t="n"/>
      <c r="G233" s="70" t="inlineStr">
        <is>
          <t>Lv 33 Wailmer</t>
        </is>
      </c>
      <c r="H233" s="71" t="n"/>
      <c r="Q233" s="72" t="inlineStr">
        <is>
          <t>Pokémon</t>
        </is>
      </c>
    </row>
    <row r="234">
      <c r="E234" s="73" t="inlineStr">
        <is>
          <t>Timid</t>
        </is>
      </c>
      <c r="F234" s="73" t="inlineStr">
        <is>
          <t>Rain Dish</t>
        </is>
      </c>
      <c r="G234" s="73" t="inlineStr">
        <is>
          <t>Adamant</t>
        </is>
      </c>
      <c r="H234" s="73" t="inlineStr">
        <is>
          <t>Pressure</t>
        </is>
      </c>
      <c r="Q234" s="72" t="inlineStr">
        <is>
          <t>Nature / Ability</t>
        </is>
      </c>
    </row>
    <row r="235">
      <c r="B235" s="72" t="inlineStr">
        <is>
          <t>AI Flags:</t>
        </is>
      </c>
      <c r="E235" s="74" t="inlineStr">
        <is>
          <t>(None)</t>
        </is>
      </c>
      <c r="F235" s="71" t="n"/>
      <c r="G235" s="74" t="inlineStr">
        <is>
          <t>(None)</t>
        </is>
      </c>
      <c r="H235" s="71" t="n"/>
      <c r="Q235" s="72" t="inlineStr">
        <is>
          <t>Item</t>
        </is>
      </c>
    </row>
    <row r="236">
      <c r="B236" s="69" t="inlineStr">
        <is>
          <t>Basic Trainer</t>
        </is>
      </c>
      <c r="E236" s="80" t="inlineStr">
        <is>
          <t>Poison Jab</t>
        </is>
      </c>
      <c r="F236" s="71" t="n"/>
      <c r="G236" s="76" t="inlineStr">
        <is>
          <t>Roar</t>
        </is>
      </c>
      <c r="H236" s="71" t="n"/>
      <c r="Q236" s="72" t="inlineStr">
        <is>
          <t>Moves</t>
        </is>
      </c>
    </row>
    <row r="237">
      <c r="E237" s="90" t="inlineStr">
        <is>
          <t>Bubble Beam</t>
        </is>
      </c>
      <c r="F237" s="71" t="n"/>
      <c r="G237" s="91" t="inlineStr">
        <is>
          <t>Ice Ball</t>
        </is>
      </c>
      <c r="H237" s="71" t="n"/>
    </row>
    <row r="238">
      <c r="E238" s="92" t="inlineStr">
        <is>
          <t>Confuse Ray</t>
        </is>
      </c>
      <c r="F238" s="71" t="n"/>
      <c r="G238" s="80" t="inlineStr">
        <is>
          <t>Swallow</t>
        </is>
      </c>
      <c r="H238" s="71" t="n"/>
    </row>
    <row r="239">
      <c r="E239" s="76" t="inlineStr">
        <is>
          <t>Wrap</t>
        </is>
      </c>
      <c r="F239" s="71" t="n"/>
      <c r="G239" s="90" t="inlineStr">
        <is>
          <t>Dive</t>
        </is>
      </c>
      <c r="H239" s="71" t="n"/>
    </row>
    <row r="241" ht="24" customHeight="1">
      <c r="B241" s="63" t="inlineStr">
        <is>
          <t>Route 131</t>
        </is>
      </c>
      <c r="C241" s="64" t="n"/>
      <c r="D241" s="64" t="n"/>
      <c r="E241" s="64" t="n"/>
      <c r="F241" s="64" t="n"/>
      <c r="G241" s="64" t="n"/>
      <c r="H241" s="64" t="n"/>
      <c r="I241" s="64" t="n"/>
      <c r="J241" s="64" t="n"/>
      <c r="K241" s="64" t="n"/>
      <c r="L241" s="64" t="n"/>
      <c r="M241" s="64" t="n"/>
      <c r="N241" s="64" t="n"/>
      <c r="O241" s="64" t="n"/>
      <c r="P241" s="64" t="n"/>
      <c r="Q241" s="64" t="n"/>
    </row>
    <row r="243" ht="20" customHeight="1">
      <c r="B243" s="65" t="inlineStr">
        <is>
          <t>Swimmer M</t>
        </is>
      </c>
      <c r="C243" s="66" t="n"/>
      <c r="D243" s="66" t="n"/>
      <c r="E243" s="67" t="inlineStr">
        <is>
          <t>Swimmer M Herman</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IFERROR(_xlfn.IMAGE("https://play.pokemonshowdown.com/sprites/gen5/wingull.png"),"")</f>
        <v/>
      </c>
      <c r="G244" s="68">
        <f>IFERROR(_xlfn.IMAGE("https://play.pokemonshowdown.com/sprites/gen5/tentacruel.png"),"")</f>
        <v/>
      </c>
    </row>
    <row r="245">
      <c r="E245" s="70" t="inlineStr">
        <is>
          <t>Lv 33 Wingull</t>
        </is>
      </c>
      <c r="F245" s="71" t="n"/>
      <c r="G245" s="70" t="inlineStr">
        <is>
          <t>Lv 33 Tentacruel</t>
        </is>
      </c>
      <c r="H245" s="71" t="n"/>
      <c r="Q245" s="72" t="inlineStr">
        <is>
          <t>Pokémon</t>
        </is>
      </c>
    </row>
    <row r="246">
      <c r="E246" s="73" t="inlineStr">
        <is>
          <t>Modest</t>
        </is>
      </c>
      <c r="F246" s="73" t="inlineStr">
        <is>
          <t>Gluttony</t>
        </is>
      </c>
      <c r="G246" s="73" t="inlineStr">
        <is>
          <t>Timid</t>
        </is>
      </c>
      <c r="H246" s="73" t="inlineStr">
        <is>
          <t>Rain Dish</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82" t="inlineStr">
        <is>
          <t>Wing Attack</t>
        </is>
      </c>
      <c r="F248" s="71" t="n"/>
      <c r="G248" s="80" t="inlineStr">
        <is>
          <t>Poison Jab</t>
        </is>
      </c>
      <c r="H248" s="71" t="n"/>
      <c r="Q248" s="72" t="inlineStr">
        <is>
          <t>Moves</t>
        </is>
      </c>
    </row>
    <row r="249">
      <c r="E249" s="90" t="inlineStr">
        <is>
          <t>Water Pulse</t>
        </is>
      </c>
      <c r="F249" s="71" t="n"/>
      <c r="G249" s="90" t="inlineStr">
        <is>
          <t>Bubble Beam</t>
        </is>
      </c>
      <c r="H249" s="71" t="n"/>
    </row>
    <row r="250">
      <c r="E250" s="75" t="inlineStr">
        <is>
          <t>Pursuit</t>
        </is>
      </c>
      <c r="F250" s="71" t="n"/>
      <c r="G250" s="92" t="inlineStr">
        <is>
          <t>Confuse Ray</t>
        </is>
      </c>
      <c r="H250" s="71" t="n"/>
    </row>
    <row r="251">
      <c r="E251" s="82" t="inlineStr">
        <is>
          <t>Pluck</t>
        </is>
      </c>
      <c r="F251" s="71" t="n"/>
      <c r="G251" s="76" t="inlineStr">
        <is>
          <t>Wrap</t>
        </is>
      </c>
      <c r="H251" s="71" t="n"/>
    </row>
    <row r="253" ht="20" customHeight="1">
      <c r="B253" s="65" t="inlineStr">
        <is>
          <t>Swimmer F</t>
        </is>
      </c>
      <c r="C253" s="66" t="n"/>
      <c r="D253" s="66" t="n"/>
      <c r="E253" s="67" t="inlineStr">
        <is>
          <t>Swimmer F Kara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IFERROR(_xlfn.IMAGE("https://play.pokemonshowdown.com/sprites/gen5/seaking.png"),"")</f>
        <v/>
      </c>
    </row>
    <row r="255">
      <c r="E255" s="70" t="inlineStr">
        <is>
          <t>Lv 34 Seaking</t>
        </is>
      </c>
      <c r="F255" s="71" t="n"/>
      <c r="Q255" s="72" t="inlineStr">
        <is>
          <t>Pokémon</t>
        </is>
      </c>
    </row>
    <row r="256">
      <c r="E256" s="73" t="inlineStr">
        <is>
          <t>Adamant</t>
        </is>
      </c>
      <c r="F256" s="73" t="inlineStr">
        <is>
          <t>Swift Swim</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Flail</t>
        </is>
      </c>
      <c r="F258" s="71" t="n"/>
      <c r="Q258" s="72" t="inlineStr">
        <is>
          <t>Moves</t>
        </is>
      </c>
    </row>
    <row r="259">
      <c r="E259" s="90" t="inlineStr">
        <is>
          <t>Aqua Tail</t>
        </is>
      </c>
      <c r="F259" s="71" t="n"/>
    </row>
    <row r="260">
      <c r="E260" s="90" t="inlineStr">
        <is>
          <t>Aqua Ring</t>
        </is>
      </c>
      <c r="F260" s="71" t="n"/>
    </row>
    <row r="261">
      <c r="E261" s="76" t="inlineStr">
        <is>
          <t>Fury Attack</t>
        </is>
      </c>
      <c r="F261" s="71" t="n"/>
    </row>
    <row r="263" ht="20" customHeight="1">
      <c r="B263" s="65" t="inlineStr">
        <is>
          <t>Swimmer M</t>
        </is>
      </c>
      <c r="C263" s="66" t="n"/>
      <c r="D263" s="66" t="n"/>
      <c r="E263" s="67" t="inlineStr">
        <is>
          <t>Swimmer M Kevin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IFERROR(_xlfn.IMAGE("https://play.pokemonshowdown.com/sprites/gen5/spheal.png"),"")</f>
        <v/>
      </c>
    </row>
    <row r="265">
      <c r="E265" s="70" t="inlineStr">
        <is>
          <t>Lv 34 Spheal</t>
        </is>
      </c>
      <c r="F265" s="71" t="n"/>
      <c r="Q265" s="72" t="inlineStr">
        <is>
          <t>Pokémon</t>
        </is>
      </c>
    </row>
    <row r="266">
      <c r="E266" s="73" t="inlineStr">
        <is>
          <t>Modest</t>
        </is>
      </c>
      <c r="F266" s="73" t="inlineStr">
        <is>
          <t>Thick Fat</t>
        </is>
      </c>
      <c r="Q266" s="72" t="inlineStr">
        <is>
          <t>Nature / Ability</t>
        </is>
      </c>
    </row>
    <row r="267">
      <c r="B267" s="72" t="inlineStr">
        <is>
          <t>AI Flags:</t>
        </is>
      </c>
      <c r="E267" s="74" t="inlineStr">
        <is>
          <t>(None)</t>
        </is>
      </c>
      <c r="F267" s="71" t="n"/>
      <c r="Q267" s="72" t="inlineStr">
        <is>
          <t>Item</t>
        </is>
      </c>
    </row>
    <row r="268">
      <c r="B268" s="69" t="inlineStr">
        <is>
          <t>Basic Trainer</t>
        </is>
      </c>
      <c r="E268" s="90" t="inlineStr">
        <is>
          <t>Bubble Beam</t>
        </is>
      </c>
      <c r="F268" s="71" t="n"/>
      <c r="Q268" s="72" t="inlineStr">
        <is>
          <t>Moves</t>
        </is>
      </c>
    </row>
    <row r="269">
      <c r="E269" s="87" t="inlineStr">
        <is>
          <t>Gyro Ball</t>
        </is>
      </c>
      <c r="F269" s="71" t="n"/>
    </row>
    <row r="270">
      <c r="E270" s="82" t="inlineStr">
        <is>
          <t>Bounce</t>
        </is>
      </c>
      <c r="F270" s="71" t="n"/>
    </row>
    <row r="271">
      <c r="E271" s="76" t="inlineStr">
        <is>
          <t>Encore</t>
        </is>
      </c>
      <c r="F271" s="71" t="n"/>
    </row>
    <row r="273" ht="20" customHeight="1">
      <c r="B273" s="65" t="inlineStr">
        <is>
          <t>Sis And Bro</t>
        </is>
      </c>
      <c r="C273" s="66" t="n"/>
      <c r="D273" s="66" t="n"/>
      <c r="E273" s="67" t="inlineStr">
        <is>
          <t>Sis And Bro Reli &amp; Ian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IFERROR(_xlfn.IMAGE("https://play.pokemonshowdown.com/sprites/gen5/azumarill.png"),"")</f>
        <v/>
      </c>
      <c r="G274" s="68">
        <f>IFERROR(_xlfn.IMAGE("https://play.pokemonshowdown.com/sprites/gen5/wingull.png"),"")</f>
        <v/>
      </c>
      <c r="Q274" s="69" t="inlineStr">
        <is>
          <t>DOUBLE BATTLE
Forced on sight (range 1)</t>
        </is>
      </c>
    </row>
    <row r="275">
      <c r="E275" s="70" t="inlineStr">
        <is>
          <t>Lv 35 Azumarill</t>
        </is>
      </c>
      <c r="F275" s="71" t="n"/>
      <c r="G275" s="70" t="inlineStr">
        <is>
          <t>Lv 33 Wingull</t>
        </is>
      </c>
      <c r="H275" s="71" t="n"/>
      <c r="Q275" s="72" t="inlineStr">
        <is>
          <t>Pokémon</t>
        </is>
      </c>
    </row>
    <row r="276">
      <c r="E276" s="73" t="inlineStr">
        <is>
          <t>Adamant</t>
        </is>
      </c>
      <c r="F276" s="73" t="inlineStr">
        <is>
          <t>Huge Power</t>
        </is>
      </c>
      <c r="G276" s="73" t="inlineStr">
        <is>
          <t>Modest</t>
        </is>
      </c>
      <c r="H276" s="73" t="inlineStr">
        <is>
          <t>Gluttony</t>
        </is>
      </c>
      <c r="Q276" s="72" t="inlineStr">
        <is>
          <t>Nature / Ability</t>
        </is>
      </c>
    </row>
    <row r="277">
      <c r="B277" s="72" t="inlineStr">
        <is>
          <t>AI Flags:</t>
        </is>
      </c>
      <c r="E277" s="74" t="inlineStr">
        <is>
          <t>(None)</t>
        </is>
      </c>
      <c r="F277" s="71" t="n"/>
      <c r="G277" s="74" t="inlineStr">
        <is>
          <t>(None)</t>
        </is>
      </c>
      <c r="H277" s="71" t="n"/>
      <c r="Q277" s="72" t="inlineStr">
        <is>
          <t>Item</t>
        </is>
      </c>
    </row>
    <row r="278">
      <c r="B278" s="69" t="inlineStr">
        <is>
          <t>Basic Trainer</t>
        </is>
      </c>
      <c r="E278" s="86" t="inlineStr">
        <is>
          <t>Brick Break</t>
        </is>
      </c>
      <c r="F278" s="71" t="n"/>
      <c r="G278" s="82" t="inlineStr">
        <is>
          <t>Wing Attack</t>
        </is>
      </c>
      <c r="H278" s="71" t="n"/>
      <c r="Q278" s="72" t="inlineStr">
        <is>
          <t>Moves</t>
        </is>
      </c>
    </row>
    <row r="279">
      <c r="E279" s="90" t="inlineStr">
        <is>
          <t>Bubble Beam</t>
        </is>
      </c>
      <c r="F279" s="71" t="n"/>
      <c r="G279" s="90" t="inlineStr">
        <is>
          <t>Water Pulse</t>
        </is>
      </c>
      <c r="H279" s="71" t="n"/>
    </row>
    <row r="280">
      <c r="E280" s="76" t="inlineStr">
        <is>
          <t>Body Slam</t>
        </is>
      </c>
      <c r="F280" s="71" t="n"/>
      <c r="G280" s="75" t="inlineStr">
        <is>
          <t>Pursuit</t>
        </is>
      </c>
      <c r="H280" s="71" t="n"/>
    </row>
    <row r="281">
      <c r="E281" s="87" t="inlineStr">
        <is>
          <t>Iron Tail</t>
        </is>
      </c>
      <c r="F281" s="71" t="n"/>
      <c r="G281" s="82" t="inlineStr">
        <is>
          <t>Pluck</t>
        </is>
      </c>
      <c r="H281" s="71" t="n"/>
    </row>
    <row r="283" ht="20" customHeight="1">
      <c r="B283" s="65" t="inlineStr">
        <is>
          <t>Swimmer M</t>
        </is>
      </c>
      <c r="C283" s="66" t="n"/>
      <c r="D283" s="66" t="n"/>
      <c r="E283" s="67" t="inlineStr">
        <is>
          <t>Swimmer M Richard</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IFERROR(_xlfn.IMAGE("https://play.pokemonshowdown.com/sprites/gen5/pelipper.png"),"")</f>
        <v/>
      </c>
    </row>
    <row r="285">
      <c r="E285" s="70" t="inlineStr">
        <is>
          <t>Lv 34 Pelipper</t>
        </is>
      </c>
      <c r="F285" s="71" t="n"/>
      <c r="Q285" s="72" t="inlineStr">
        <is>
          <t>Pokémon</t>
        </is>
      </c>
    </row>
    <row r="286">
      <c r="E286" s="73" t="inlineStr">
        <is>
          <t>Modest</t>
        </is>
      </c>
      <c r="F286" s="73" t="inlineStr">
        <is>
          <t>Unburden</t>
        </is>
      </c>
      <c r="Q286" s="72" t="inlineStr">
        <is>
          <t>Nature / Ability</t>
        </is>
      </c>
    </row>
    <row r="287">
      <c r="B287" s="72" t="inlineStr">
        <is>
          <t>AI Flags:</t>
        </is>
      </c>
      <c r="E287" s="74" t="inlineStr">
        <is>
          <t>(None)</t>
        </is>
      </c>
      <c r="F287" s="71" t="n"/>
      <c r="Q287" s="72" t="inlineStr">
        <is>
          <t>Item</t>
        </is>
      </c>
    </row>
    <row r="288">
      <c r="B288" s="69" t="inlineStr">
        <is>
          <t>Basic Trainer</t>
        </is>
      </c>
      <c r="E288" s="90" t="inlineStr">
        <is>
          <t>Bubble Beam</t>
        </is>
      </c>
      <c r="F288" s="71" t="n"/>
      <c r="Q288" s="72" t="inlineStr">
        <is>
          <t>Moves</t>
        </is>
      </c>
    </row>
    <row r="289">
      <c r="E289" s="82" t="inlineStr">
        <is>
          <t>Pluck</t>
        </is>
      </c>
      <c r="F289" s="71" t="n"/>
    </row>
    <row r="290">
      <c r="E290" s="75" t="inlineStr">
        <is>
          <t>Payback</t>
        </is>
      </c>
      <c r="F290" s="71" t="n"/>
    </row>
    <row r="291">
      <c r="E291" s="91" t="inlineStr">
        <is>
          <t>Ice Beam</t>
        </is>
      </c>
      <c r="F291" s="71" t="n"/>
    </row>
    <row r="293" ht="20" customHeight="1">
      <c r="B293" s="65" t="inlineStr">
        <is>
          <t>Swimmer F</t>
        </is>
      </c>
      <c r="C293" s="66" t="n"/>
      <c r="D293" s="66" t="n"/>
      <c r="E293" s="67" t="inlineStr">
        <is>
          <t>Swimmer F Susie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IFERROR(_xlfn.IMAGE("https://play.pokemonshowdown.com/sprites/gen5/luvdisc.png"),"")</f>
        <v/>
      </c>
    </row>
    <row r="295">
      <c r="E295" s="70" t="inlineStr">
        <is>
          <t>Lv 34 Luvdisc</t>
        </is>
      </c>
      <c r="F295" s="71" t="n"/>
      <c r="Q295" s="72" t="inlineStr">
        <is>
          <t>Pokémon</t>
        </is>
      </c>
    </row>
    <row r="296">
      <c r="E296" s="73" t="inlineStr">
        <is>
          <t>Timid</t>
        </is>
      </c>
      <c r="F296" s="73" t="inlineStr">
        <is>
          <t>Swift Swim</t>
        </is>
      </c>
      <c r="Q296" s="72" t="inlineStr">
        <is>
          <t>Nature / Ability</t>
        </is>
      </c>
    </row>
    <row r="297">
      <c r="B297" s="72" t="inlineStr">
        <is>
          <t>AI Flags:</t>
        </is>
      </c>
      <c r="E297" s="74" t="inlineStr">
        <is>
          <t>(None)</t>
        </is>
      </c>
      <c r="F297" s="71" t="n"/>
      <c r="Q297" s="72" t="inlineStr">
        <is>
          <t>Item</t>
        </is>
      </c>
    </row>
    <row r="298">
      <c r="B298" s="69" t="inlineStr">
        <is>
          <t>Basic Trainer</t>
        </is>
      </c>
      <c r="E298" s="76" t="inlineStr">
        <is>
          <t>Lucky Chant</t>
        </is>
      </c>
      <c r="F298" s="71" t="n"/>
      <c r="Q298" s="72" t="inlineStr">
        <is>
          <t>Moves</t>
        </is>
      </c>
    </row>
    <row r="299">
      <c r="E299" s="76" t="inlineStr">
        <is>
          <t>Attract</t>
        </is>
      </c>
      <c r="F299" s="71" t="n"/>
    </row>
    <row r="300">
      <c r="E300" s="76" t="inlineStr">
        <is>
          <t>Sweet Kiss</t>
        </is>
      </c>
      <c r="F300" s="71" t="n"/>
    </row>
    <row r="301">
      <c r="E301" s="90" t="inlineStr">
        <is>
          <t>Brine</t>
        </is>
      </c>
      <c r="F301" s="71" t="n"/>
    </row>
    <row r="303" ht="20" customHeight="1">
      <c r="B303" s="65" t="inlineStr">
        <is>
          <t>Triathlete</t>
        </is>
      </c>
      <c r="C303" s="66" t="n"/>
      <c r="D303" s="66" t="n"/>
      <c r="E303" s="67" t="inlineStr">
        <is>
          <t>Triathlete Talia</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IFERROR(_xlfn.IMAGE("https://play.pokemonshowdown.com/sprites/gen5/staryu.png"),"")</f>
        <v/>
      </c>
    </row>
    <row r="305">
      <c r="E305" s="70" t="inlineStr">
        <is>
          <t>Lv 34 Staryu</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85" t="inlineStr">
        <is>
          <t>Teleport</t>
        </is>
      </c>
      <c r="F308" s="71" t="n"/>
      <c r="Q308" s="72" t="inlineStr">
        <is>
          <t>Moves</t>
        </is>
      </c>
    </row>
    <row r="309">
      <c r="E309" s="76" t="inlineStr">
        <is>
          <t>Take Down</t>
        </is>
      </c>
      <c r="F309" s="71" t="n"/>
    </row>
    <row r="310">
      <c r="E310" s="85" t="inlineStr">
        <is>
          <t>Psybeam</t>
        </is>
      </c>
      <c r="F310" s="71" t="n"/>
    </row>
    <row r="311">
      <c r="E311" s="89" t="inlineStr">
        <is>
          <t>Power Gem</t>
        </is>
      </c>
      <c r="F311" s="71" t="n"/>
    </row>
    <row r="313" ht="24" customHeight="1">
      <c r="B313" s="63" t="inlineStr">
        <is>
          <t>Route 132</t>
        </is>
      </c>
      <c r="C313" s="64" t="n"/>
      <c r="D313" s="64" t="n"/>
      <c r="E313" s="64" t="n"/>
      <c r="F313" s="64" t="n"/>
      <c r="G313" s="64" t="n"/>
      <c r="H313" s="64" t="n"/>
      <c r="I313" s="64" t="n"/>
      <c r="J313" s="64" t="n"/>
      <c r="K313" s="64" t="n"/>
      <c r="L313" s="64" t="n"/>
      <c r="M313" s="64" t="n"/>
      <c r="N313" s="64" t="n"/>
      <c r="O313" s="64" t="n"/>
      <c r="P313" s="64" t="n"/>
      <c r="Q313" s="64" t="n"/>
    </row>
    <row r="315" ht="20" customHeight="1">
      <c r="B315" s="65" t="inlineStr">
        <is>
          <t>Swimmer F</t>
        </is>
      </c>
      <c r="C315" s="66" t="n"/>
      <c r="D315" s="66" t="n"/>
      <c r="E315" s="67" t="inlineStr">
        <is>
          <t>Swimmer F Dana</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IFERROR(_xlfn.IMAGE("https://play.pokemonshowdown.com/sprites/gen5/azumarill.png"),"")</f>
        <v/>
      </c>
    </row>
    <row r="317">
      <c r="E317" s="70" t="inlineStr">
        <is>
          <t>Lv 34 Azumarill</t>
        </is>
      </c>
      <c r="F317" s="71" t="n"/>
      <c r="Q317" s="72" t="inlineStr">
        <is>
          <t>Pokémon</t>
        </is>
      </c>
    </row>
    <row r="318">
      <c r="E318" s="73" t="inlineStr">
        <is>
          <t>Adamant</t>
        </is>
      </c>
      <c r="F318" s="73" t="inlineStr">
        <is>
          <t>Huge Power</t>
        </is>
      </c>
      <c r="Q318" s="72" t="inlineStr">
        <is>
          <t>Nature / Ability</t>
        </is>
      </c>
    </row>
    <row r="319">
      <c r="B319" s="72" t="inlineStr">
        <is>
          <t>AI Flags:</t>
        </is>
      </c>
      <c r="E319" s="74" t="inlineStr">
        <is>
          <t>(None)</t>
        </is>
      </c>
      <c r="F319" s="71" t="n"/>
      <c r="Q319" s="72" t="inlineStr">
        <is>
          <t>Item</t>
        </is>
      </c>
    </row>
    <row r="320">
      <c r="B320" s="69" t="inlineStr">
        <is>
          <t>Basic Trainer</t>
        </is>
      </c>
      <c r="E320" s="86" t="inlineStr">
        <is>
          <t>Brick Break</t>
        </is>
      </c>
      <c r="F320" s="71" t="n"/>
      <c r="Q320" s="72" t="inlineStr">
        <is>
          <t>Moves</t>
        </is>
      </c>
    </row>
    <row r="321">
      <c r="E321" s="90" t="inlineStr">
        <is>
          <t>Bubble Beam</t>
        </is>
      </c>
      <c r="F321" s="71" t="n"/>
    </row>
    <row r="322">
      <c r="E322" s="76" t="inlineStr">
        <is>
          <t>Body Slam</t>
        </is>
      </c>
      <c r="F322" s="71" t="n"/>
    </row>
    <row r="323">
      <c r="E323" s="87" t="inlineStr">
        <is>
          <t>Iron Tail</t>
        </is>
      </c>
      <c r="F323" s="71" t="n"/>
    </row>
    <row r="325" ht="20" customHeight="1">
      <c r="B325" s="65" t="inlineStr">
        <is>
          <t>Cooltrainer</t>
        </is>
      </c>
      <c r="C325" s="66" t="n"/>
      <c r="D325" s="66" t="n"/>
      <c r="E325" s="67" t="inlineStr">
        <is>
          <t>Cooltrainer Darcy</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IFERROR(_xlfn.IMAGE("https://play.pokemonshowdown.com/sprites/gen5/pelipper.png"),"")</f>
        <v/>
      </c>
      <c r="G326" s="68">
        <f>IFERROR(_xlfn.IMAGE("https://play.pokemonshowdown.com/sprites/gen5/camerupt.png"),"")</f>
        <v/>
      </c>
    </row>
    <row r="327">
      <c r="E327" s="70" t="inlineStr">
        <is>
          <t>Lv 33 Pelipper</t>
        </is>
      </c>
      <c r="F327" s="71" t="n"/>
      <c r="G327" s="70" t="inlineStr">
        <is>
          <t>Lv 33 Camerupt</t>
        </is>
      </c>
      <c r="H327" s="71" t="n"/>
      <c r="Q327" s="72" t="inlineStr">
        <is>
          <t>Pokémon</t>
        </is>
      </c>
    </row>
    <row r="328">
      <c r="E328" s="73" t="inlineStr">
        <is>
          <t>Modest</t>
        </is>
      </c>
      <c r="F328" s="73" t="inlineStr">
        <is>
          <t>Unburden</t>
        </is>
      </c>
      <c r="G328" s="73" t="inlineStr">
        <is>
          <t>Modest</t>
        </is>
      </c>
      <c r="H328" s="73" t="inlineStr">
        <is>
          <t>Magma Armor</t>
        </is>
      </c>
      <c r="Q328" s="72" t="inlineStr">
        <is>
          <t>Nature / Ability</t>
        </is>
      </c>
    </row>
    <row r="329">
      <c r="B329" s="72" t="inlineStr">
        <is>
          <t>AI Flags:</t>
        </is>
      </c>
      <c r="E329" s="74" t="inlineStr">
        <is>
          <t>(None)</t>
        </is>
      </c>
      <c r="F329" s="71" t="n"/>
      <c r="G329" s="74" t="inlineStr">
        <is>
          <t>(None)</t>
        </is>
      </c>
      <c r="H329" s="71" t="n"/>
      <c r="Q329" s="72" t="inlineStr">
        <is>
          <t>Item</t>
        </is>
      </c>
    </row>
    <row r="330">
      <c r="B330" s="69" t="inlineStr">
        <is>
          <t>Basic Trainer</t>
        </is>
      </c>
      <c r="E330" s="75" t="inlineStr">
        <is>
          <t>Pursuit</t>
        </is>
      </c>
      <c r="F330" s="71" t="n"/>
      <c r="G330" s="78" t="inlineStr">
        <is>
          <t>Earth Power</t>
        </is>
      </c>
      <c r="H330" s="71" t="n"/>
      <c r="Q330" s="72" t="inlineStr">
        <is>
          <t>Moves</t>
        </is>
      </c>
    </row>
    <row r="331">
      <c r="E331" s="90" t="inlineStr">
        <is>
          <t>Bubble Beam</t>
        </is>
      </c>
      <c r="F331" s="71" t="n"/>
      <c r="G331" s="83" t="inlineStr">
        <is>
          <t>Flare Blitz</t>
        </is>
      </c>
      <c r="H331" s="71" t="n"/>
    </row>
    <row r="332">
      <c r="E332" s="82" t="inlineStr">
        <is>
          <t>Pluck</t>
        </is>
      </c>
      <c r="F332" s="71" t="n"/>
      <c r="G332" s="89" t="inlineStr">
        <is>
          <t>Rock Slide</t>
        </is>
      </c>
      <c r="H332" s="71" t="n"/>
    </row>
    <row r="333">
      <c r="E333" s="75" t="inlineStr">
        <is>
          <t>Payback</t>
        </is>
      </c>
      <c r="F333" s="71" t="n"/>
      <c r="G333" s="83" t="inlineStr">
        <is>
          <t>Lava Plume</t>
        </is>
      </c>
      <c r="H333" s="71" t="n"/>
    </row>
    <row r="335" ht="20" customHeight="1">
      <c r="B335" s="65" t="inlineStr">
        <is>
          <t>Swimmer M</t>
        </is>
      </c>
      <c r="C335" s="66" t="n"/>
      <c r="D335" s="66" t="n"/>
      <c r="E335" s="67" t="inlineStr">
        <is>
          <t>Swimmer M Gilbert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IFERROR(_xlfn.IMAGE("https://play.pokemonshowdown.com/sprites/gen5/sharpedo.png"),"")</f>
        <v/>
      </c>
    </row>
    <row r="337">
      <c r="E337" s="70" t="inlineStr">
        <is>
          <t>Lv 34 Sharpedo</t>
        </is>
      </c>
      <c r="F337" s="71" t="n"/>
      <c r="Q337" s="72" t="inlineStr">
        <is>
          <t>Pokémon</t>
        </is>
      </c>
    </row>
    <row r="338">
      <c r="E338" s="73" t="inlineStr">
        <is>
          <t>Jolly</t>
        </is>
      </c>
      <c r="F338" s="73" t="inlineStr">
        <is>
          <t>Tinted Lens</t>
        </is>
      </c>
      <c r="Q338" s="72" t="inlineStr">
        <is>
          <t>Nature / Ability</t>
        </is>
      </c>
    </row>
    <row r="339">
      <c r="B339" s="72" t="inlineStr">
        <is>
          <t>AI Flags:</t>
        </is>
      </c>
      <c r="E339" s="74" t="inlineStr">
        <is>
          <t>(None)</t>
        </is>
      </c>
      <c r="F339" s="71" t="n"/>
      <c r="Q339" s="72" t="inlineStr">
        <is>
          <t>Item</t>
        </is>
      </c>
    </row>
    <row r="340">
      <c r="B340" s="69" t="inlineStr">
        <is>
          <t>Basic Trainer</t>
        </is>
      </c>
      <c r="E340" s="83" t="inlineStr">
        <is>
          <t>Fire Fang</t>
        </is>
      </c>
      <c r="F340" s="71" t="n"/>
      <c r="Q340" s="72" t="inlineStr">
        <is>
          <t>Moves</t>
        </is>
      </c>
    </row>
    <row r="341">
      <c r="E341" s="90" t="inlineStr">
        <is>
          <t>Aqua Cutter</t>
        </is>
      </c>
      <c r="F341" s="71" t="n"/>
    </row>
    <row r="342">
      <c r="E342" s="76" t="inlineStr">
        <is>
          <t>Hyper Fang</t>
        </is>
      </c>
      <c r="F342" s="71" t="n"/>
    </row>
    <row r="343">
      <c r="E343" s="90" t="inlineStr">
        <is>
          <t>Water Pulse</t>
        </is>
      </c>
      <c r="F343" s="71" t="n"/>
    </row>
    <row r="345" ht="20" customHeight="1">
      <c r="B345" s="65" t="inlineStr">
        <is>
          <t>Cooltrainer</t>
        </is>
      </c>
      <c r="C345" s="66" t="n"/>
      <c r="D345" s="66" t="n"/>
      <c r="E345" s="67" t="inlineStr">
        <is>
          <t>Cooltrainer Jonathan</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IFERROR(_xlfn.IMAGE("https://play.pokemonshowdown.com/sprites/gen5/kecleon.png"),"")</f>
        <v/>
      </c>
      <c r="G346" s="68">
        <f>IFERROR(_xlfn.IMAGE("https://play.pokemonshowdown.com/sprites/gen5/loudred.png"),"")</f>
        <v/>
      </c>
    </row>
    <row r="347">
      <c r="E347" s="70" t="inlineStr">
        <is>
          <t>Lv 33 Kecleon</t>
        </is>
      </c>
      <c r="F347" s="71" t="n"/>
      <c r="G347" s="70" t="inlineStr">
        <is>
          <t>Lv 33 Loudred</t>
        </is>
      </c>
      <c r="H347" s="71" t="n"/>
      <c r="Q347" s="72" t="inlineStr">
        <is>
          <t>Pokémon</t>
        </is>
      </c>
    </row>
    <row r="348">
      <c r="E348" s="73" t="inlineStr">
        <is>
          <t>Adamant</t>
        </is>
      </c>
      <c r="F348" s="73" t="inlineStr">
        <is>
          <t>Adaptability</t>
        </is>
      </c>
      <c r="G348" s="73" t="inlineStr">
        <is>
          <t>Adamant</t>
        </is>
      </c>
      <c r="H348" s="73" t="inlineStr">
        <is>
          <t>Scrappy</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Body Slam</t>
        </is>
      </c>
      <c r="F350" s="71" t="n"/>
      <c r="G350" s="76" t="inlineStr">
        <is>
          <t>Screech</t>
        </is>
      </c>
      <c r="H350" s="71" t="n"/>
      <c r="Q350" s="72" t="inlineStr">
        <is>
          <t>Moves</t>
        </is>
      </c>
    </row>
    <row r="351">
      <c r="E351" s="92" t="inlineStr">
        <is>
          <t>Shadow Sneak</t>
        </is>
      </c>
      <c r="F351" s="71" t="n"/>
      <c r="G351" s="75" t="inlineStr">
        <is>
          <t>Bite</t>
        </is>
      </c>
      <c r="H351" s="71" t="n"/>
    </row>
    <row r="352">
      <c r="E352" s="75" t="inlineStr">
        <is>
          <t>Beat Up</t>
        </is>
      </c>
      <c r="F352" s="71" t="n"/>
      <c r="G352" s="76" t="inlineStr">
        <is>
          <t>Supersonic</t>
        </is>
      </c>
      <c r="H352" s="71" t="n"/>
    </row>
    <row r="353">
      <c r="E353" s="76" t="inlineStr">
        <is>
          <t>Fake Out</t>
        </is>
      </c>
      <c r="F353" s="71" t="n"/>
      <c r="G353" s="78" t="inlineStr">
        <is>
          <t>Stomp</t>
        </is>
      </c>
      <c r="H353" s="71" t="n"/>
    </row>
    <row r="355" ht="20" customHeight="1">
      <c r="B355" s="65" t="inlineStr">
        <is>
          <t>Black Belt</t>
        </is>
      </c>
      <c r="C355" s="66" t="n"/>
      <c r="D355" s="66" t="n"/>
      <c r="E355" s="67" t="inlineStr">
        <is>
          <t>Black Belt Kiyo</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IFERROR(_xlfn.IMAGE("https://play.pokemonshowdown.com/sprites/gen5/hariyama.png"),"")</f>
        <v/>
      </c>
      <c r="Q356" s="69" t="inlineStr">
        <is>
          <t>Forced on sight (range 4)</t>
        </is>
      </c>
    </row>
    <row r="357">
      <c r="E357" s="70" t="inlineStr">
        <is>
          <t>Lv 34 Hariyama</t>
        </is>
      </c>
      <c r="F357" s="71" t="n"/>
      <c r="Q357" s="72" t="inlineStr">
        <is>
          <t>Pokémon</t>
        </is>
      </c>
    </row>
    <row r="358">
      <c r="E358" s="73" t="inlineStr">
        <is>
          <t>Adamant</t>
        </is>
      </c>
      <c r="F358" s="73" t="inlineStr">
        <is>
          <t>Guts</t>
        </is>
      </c>
      <c r="Q358" s="72" t="inlineStr">
        <is>
          <t>Nature / Ability</t>
        </is>
      </c>
    </row>
    <row r="359">
      <c r="B359" s="72" t="inlineStr">
        <is>
          <t>AI Flags:</t>
        </is>
      </c>
      <c r="E359" s="74" t="inlineStr">
        <is>
          <t>(None)</t>
        </is>
      </c>
      <c r="F359" s="71" t="n"/>
      <c r="Q359" s="72" t="inlineStr">
        <is>
          <t>Item</t>
        </is>
      </c>
    </row>
    <row r="360">
      <c r="B360" s="69" t="inlineStr">
        <is>
          <t>Basic Trainer</t>
        </is>
      </c>
      <c r="E360" s="86" t="inlineStr">
        <is>
          <t>Vital Throw</t>
        </is>
      </c>
      <c r="F360" s="71" t="n"/>
      <c r="Q360" s="72" t="inlineStr">
        <is>
          <t>Moves</t>
        </is>
      </c>
    </row>
    <row r="361">
      <c r="E361" s="77" t="inlineStr">
        <is>
          <t>Thunder Punch</t>
        </is>
      </c>
      <c r="F361" s="71" t="n"/>
    </row>
    <row r="362">
      <c r="E362" s="86" t="inlineStr">
        <is>
          <t>Submission</t>
        </is>
      </c>
      <c r="F362" s="71" t="n"/>
    </row>
    <row r="363">
      <c r="E363" s="86" t="inlineStr">
        <is>
          <t>Force Palm</t>
        </is>
      </c>
      <c r="F363" s="71" t="n"/>
    </row>
    <row r="365" ht="20" customHeight="1">
      <c r="B365" s="65" t="inlineStr">
        <is>
          <t>Expert</t>
        </is>
      </c>
      <c r="C365" s="66" t="n"/>
      <c r="D365" s="66" t="n"/>
      <c r="E365" s="67" t="inlineStr">
        <is>
          <t>Expert Makayla</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IFERROR(_xlfn.IMAGE("https://play.pokemonshowdown.com/sprites/gen5/roselia.png"),"")</f>
        <v/>
      </c>
      <c r="G366" s="68">
        <f>IFERROR(_xlfn.IMAGE("https://play.pokemonshowdown.com/sprites/gen5/medicham.png"),"")</f>
        <v/>
      </c>
      <c r="Q366" s="69" t="inlineStr">
        <is>
          <t>Forced on sight (range 4)</t>
        </is>
      </c>
    </row>
    <row r="367">
      <c r="E367" s="70" t="inlineStr">
        <is>
          <t>Lv 33 Roselia</t>
        </is>
      </c>
      <c r="F367" s="71" t="n"/>
      <c r="G367" s="70" t="inlineStr">
        <is>
          <t>Lv 33 Medicham</t>
        </is>
      </c>
      <c r="H367" s="71" t="n"/>
      <c r="Q367" s="72" t="inlineStr">
        <is>
          <t>Pokémon</t>
        </is>
      </c>
    </row>
    <row r="368">
      <c r="E368" s="73" t="inlineStr">
        <is>
          <t>Modest</t>
        </is>
      </c>
      <c r="F368" s="73" t="inlineStr">
        <is>
          <t>Natural Cure</t>
        </is>
      </c>
      <c r="G368" s="73" t="inlineStr">
        <is>
          <t>Adamant</t>
        </is>
      </c>
      <c r="H368" s="73" t="inlineStr">
        <is>
          <t>Pure Power</t>
        </is>
      </c>
      <c r="Q368" s="72" t="inlineStr">
        <is>
          <t>Nature / Ability</t>
        </is>
      </c>
    </row>
    <row r="369">
      <c r="B369" s="72" t="inlineStr">
        <is>
          <t>AI Flags:</t>
        </is>
      </c>
      <c r="E369" s="74" t="inlineStr">
        <is>
          <t>(None)</t>
        </is>
      </c>
      <c r="F369" s="71" t="n"/>
      <c r="G369" s="74" t="inlineStr">
        <is>
          <t>(None)</t>
        </is>
      </c>
      <c r="H369" s="71" t="n"/>
      <c r="Q369" s="72" t="inlineStr">
        <is>
          <t>Item</t>
        </is>
      </c>
    </row>
    <row r="370">
      <c r="B370" s="69" t="inlineStr">
        <is>
          <t>Basic Trainer</t>
        </is>
      </c>
      <c r="E370" s="80" t="inlineStr">
        <is>
          <t>Toxic</t>
        </is>
      </c>
      <c r="F370" s="71" t="n"/>
      <c r="G370" s="83" t="inlineStr">
        <is>
          <t>Fire Punch</t>
        </is>
      </c>
      <c r="H370" s="71" t="n"/>
      <c r="Q370" s="72" t="inlineStr">
        <is>
          <t>Moves</t>
        </is>
      </c>
    </row>
    <row r="371">
      <c r="E371" s="84" t="inlineStr">
        <is>
          <t>Magical Leaf</t>
        </is>
      </c>
      <c r="F371" s="71" t="n"/>
      <c r="G371" s="91" t="inlineStr">
        <is>
          <t>Ice Punch</t>
        </is>
      </c>
      <c r="H371" s="71" t="n"/>
    </row>
    <row r="372">
      <c r="E372" s="80" t="inlineStr">
        <is>
          <t>Poison Jab</t>
        </is>
      </c>
      <c r="F372" s="71" t="n"/>
      <c r="G372" s="86" t="inlineStr">
        <is>
          <t>Force Palm</t>
        </is>
      </c>
      <c r="H372" s="71" t="n"/>
    </row>
    <row r="373">
      <c r="E373" s="84" t="inlineStr">
        <is>
          <t>Needle Arm</t>
        </is>
      </c>
      <c r="F373" s="71" t="n"/>
      <c r="G373" s="85" t="inlineStr">
        <is>
          <t>Psychic</t>
        </is>
      </c>
      <c r="H373" s="71" t="n"/>
    </row>
    <row r="375" ht="20" customHeight="1">
      <c r="B375" s="65" t="inlineStr">
        <is>
          <t>Expert</t>
        </is>
      </c>
      <c r="C375" s="66" t="n"/>
      <c r="D375" s="66" t="n"/>
      <c r="E375" s="67" t="inlineStr">
        <is>
          <t>Expert Paxton</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IFERROR(_xlfn.IMAGE("https://play.pokemonshowdown.com/sprites/gen5/swellow.png"),"")</f>
        <v/>
      </c>
      <c r="G376" s="68">
        <f>IFERROR(_xlfn.IMAGE("https://play.pokemonshowdown.com/sprites/gen5/breloom.png"),"")</f>
        <v/>
      </c>
      <c r="Q376" s="69" t="inlineStr">
        <is>
          <t>Forced on sight (range 4)</t>
        </is>
      </c>
    </row>
    <row r="377">
      <c r="E377" s="70" t="inlineStr">
        <is>
          <t>Lv 33 Swellow</t>
        </is>
      </c>
      <c r="F377" s="71" t="n"/>
      <c r="G377" s="70" t="inlineStr">
        <is>
          <t>Lv 33 Breloom</t>
        </is>
      </c>
      <c r="H377" s="71" t="n"/>
      <c r="Q377" s="72" t="inlineStr">
        <is>
          <t>Pokémon</t>
        </is>
      </c>
    </row>
    <row r="378">
      <c r="E378" s="73" t="inlineStr">
        <is>
          <t>Adamant</t>
        </is>
      </c>
      <c r="F378" s="73" t="inlineStr">
        <is>
          <t>Guts</t>
        </is>
      </c>
      <c r="G378" s="73" t="inlineStr">
        <is>
          <t>Adamant</t>
        </is>
      </c>
      <c r="H378" s="73" t="inlineStr">
        <is>
          <t>Technician</t>
        </is>
      </c>
      <c r="Q378" s="72" t="inlineStr">
        <is>
          <t>Nature / Ability</t>
        </is>
      </c>
    </row>
    <row r="379">
      <c r="B379" s="72" t="inlineStr">
        <is>
          <t>AI Flags:</t>
        </is>
      </c>
      <c r="E379" s="74" t="inlineStr">
        <is>
          <t>(None)</t>
        </is>
      </c>
      <c r="F379" s="71" t="n"/>
      <c r="G379" s="74" t="inlineStr">
        <is>
          <t>(None)</t>
        </is>
      </c>
      <c r="H379" s="71" t="n"/>
      <c r="Q379" s="72" t="inlineStr">
        <is>
          <t>Item</t>
        </is>
      </c>
    </row>
    <row r="380">
      <c r="B380" s="69" t="inlineStr">
        <is>
          <t>Basic Trainer</t>
        </is>
      </c>
      <c r="E380" s="76" t="inlineStr">
        <is>
          <t>Whirlwind</t>
        </is>
      </c>
      <c r="F380" s="71" t="n"/>
      <c r="G380" s="84" t="inlineStr">
        <is>
          <t>Mega Drain</t>
        </is>
      </c>
      <c r="H380" s="71" t="n"/>
      <c r="Q380" s="72" t="inlineStr">
        <is>
          <t>Moves</t>
        </is>
      </c>
    </row>
    <row r="381">
      <c r="E381" s="76" t="inlineStr">
        <is>
          <t>Quick Attack</t>
        </is>
      </c>
      <c r="F381" s="71" t="n"/>
      <c r="G381" s="80" t="inlineStr">
        <is>
          <t>Sludge Bomb</t>
        </is>
      </c>
      <c r="H381" s="71" t="n"/>
    </row>
    <row r="382">
      <c r="E382" s="82" t="inlineStr">
        <is>
          <t>Aerial Ace</t>
        </is>
      </c>
      <c r="F382" s="71" t="n"/>
      <c r="G382" s="86" t="inlineStr">
        <is>
          <t>Force Palm</t>
        </is>
      </c>
      <c r="H382" s="71" t="n"/>
    </row>
    <row r="383">
      <c r="E383" s="76" t="inlineStr">
        <is>
          <t>Endeavor</t>
        </is>
      </c>
      <c r="F383" s="71" t="n"/>
      <c r="G383" s="84" t="inlineStr">
        <is>
          <t>Giga Drain</t>
        </is>
      </c>
      <c r="H383" s="71" t="n"/>
    </row>
    <row r="385" ht="20" customHeight="1">
      <c r="B385" s="65" t="inlineStr">
        <is>
          <t>Fisherman</t>
        </is>
      </c>
      <c r="C385" s="66" t="n"/>
      <c r="D385" s="66" t="n"/>
      <c r="E385" s="67" t="inlineStr">
        <is>
          <t>Fisherman Ronald</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IFERROR(_xlfn.IMAGE("https://play.pokemonshowdown.com/sprites/gen5/magikarp.png"),"")</f>
        <v/>
      </c>
      <c r="G386" s="68">
        <f>IFERROR(_xlfn.IMAGE("https://play.pokemonshowdown.com/sprites/gen5/gyarados.png"),"")</f>
        <v/>
      </c>
      <c r="I386" s="68">
        <f>IFERROR(_xlfn.IMAGE("https://play.pokemonshowdown.com/sprites/gen5/gyarados.png"),"")</f>
        <v/>
      </c>
      <c r="K386" s="68">
        <f>IFERROR(_xlfn.IMAGE("https://play.pokemonshowdown.com/sprites/gen5/gyarados.png"),"")</f>
        <v/>
      </c>
      <c r="M386" s="68">
        <f>IFERROR(_xlfn.IMAGE("https://play.pokemonshowdown.com/sprites/gen5/gyarados.png"),"")</f>
        <v/>
      </c>
      <c r="O386" s="68">
        <f>IFERROR(_xlfn.IMAGE("https://play.pokemonshowdown.com/sprites/gen5/gyarados.png"),"")</f>
        <v/>
      </c>
      <c r="Q386" s="69" t="inlineStr">
        <is>
          <t>Forced on sight (range 1)</t>
        </is>
      </c>
    </row>
    <row r="387">
      <c r="E387" s="70" t="inlineStr">
        <is>
          <t>Lv 19 Magikarp</t>
        </is>
      </c>
      <c r="F387" s="71" t="n"/>
      <c r="G387" s="70" t="inlineStr">
        <is>
          <t>Lv 21 Gyarados</t>
        </is>
      </c>
      <c r="H387" s="71" t="n"/>
      <c r="I387" s="70" t="inlineStr">
        <is>
          <t>Lv 23 Gyarados</t>
        </is>
      </c>
      <c r="J387" s="71" t="n"/>
      <c r="K387" s="70" t="inlineStr">
        <is>
          <t>Lv 26 Gyarados</t>
        </is>
      </c>
      <c r="L387" s="71" t="n"/>
      <c r="M387" s="70" t="inlineStr">
        <is>
          <t>Lv 30 Gyarados</t>
        </is>
      </c>
      <c r="N387" s="71" t="n"/>
      <c r="O387" s="70" t="inlineStr">
        <is>
          <t>Lv 35 Gyarados</t>
        </is>
      </c>
      <c r="P387" s="71" t="n"/>
      <c r="Q387" s="72" t="inlineStr">
        <is>
          <t>Pokémon</t>
        </is>
      </c>
    </row>
    <row r="388">
      <c r="E388" s="73" t="inlineStr">
        <is>
          <t>Modest</t>
        </is>
      </c>
      <c r="F388" s="73" t="inlineStr">
        <is>
          <t>Swift Swim</t>
        </is>
      </c>
      <c r="G388" s="73" t="inlineStr">
        <is>
          <t>Adamant</t>
        </is>
      </c>
      <c r="H388" s="73" t="inlineStr">
        <is>
          <t>Intimidate</t>
        </is>
      </c>
      <c r="I388" s="73" t="inlineStr">
        <is>
          <t>Adamant</t>
        </is>
      </c>
      <c r="J388" s="73" t="inlineStr">
        <is>
          <t>Intimidate</t>
        </is>
      </c>
      <c r="K388" s="73" t="inlineStr">
        <is>
          <t>Adamant</t>
        </is>
      </c>
      <c r="L388" s="73" t="inlineStr">
        <is>
          <t>Intimidate</t>
        </is>
      </c>
      <c r="M388" s="73" t="inlineStr">
        <is>
          <t>Adamant</t>
        </is>
      </c>
      <c r="N388" s="73" t="inlineStr">
        <is>
          <t>Intimidate</t>
        </is>
      </c>
      <c r="O388" s="73" t="inlineStr">
        <is>
          <t>Adamant</t>
        </is>
      </c>
      <c r="P388" s="73" t="inlineStr">
        <is>
          <t>Intimidate</t>
        </is>
      </c>
      <c r="Q388" s="72" t="inlineStr">
        <is>
          <t>Nature / Ability</t>
        </is>
      </c>
    </row>
    <row r="389">
      <c r="B389" s="72" t="inlineStr">
        <is>
          <t>AI Flags:</t>
        </is>
      </c>
      <c r="E389" s="74" t="inlineStr">
        <is>
          <t>(None)</t>
        </is>
      </c>
      <c r="F389" s="71" t="n"/>
      <c r="G389" s="74" t="inlineStr">
        <is>
          <t>(None)</t>
        </is>
      </c>
      <c r="H389" s="71" t="n"/>
      <c r="I389" s="74" t="inlineStr">
        <is>
          <t>(None)</t>
        </is>
      </c>
      <c r="J389" s="71" t="n"/>
      <c r="K389" s="74" t="inlineStr">
        <is>
          <t>(None)</t>
        </is>
      </c>
      <c r="L389" s="71" t="n"/>
      <c r="M389" s="74" t="inlineStr">
        <is>
          <t>(None)</t>
        </is>
      </c>
      <c r="N389" s="71" t="n"/>
      <c r="O389" s="74" t="inlineStr">
        <is>
          <t>(None)</t>
        </is>
      </c>
      <c r="P389" s="71" t="n"/>
      <c r="Q389" s="72" t="inlineStr">
        <is>
          <t>Item</t>
        </is>
      </c>
    </row>
    <row r="390">
      <c r="B390" s="69" t="inlineStr">
        <is>
          <t>Basic Trainer</t>
        </is>
      </c>
      <c r="E390" s="76" t="inlineStr">
        <is>
          <t>Tackle</t>
        </is>
      </c>
      <c r="F390" s="71" t="n"/>
      <c r="G390" s="76" t="inlineStr">
        <is>
          <t>Double Edge</t>
        </is>
      </c>
      <c r="H390" s="71" t="n"/>
      <c r="I390" s="76" t="inlineStr">
        <is>
          <t>Double Edge</t>
        </is>
      </c>
      <c r="J390" s="71" t="n"/>
      <c r="K390" s="76" t="inlineStr">
        <is>
          <t>Double Edge</t>
        </is>
      </c>
      <c r="L390" s="71" t="n"/>
      <c r="M390" s="76" t="inlineStr">
        <is>
          <t>Double Edge</t>
        </is>
      </c>
      <c r="N390" s="71" t="n"/>
      <c r="O390" s="76" t="inlineStr">
        <is>
          <t>Double Edge</t>
        </is>
      </c>
      <c r="P390" s="71" t="n"/>
      <c r="Q390" s="72" t="inlineStr">
        <is>
          <t>Moves</t>
        </is>
      </c>
    </row>
    <row r="391">
      <c r="E391" s="76" t="inlineStr">
        <is>
          <t>Flail</t>
        </is>
      </c>
      <c r="F391" s="71" t="n"/>
      <c r="G391" s="75" t="inlineStr">
        <is>
          <t>Bite</t>
        </is>
      </c>
      <c r="H391" s="71" t="n"/>
      <c r="I391" s="75" t="inlineStr">
        <is>
          <t>Bite</t>
        </is>
      </c>
      <c r="J391" s="71" t="n"/>
      <c r="K391" s="75" t="inlineStr">
        <is>
          <t>Bite</t>
        </is>
      </c>
      <c r="L391" s="71" t="n"/>
      <c r="M391" s="75" t="inlineStr">
        <is>
          <t>Bite</t>
        </is>
      </c>
      <c r="N391" s="71" t="n"/>
      <c r="O391" s="75" t="inlineStr">
        <is>
          <t>Bite</t>
        </is>
      </c>
      <c r="P391" s="71" t="n"/>
    </row>
    <row r="392">
      <c r="E392" s="81" t="inlineStr">
        <is>
          <t>-</t>
        </is>
      </c>
      <c r="F392" s="71" t="n"/>
      <c r="G392" s="81" t="inlineStr">
        <is>
          <t>-</t>
        </is>
      </c>
      <c r="H392" s="71" t="n"/>
      <c r="I392" s="76" t="inlineStr">
        <is>
          <t>Roar</t>
        </is>
      </c>
      <c r="J392" s="71" t="n"/>
      <c r="K392" s="76" t="inlineStr">
        <is>
          <t>Roar</t>
        </is>
      </c>
      <c r="L392" s="71" t="n"/>
      <c r="M392" s="76" t="inlineStr">
        <is>
          <t>Roar</t>
        </is>
      </c>
      <c r="N392" s="71" t="n"/>
      <c r="O392" s="76" t="inlineStr">
        <is>
          <t>Roar</t>
        </is>
      </c>
      <c r="P392" s="71" t="n"/>
    </row>
    <row r="393">
      <c r="E393" s="81" t="inlineStr">
        <is>
          <t>-</t>
        </is>
      </c>
      <c r="F393" s="71" t="n"/>
      <c r="G393" s="81" t="inlineStr">
        <is>
          <t>-</t>
        </is>
      </c>
      <c r="H393" s="71" t="n"/>
      <c r="I393" s="81" t="inlineStr">
        <is>
          <t>-</t>
        </is>
      </c>
      <c r="J393" s="71" t="n"/>
      <c r="K393" s="81" t="inlineStr">
        <is>
          <t>-</t>
        </is>
      </c>
      <c r="L393" s="71" t="n"/>
      <c r="M393" s="81" t="inlineStr">
        <is>
          <t>-</t>
        </is>
      </c>
      <c r="N393" s="71" t="n"/>
      <c r="O393" s="81" t="inlineStr">
        <is>
          <t>-</t>
        </is>
      </c>
      <c r="P393" s="71" t="n"/>
    </row>
    <row r="395" ht="24" customHeight="1">
      <c r="B395" s="63" t="inlineStr">
        <is>
          <t>Route 133</t>
        </is>
      </c>
      <c r="C395" s="64" t="n"/>
      <c r="D395" s="64" t="n"/>
      <c r="E395" s="64" t="n"/>
      <c r="F395" s="64" t="n"/>
      <c r="G395" s="64" t="n"/>
      <c r="H395" s="64" t="n"/>
      <c r="I395" s="64" t="n"/>
      <c r="J395" s="64" t="n"/>
      <c r="K395" s="64" t="n"/>
      <c r="L395" s="64" t="n"/>
      <c r="M395" s="64" t="n"/>
      <c r="N395" s="64" t="n"/>
      <c r="O395" s="64" t="n"/>
      <c r="P395" s="64" t="n"/>
      <c r="Q395" s="64" t="n"/>
    </row>
    <row r="397" ht="20" customHeight="1">
      <c r="B397" s="65" t="inlineStr">
        <is>
          <t>Bird Keeper</t>
        </is>
      </c>
      <c r="C397" s="66" t="n"/>
      <c r="D397" s="66" t="n"/>
      <c r="E397" s="67" t="inlineStr">
        <is>
          <t>Bird Keeper Beck</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IFERROR(_xlfn.IMAGE("https://play.pokemonshowdown.com/sprites/gen5/tropius.png"),"")</f>
        <v/>
      </c>
    </row>
    <row r="399">
      <c r="E399" s="70" t="inlineStr">
        <is>
          <t>Lv 34 Tropius</t>
        </is>
      </c>
      <c r="F399" s="71" t="n"/>
      <c r="Q399" s="72" t="inlineStr">
        <is>
          <t>Pokémon</t>
        </is>
      </c>
    </row>
    <row r="400">
      <c r="E400" s="73" t="inlineStr">
        <is>
          <t>Adamant</t>
        </is>
      </c>
      <c r="F400" s="73" t="inlineStr">
        <is>
          <t>Chlorophyll</t>
        </is>
      </c>
      <c r="Q400" s="72" t="inlineStr">
        <is>
          <t>Nature / Ability</t>
        </is>
      </c>
    </row>
    <row r="401">
      <c r="B401" s="72" t="inlineStr">
        <is>
          <t>AI Flags:</t>
        </is>
      </c>
      <c r="E401" s="74" t="inlineStr">
        <is>
          <t>(None)</t>
        </is>
      </c>
      <c r="F401" s="71" t="n"/>
      <c r="Q401" s="72" t="inlineStr">
        <is>
          <t>Item</t>
        </is>
      </c>
    </row>
    <row r="402">
      <c r="B402" s="69" t="inlineStr">
        <is>
          <t>Basic Trainer</t>
        </is>
      </c>
      <c r="E402" s="76" t="inlineStr">
        <is>
          <t>Sweet Scent</t>
        </is>
      </c>
      <c r="F402" s="71" t="n"/>
      <c r="Q402" s="72" t="inlineStr">
        <is>
          <t>Moves</t>
        </is>
      </c>
    </row>
    <row r="403">
      <c r="E403" s="84" t="inlineStr">
        <is>
          <t>Magical Leaf</t>
        </is>
      </c>
      <c r="F403" s="71" t="n"/>
    </row>
    <row r="404">
      <c r="E404" s="82" t="inlineStr">
        <is>
          <t>Aerial Ace</t>
        </is>
      </c>
      <c r="F404" s="71" t="n"/>
    </row>
    <row r="405">
      <c r="E405" s="78" t="inlineStr">
        <is>
          <t>Earth Power</t>
        </is>
      </c>
      <c r="F405" s="71" t="n"/>
    </row>
    <row r="407" ht="20" customHeight="1">
      <c r="B407" s="65" t="inlineStr">
        <is>
          <t>Expert</t>
        </is>
      </c>
      <c r="C407" s="66" t="n"/>
      <c r="D407" s="66" t="n"/>
      <c r="E407" s="67" t="inlineStr">
        <is>
          <t>Expert Conor</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IFERROR(_xlfn.IMAGE("https://play.pokemonshowdown.com/sprites/gen5/chinchou.png"),"")</f>
        <v/>
      </c>
      <c r="G408" s="68">
        <f>IFERROR(_xlfn.IMAGE("https://play.pokemonshowdown.com/sprites/gen5/hariyama.png"),"")</f>
        <v/>
      </c>
    </row>
    <row r="409">
      <c r="E409" s="70" t="inlineStr">
        <is>
          <t>Lv 33 Chinchou</t>
        </is>
      </c>
      <c r="F409" s="71" t="n"/>
      <c r="G409" s="70" t="inlineStr">
        <is>
          <t>Lv 33 Hariyama</t>
        </is>
      </c>
      <c r="H409" s="71" t="n"/>
      <c r="Q409" s="72" t="inlineStr">
        <is>
          <t>Pokémon</t>
        </is>
      </c>
    </row>
    <row r="410">
      <c r="E410" s="73" t="inlineStr">
        <is>
          <t>Modest</t>
        </is>
      </c>
      <c r="F410" s="73" t="inlineStr">
        <is>
          <t>Volt Absorb</t>
        </is>
      </c>
      <c r="G410" s="73" t="inlineStr">
        <is>
          <t>Adamant</t>
        </is>
      </c>
      <c r="H410" s="73" t="inlineStr">
        <is>
          <t>Guts</t>
        </is>
      </c>
      <c r="Q410" s="72" t="inlineStr">
        <is>
          <t>Nature / Ability</t>
        </is>
      </c>
    </row>
    <row r="411">
      <c r="B411" s="72" t="inlineStr">
        <is>
          <t>AI Flags:</t>
        </is>
      </c>
      <c r="E411" s="74" t="inlineStr">
        <is>
          <t>(None)</t>
        </is>
      </c>
      <c r="F411" s="71" t="n"/>
      <c r="G411" s="74" t="inlineStr">
        <is>
          <t>(None)</t>
        </is>
      </c>
      <c r="H411" s="71" t="n"/>
      <c r="Q411" s="72" t="inlineStr">
        <is>
          <t>Item</t>
        </is>
      </c>
    </row>
    <row r="412">
      <c r="B412" s="69" t="inlineStr">
        <is>
          <t>Basic Trainer</t>
        </is>
      </c>
      <c r="E412" s="92" t="inlineStr">
        <is>
          <t>Confuse Ray</t>
        </is>
      </c>
      <c r="F412" s="71" t="n"/>
      <c r="G412" s="86" t="inlineStr">
        <is>
          <t>Vital Throw</t>
        </is>
      </c>
      <c r="H412" s="71" t="n"/>
      <c r="Q412" s="72" t="inlineStr">
        <is>
          <t>Moves</t>
        </is>
      </c>
    </row>
    <row r="413">
      <c r="E413" s="91" t="inlineStr">
        <is>
          <t>Aurora Beam</t>
        </is>
      </c>
      <c r="F413" s="71" t="n"/>
      <c r="G413" s="77" t="inlineStr">
        <is>
          <t>Thunder Punch</t>
        </is>
      </c>
      <c r="H413" s="71" t="n"/>
    </row>
    <row r="414">
      <c r="E414" s="90" t="inlineStr">
        <is>
          <t>Bubble Beam</t>
        </is>
      </c>
      <c r="F414" s="71" t="n"/>
      <c r="G414" s="86" t="inlineStr">
        <is>
          <t>Submission</t>
        </is>
      </c>
      <c r="H414" s="71" t="n"/>
    </row>
    <row r="415">
      <c r="E415" s="77" t="inlineStr">
        <is>
          <t>Wild Charge</t>
        </is>
      </c>
      <c r="F415" s="71" t="n"/>
      <c r="G415" s="86" t="inlineStr">
        <is>
          <t>Force Palm</t>
        </is>
      </c>
      <c r="H415" s="71" t="n"/>
    </row>
    <row r="417" ht="20" customHeight="1">
      <c r="B417" s="65" t="inlineStr">
        <is>
          <t>Swimmer F</t>
        </is>
      </c>
      <c r="C417" s="66" t="n"/>
      <c r="D417" s="66" t="n"/>
      <c r="E417" s="67" t="inlineStr">
        <is>
          <t>Swimmer F Debra</t>
        </is>
      </c>
      <c r="F417" s="66" t="n"/>
      <c r="G417" s="66" t="n"/>
      <c r="H417" s="66" t="n"/>
      <c r="I417" s="66" t="n"/>
      <c r="J417" s="66" t="n"/>
      <c r="K417" s="66" t="n"/>
      <c r="L417" s="66" t="n"/>
      <c r="M417" s="66" t="n"/>
      <c r="N417" s="66" t="n"/>
      <c r="O417" s="66" t="n"/>
      <c r="P417" s="66" t="n"/>
      <c r="Q417" s="66" t="n"/>
    </row>
    <row r="418" ht="69" customHeight="1">
      <c r="E418" s="68">
        <f>IFERROR(_xlfn.IMAGE("https://play.pokemonshowdown.com/sprites/gen5/seaking.png"),"")</f>
        <v/>
      </c>
    </row>
    <row r="419">
      <c r="E419" s="70" t="inlineStr">
        <is>
          <t>Lv 34 Seaking</t>
        </is>
      </c>
      <c r="F419" s="71" t="n"/>
      <c r="Q419" s="72" t="inlineStr">
        <is>
          <t>Pokémon</t>
        </is>
      </c>
    </row>
    <row r="420">
      <c r="E420" s="73" t="inlineStr">
        <is>
          <t>Adamant</t>
        </is>
      </c>
      <c r="F420" s="73" t="inlineStr">
        <is>
          <t>Swift Swim</t>
        </is>
      </c>
      <c r="Q420" s="72" t="inlineStr">
        <is>
          <t>Nature / Ability</t>
        </is>
      </c>
    </row>
    <row r="421">
      <c r="B421" s="72" t="inlineStr">
        <is>
          <t>AI Flags:</t>
        </is>
      </c>
      <c r="E421" s="74" t="inlineStr">
        <is>
          <t>(None)</t>
        </is>
      </c>
      <c r="F421" s="71" t="n"/>
      <c r="Q421" s="72" t="inlineStr">
        <is>
          <t>Item</t>
        </is>
      </c>
    </row>
    <row r="422">
      <c r="B422" s="69" t="inlineStr">
        <is>
          <t>Basic Trainer</t>
        </is>
      </c>
      <c r="E422" s="76" t="inlineStr">
        <is>
          <t>Flail</t>
        </is>
      </c>
      <c r="F422" s="71" t="n"/>
      <c r="Q422" s="72" t="inlineStr">
        <is>
          <t>Moves</t>
        </is>
      </c>
    </row>
    <row r="423">
      <c r="E423" s="90" t="inlineStr">
        <is>
          <t>Aqua Tail</t>
        </is>
      </c>
      <c r="F423" s="71" t="n"/>
    </row>
    <row r="424">
      <c r="E424" s="90" t="inlineStr">
        <is>
          <t>Aqua Ring</t>
        </is>
      </c>
      <c r="F424" s="71" t="n"/>
    </row>
    <row r="425">
      <c r="E425" s="76" t="inlineStr">
        <is>
          <t>Fury Attack</t>
        </is>
      </c>
      <c r="F425" s="71" t="n"/>
    </row>
    <row r="427" ht="20" customHeight="1">
      <c r="B427" s="65" t="inlineStr">
        <is>
          <t>Swimmer M</t>
        </is>
      </c>
      <c r="C427" s="66" t="n"/>
      <c r="D427" s="66" t="n"/>
      <c r="E427" s="67" t="inlineStr">
        <is>
          <t>Swimmer M Franklin</t>
        </is>
      </c>
      <c r="F427" s="66" t="n"/>
      <c r="G427" s="66" t="n"/>
      <c r="H427" s="66" t="n"/>
      <c r="I427" s="66" t="n"/>
      <c r="J427" s="66" t="n"/>
      <c r="K427" s="66" t="n"/>
      <c r="L427" s="66" t="n"/>
      <c r="M427" s="66" t="n"/>
      <c r="N427" s="66" t="n"/>
      <c r="O427" s="66" t="n"/>
      <c r="P427" s="66" t="n"/>
      <c r="Q427" s="66" t="n"/>
    </row>
    <row r="428" ht="69" customHeight="1">
      <c r="E428" s="68">
        <f>IFERROR(_xlfn.IMAGE("https://play.pokemonshowdown.com/sprites/gen5/sealeo.png"),"")</f>
        <v/>
      </c>
    </row>
    <row r="429">
      <c r="E429" s="70" t="inlineStr">
        <is>
          <t>Lv 34 Sealeo</t>
        </is>
      </c>
      <c r="F429" s="71" t="n"/>
      <c r="Q429" s="72" t="inlineStr">
        <is>
          <t>Pokémon</t>
        </is>
      </c>
    </row>
    <row r="430">
      <c r="E430" s="73" t="inlineStr">
        <is>
          <t>Modest</t>
        </is>
      </c>
      <c r="F430" s="73" t="inlineStr">
        <is>
          <t>Ice Body</t>
        </is>
      </c>
      <c r="Q430" s="72" t="inlineStr">
        <is>
          <t>Nature / Ability</t>
        </is>
      </c>
    </row>
    <row r="431">
      <c r="B431" s="72" t="inlineStr">
        <is>
          <t>AI Flags:</t>
        </is>
      </c>
      <c r="E431" s="74" t="inlineStr">
        <is>
          <t>(None)</t>
        </is>
      </c>
      <c r="F431" s="71" t="n"/>
      <c r="Q431" s="72" t="inlineStr">
        <is>
          <t>Item</t>
        </is>
      </c>
    </row>
    <row r="432">
      <c r="B432" s="69" t="inlineStr">
        <is>
          <t>Basic Trainer</t>
        </is>
      </c>
      <c r="E432" s="75" t="inlineStr">
        <is>
          <t>Bite</t>
        </is>
      </c>
      <c r="F432" s="71" t="n"/>
      <c r="Q432" s="72" t="inlineStr">
        <is>
          <t>Moves</t>
        </is>
      </c>
    </row>
    <row r="433">
      <c r="E433" s="76" t="inlineStr">
        <is>
          <t>Body Slam</t>
        </is>
      </c>
      <c r="F433" s="71" t="n"/>
    </row>
    <row r="434">
      <c r="E434" s="91" t="inlineStr">
        <is>
          <t>Aurora Beam</t>
        </is>
      </c>
      <c r="F434" s="71" t="n"/>
    </row>
    <row r="435">
      <c r="E435" s="76" t="inlineStr">
        <is>
          <t>Encore</t>
        </is>
      </c>
      <c r="F435" s="71" t="n"/>
    </row>
    <row r="437" ht="20" customHeight="1">
      <c r="B437" s="65" t="inlineStr">
        <is>
          <t>Swimmer F</t>
        </is>
      </c>
      <c r="C437" s="66" t="n"/>
      <c r="D437" s="66" t="n"/>
      <c r="E437" s="67" t="inlineStr">
        <is>
          <t>Swimmer F Linda</t>
        </is>
      </c>
      <c r="F437" s="66" t="n"/>
      <c r="G437" s="66" t="n"/>
      <c r="H437" s="66" t="n"/>
      <c r="I437" s="66" t="n"/>
      <c r="J437" s="66" t="n"/>
      <c r="K437" s="66" t="n"/>
      <c r="L437" s="66" t="n"/>
      <c r="M437" s="66" t="n"/>
      <c r="N437" s="66" t="n"/>
      <c r="O437" s="66" t="n"/>
      <c r="P437" s="66" t="n"/>
      <c r="Q437" s="66" t="n"/>
    </row>
    <row r="438" ht="69" customHeight="1">
      <c r="E438" s="68">
        <f>IFERROR(_xlfn.IMAGE("https://play.pokemonshowdown.com/sprites/gen5/horsea.png"),"")</f>
        <v/>
      </c>
      <c r="G438" s="68">
        <f>IFERROR(_xlfn.IMAGE("https://play.pokemonshowdown.com/sprites/gen5/seadra.png"),"")</f>
        <v/>
      </c>
      <c r="Q438" s="69" t="inlineStr">
        <is>
          <t>Forced on sight (range 3)</t>
        </is>
      </c>
    </row>
    <row r="439">
      <c r="E439" s="70" t="inlineStr">
        <is>
          <t>Lv 33 Horsea</t>
        </is>
      </c>
      <c r="F439" s="71" t="n"/>
      <c r="G439" s="70" t="inlineStr">
        <is>
          <t>Lv 33 Seadra</t>
        </is>
      </c>
      <c r="H439" s="71" t="n"/>
      <c r="Q439" s="72" t="inlineStr">
        <is>
          <t>Pokémon</t>
        </is>
      </c>
    </row>
    <row r="440">
      <c r="E440" s="73" t="inlineStr">
        <is>
          <t>Modest</t>
        </is>
      </c>
      <c r="F440" s="73" t="inlineStr">
        <is>
          <t>Swift Swim</t>
        </is>
      </c>
      <c r="G440" s="73" t="inlineStr">
        <is>
          <t>Modest</t>
        </is>
      </c>
      <c r="H440" s="73" t="inlineStr">
        <is>
          <t>Sniper</t>
        </is>
      </c>
      <c r="Q440" s="72" t="inlineStr">
        <is>
          <t>Nature / Ability</t>
        </is>
      </c>
    </row>
    <row r="441">
      <c r="B441" s="72" t="inlineStr">
        <is>
          <t>AI Flags:</t>
        </is>
      </c>
      <c r="E441" s="74" t="inlineStr">
        <is>
          <t>(None)</t>
        </is>
      </c>
      <c r="F441" s="71" t="n"/>
      <c r="G441" s="74" t="inlineStr">
        <is>
          <t>(None)</t>
        </is>
      </c>
      <c r="H441" s="71" t="n"/>
      <c r="Q441" s="72" t="inlineStr">
        <is>
          <t>Item</t>
        </is>
      </c>
    </row>
    <row r="442">
      <c r="B442" s="69" t="inlineStr">
        <is>
          <t>Basic Trainer</t>
        </is>
      </c>
      <c r="E442" s="91" t="inlineStr">
        <is>
          <t>Aurora Beam</t>
        </is>
      </c>
      <c r="F442" s="71" t="n"/>
      <c r="G442" s="91" t="inlineStr">
        <is>
          <t>Aurora Beam</t>
        </is>
      </c>
      <c r="H442" s="71" t="n"/>
      <c r="Q442" s="72" t="inlineStr">
        <is>
          <t>Moves</t>
        </is>
      </c>
    </row>
    <row r="443">
      <c r="E443" s="90" t="inlineStr">
        <is>
          <t>Bubble Beam</t>
        </is>
      </c>
      <c r="F443" s="71" t="n"/>
      <c r="G443" s="90" t="inlineStr">
        <is>
          <t>Bubble Beam</t>
        </is>
      </c>
      <c r="H443" s="71" t="n"/>
    </row>
    <row r="444">
      <c r="E444" s="93" t="inlineStr">
        <is>
          <t>Dragon Breath</t>
        </is>
      </c>
      <c r="F444" s="71" t="n"/>
      <c r="G444" s="93" t="inlineStr">
        <is>
          <t>Dragon Breath</t>
        </is>
      </c>
      <c r="H444" s="71" t="n"/>
    </row>
    <row r="445">
      <c r="E445" s="76" t="inlineStr">
        <is>
          <t>Double Edge</t>
        </is>
      </c>
      <c r="F445" s="71" t="n"/>
      <c r="G445" s="76" t="inlineStr">
        <is>
          <t>Double Edge</t>
        </is>
      </c>
      <c r="H445" s="71" t="n"/>
    </row>
    <row r="447" ht="20" customHeight="1">
      <c r="B447" s="65" t="inlineStr">
        <is>
          <t>Expert</t>
        </is>
      </c>
      <c r="C447" s="66" t="n"/>
      <c r="D447" s="66" t="n"/>
      <c r="E447" s="67" t="inlineStr">
        <is>
          <t>Expert Mollie</t>
        </is>
      </c>
      <c r="F447" s="66" t="n"/>
      <c r="G447" s="66" t="n"/>
      <c r="H447" s="66" t="n"/>
      <c r="I447" s="66" t="n"/>
      <c r="J447" s="66" t="n"/>
      <c r="K447" s="66" t="n"/>
      <c r="L447" s="66" t="n"/>
      <c r="M447" s="66" t="n"/>
      <c r="N447" s="66" t="n"/>
      <c r="O447" s="66" t="n"/>
      <c r="P447" s="66" t="n"/>
      <c r="Q447" s="66" t="n"/>
    </row>
    <row r="448" ht="69" customHeight="1">
      <c r="E448" s="68">
        <f>IFERROR(_xlfn.IMAGE("https://play.pokemonshowdown.com/sprites/gen5/whiscash.png"),"")</f>
        <v/>
      </c>
      <c r="G448" s="68">
        <f>IFERROR(_xlfn.IMAGE("https://play.pokemonshowdown.com/sprites/gen5/meditite.png"),"")</f>
        <v/>
      </c>
      <c r="Q448" s="69" t="inlineStr">
        <is>
          <t>Forced on sight (range 3)</t>
        </is>
      </c>
    </row>
    <row r="449">
      <c r="E449" s="70" t="inlineStr">
        <is>
          <t>Lv 33 Whiscash</t>
        </is>
      </c>
      <c r="F449" s="71" t="n"/>
      <c r="G449" s="70" t="inlineStr">
        <is>
          <t>Lv 33 Meditite</t>
        </is>
      </c>
      <c r="H449" s="71" t="n"/>
      <c r="Q449" s="72" t="inlineStr">
        <is>
          <t>Pokémon</t>
        </is>
      </c>
    </row>
    <row r="450">
      <c r="E450" s="73" t="inlineStr">
        <is>
          <t>Adamant</t>
        </is>
      </c>
      <c r="F450" s="73" t="inlineStr">
        <is>
          <t>Hydration</t>
        </is>
      </c>
      <c r="G450" s="73" t="inlineStr">
        <is>
          <t>Adamant</t>
        </is>
      </c>
      <c r="H450" s="73" t="inlineStr">
        <is>
          <t>Pure Power</t>
        </is>
      </c>
      <c r="Q450" s="72" t="inlineStr">
        <is>
          <t>Nature / Ability</t>
        </is>
      </c>
    </row>
    <row r="451">
      <c r="B451" s="72" t="inlineStr">
        <is>
          <t>AI Flags:</t>
        </is>
      </c>
      <c r="E451" s="74" t="inlineStr">
        <is>
          <t>(None)</t>
        </is>
      </c>
      <c r="F451" s="71" t="n"/>
      <c r="G451" s="74" t="inlineStr">
        <is>
          <t>(None)</t>
        </is>
      </c>
      <c r="H451" s="71" t="n"/>
      <c r="Q451" s="72" t="inlineStr">
        <is>
          <t>Item</t>
        </is>
      </c>
    </row>
    <row r="452">
      <c r="B452" s="69" t="inlineStr">
        <is>
          <t>Basic Trainer</t>
        </is>
      </c>
      <c r="E452" s="90" t="inlineStr">
        <is>
          <t>Muddy Water</t>
        </is>
      </c>
      <c r="F452" s="71" t="n"/>
      <c r="G452" s="89" t="inlineStr">
        <is>
          <t>Rock Throw</t>
        </is>
      </c>
      <c r="H452" s="71" t="n"/>
      <c r="Q452" s="72" t="inlineStr">
        <is>
          <t>Moves</t>
        </is>
      </c>
    </row>
    <row r="453">
      <c r="E453" s="78" t="inlineStr">
        <is>
          <t>Dig</t>
        </is>
      </c>
      <c r="F453" s="71" t="n"/>
      <c r="G453" s="86" t="inlineStr">
        <is>
          <t>Seismic Toss</t>
        </is>
      </c>
      <c r="H453" s="71" t="n"/>
    </row>
    <row r="454">
      <c r="E454" s="76" t="inlineStr">
        <is>
          <t>Body Slam</t>
        </is>
      </c>
      <c r="F454" s="71" t="n"/>
      <c r="G454" s="85" t="inlineStr">
        <is>
          <t>Psybeam</t>
        </is>
      </c>
      <c r="H454" s="71" t="n"/>
    </row>
    <row r="455">
      <c r="E455" s="85" t="inlineStr">
        <is>
          <t>Future Sight</t>
        </is>
      </c>
      <c r="F455" s="71" t="n"/>
      <c r="G455" s="80" t="inlineStr">
        <is>
          <t>Poison Jab</t>
        </is>
      </c>
      <c r="H455" s="71" t="n"/>
    </row>
    <row r="457" ht="20" customHeight="1">
      <c r="B457" s="65" t="inlineStr">
        <is>
          <t>Cooltrainer</t>
        </is>
      </c>
      <c r="C457" s="66" t="n"/>
      <c r="D457" s="66" t="n"/>
      <c r="E457" s="67" t="inlineStr">
        <is>
          <t>Cooltrainer Warren</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IFERROR(_xlfn.IMAGE("https://play.pokemonshowdown.com/sprites/gen5/graveler.png"),"")</f>
        <v/>
      </c>
      <c r="G458" s="68">
        <f>IFERROR(_xlfn.IMAGE("https://play.pokemonshowdown.com/sprites/gen5/ludicolo.png"),"")</f>
        <v/>
      </c>
    </row>
    <row r="459">
      <c r="E459" s="70" t="inlineStr">
        <is>
          <t>Lv 33 Graveler</t>
        </is>
      </c>
      <c r="F459" s="71" t="n"/>
      <c r="G459" s="70" t="inlineStr">
        <is>
          <t>Lv 33 Ludicolo</t>
        </is>
      </c>
      <c r="H459" s="71" t="n"/>
      <c r="Q459" s="72" t="inlineStr">
        <is>
          <t>Pokémon</t>
        </is>
      </c>
    </row>
    <row r="460">
      <c r="E460" s="73" t="inlineStr">
        <is>
          <t>Adamant</t>
        </is>
      </c>
      <c r="F460" s="73" t="inlineStr">
        <is>
          <t>Rock Head</t>
        </is>
      </c>
      <c r="G460" s="73" t="inlineStr">
        <is>
          <t>Modest</t>
        </is>
      </c>
      <c r="H460" s="73" t="inlineStr">
        <is>
          <t>Swift Swim</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76" t="inlineStr">
        <is>
          <t>Double Edge</t>
        </is>
      </c>
      <c r="F462" s="71" t="n"/>
      <c r="G462" s="83" t="inlineStr">
        <is>
          <t>Fire Punch</t>
        </is>
      </c>
      <c r="H462" s="71" t="n"/>
      <c r="Q462" s="72" t="inlineStr">
        <is>
          <t>Moves</t>
        </is>
      </c>
    </row>
    <row r="463">
      <c r="E463" s="87" t="inlineStr">
        <is>
          <t>Gyro Ball</t>
        </is>
      </c>
      <c r="F463" s="71" t="n"/>
      <c r="G463" s="77" t="inlineStr">
        <is>
          <t>Thunder Punch</t>
        </is>
      </c>
      <c r="H463" s="71" t="n"/>
    </row>
    <row r="464">
      <c r="E464" s="89" t="inlineStr">
        <is>
          <t>Rock Blast</t>
        </is>
      </c>
      <c r="F464" s="71" t="n"/>
      <c r="G464" s="84" t="inlineStr">
        <is>
          <t>Energy Ball</t>
        </is>
      </c>
      <c r="H464" s="71" t="n"/>
    </row>
    <row r="465">
      <c r="E465" s="76" t="inlineStr">
        <is>
          <t>Explosion</t>
        </is>
      </c>
      <c r="F465" s="71" t="n"/>
      <c r="G465" s="91" t="inlineStr">
        <is>
          <t>Ice Punch</t>
        </is>
      </c>
      <c r="H465" s="71" t="n"/>
    </row>
    <row r="467" ht="24" customHeight="1">
      <c r="B467" s="63" t="inlineStr">
        <is>
          <t>Route 134</t>
        </is>
      </c>
      <c r="C467" s="64" t="n"/>
      <c r="D467" s="64" t="n"/>
      <c r="E467" s="64" t="n"/>
      <c r="F467" s="64" t="n"/>
      <c r="G467" s="64" t="n"/>
      <c r="H467" s="64" t="n"/>
      <c r="I467" s="64" t="n"/>
      <c r="J467" s="64" t="n"/>
      <c r="K467" s="64" t="n"/>
      <c r="L467" s="64" t="n"/>
      <c r="M467" s="64" t="n"/>
      <c r="N467" s="64" t="n"/>
      <c r="O467" s="64" t="n"/>
      <c r="P467" s="64" t="n"/>
      <c r="Q467" s="64" t="n"/>
    </row>
    <row r="469" ht="20" customHeight="1">
      <c r="B469" s="65" t="inlineStr">
        <is>
          <t>Dragon Tamer</t>
        </is>
      </c>
      <c r="C469" s="66" t="n"/>
      <c r="D469" s="66" t="n"/>
      <c r="E469" s="67" t="inlineStr">
        <is>
          <t>Dragon Tamer Aaron</t>
        </is>
      </c>
      <c r="F469" s="66" t="n"/>
      <c r="G469" s="66" t="n"/>
      <c r="H469" s="66" t="n"/>
      <c r="I469" s="66" t="n"/>
      <c r="J469" s="66" t="n"/>
      <c r="K469" s="66" t="n"/>
      <c r="L469" s="66" t="n"/>
      <c r="M469" s="66" t="n"/>
      <c r="N469" s="66" t="n"/>
      <c r="O469" s="66" t="n"/>
      <c r="P469" s="66" t="n"/>
      <c r="Q469" s="66" t="n"/>
    </row>
    <row r="470" ht="69" customHeight="1">
      <c r="E470" s="68">
        <f>IFERROR(_xlfn.IMAGE("https://play.pokemonshowdown.com/sprites/gen5/bagon.png"),"")</f>
        <v/>
      </c>
      <c r="Q470" s="69" t="inlineStr">
        <is>
          <t>Forced on sight (range 2)</t>
        </is>
      </c>
    </row>
    <row r="471">
      <c r="E471" s="70" t="inlineStr">
        <is>
          <t>Lv 34 Bagon</t>
        </is>
      </c>
      <c r="F471" s="71" t="n"/>
      <c r="Q471" s="72" t="inlineStr">
        <is>
          <t>Pokémon</t>
        </is>
      </c>
    </row>
    <row r="472">
      <c r="E472" s="73" t="inlineStr">
        <is>
          <t>Naughty</t>
        </is>
      </c>
      <c r="F472" s="73" t="inlineStr">
        <is>
          <t>Rock Head</t>
        </is>
      </c>
      <c r="Q472" s="72" t="inlineStr">
        <is>
          <t>Nature / Ability</t>
        </is>
      </c>
    </row>
    <row r="473">
      <c r="B473" s="72" t="inlineStr">
        <is>
          <t>AI Flags:</t>
        </is>
      </c>
      <c r="E473" s="74" t="inlineStr">
        <is>
          <t>(None)</t>
        </is>
      </c>
      <c r="F473" s="71" t="n"/>
      <c r="Q473" s="72" t="inlineStr">
        <is>
          <t>Item</t>
        </is>
      </c>
    </row>
    <row r="474">
      <c r="B474" s="69" t="inlineStr">
        <is>
          <t>Basic Trainer</t>
        </is>
      </c>
      <c r="E474" s="93" t="inlineStr">
        <is>
          <t>Dragon Breath</t>
        </is>
      </c>
      <c r="F474" s="71" t="n"/>
      <c r="Q474" s="72" t="inlineStr">
        <is>
          <t>Moves</t>
        </is>
      </c>
    </row>
    <row r="475">
      <c r="E475" s="76" t="inlineStr">
        <is>
          <t>Headbutt</t>
        </is>
      </c>
      <c r="F475" s="71" t="n"/>
    </row>
    <row r="476">
      <c r="E476" s="76" t="inlineStr">
        <is>
          <t>Focus Energy</t>
        </is>
      </c>
      <c r="F476" s="71" t="n"/>
    </row>
    <row r="477">
      <c r="E477" s="83" t="inlineStr">
        <is>
          <t>Ember</t>
        </is>
      </c>
      <c r="F477" s="71" t="n"/>
    </row>
    <row r="479" ht="20" customHeight="1">
      <c r="B479" s="65" t="inlineStr">
        <is>
          <t>Bird Keeper</t>
        </is>
      </c>
      <c r="C479" s="66" t="n"/>
      <c r="D479" s="66" t="n"/>
      <c r="E479" s="67" t="inlineStr">
        <is>
          <t>Bird Keeper Alex</t>
        </is>
      </c>
      <c r="F479" s="66" t="n"/>
      <c r="G479" s="66" t="n"/>
      <c r="H479" s="66" t="n"/>
      <c r="I479" s="66" t="n"/>
      <c r="J479" s="66" t="n"/>
      <c r="K479" s="66" t="n"/>
      <c r="L479" s="66" t="n"/>
      <c r="M479" s="66" t="n"/>
      <c r="N479" s="66" t="n"/>
      <c r="O479" s="66" t="n"/>
      <c r="P479" s="66" t="n"/>
      <c r="Q479" s="66" t="n"/>
    </row>
    <row r="480" ht="69" customHeight="1">
      <c r="E480" s="68">
        <f>IFERROR(_xlfn.IMAGE("https://play.pokemonshowdown.com/sprites/gen5/natu.png"),"")</f>
        <v/>
      </c>
      <c r="G480" s="68">
        <f>IFERROR(_xlfn.IMAGE("https://play.pokemonshowdown.com/sprites/gen5/swellow.png"),"")</f>
        <v/>
      </c>
    </row>
    <row r="481">
      <c r="E481" s="70" t="inlineStr">
        <is>
          <t>Lv 33 Natu</t>
        </is>
      </c>
      <c r="F481" s="71" t="n"/>
      <c r="G481" s="70" t="inlineStr">
        <is>
          <t>Lv 33 Swellow</t>
        </is>
      </c>
      <c r="H481" s="71" t="n"/>
      <c r="Q481" s="72" t="inlineStr">
        <is>
          <t>Pokémon</t>
        </is>
      </c>
    </row>
    <row r="482">
      <c r="E482" s="73" t="inlineStr">
        <is>
          <t>Modest</t>
        </is>
      </c>
      <c r="F482" s="73" t="inlineStr">
        <is>
          <t>Magic Guard</t>
        </is>
      </c>
      <c r="G482" s="73" t="inlineStr">
        <is>
          <t>Adamant</t>
        </is>
      </c>
      <c r="H482" s="73" t="inlineStr">
        <is>
          <t>Guts</t>
        </is>
      </c>
      <c r="Q482" s="72" t="inlineStr">
        <is>
          <t>Nature / Ability</t>
        </is>
      </c>
    </row>
    <row r="483">
      <c r="B483" s="72" t="inlineStr">
        <is>
          <t>AI Flags:</t>
        </is>
      </c>
      <c r="E483" s="74" t="inlineStr">
        <is>
          <t>(None)</t>
        </is>
      </c>
      <c r="F483" s="71" t="n"/>
      <c r="G483" s="74" t="inlineStr">
        <is>
          <t>(None)</t>
        </is>
      </c>
      <c r="H483" s="71" t="n"/>
      <c r="Q483" s="72" t="inlineStr">
        <is>
          <t>Item</t>
        </is>
      </c>
    </row>
    <row r="484">
      <c r="B484" s="69" t="inlineStr">
        <is>
          <t>Basic Trainer</t>
        </is>
      </c>
      <c r="E484" s="76" t="inlineStr">
        <is>
          <t>Me First</t>
        </is>
      </c>
      <c r="F484" s="71" t="n"/>
      <c r="G484" s="76" t="inlineStr">
        <is>
          <t>Whirlwind</t>
        </is>
      </c>
      <c r="H484" s="71" t="n"/>
      <c r="Q484" s="72" t="inlineStr">
        <is>
          <t>Moves</t>
        </is>
      </c>
    </row>
    <row r="485">
      <c r="E485" s="92" t="inlineStr">
        <is>
          <t>Confuse Ray</t>
        </is>
      </c>
      <c r="F485" s="71" t="n"/>
      <c r="G485" s="76" t="inlineStr">
        <is>
          <t>Quick Attack</t>
        </is>
      </c>
      <c r="H485" s="71" t="n"/>
    </row>
    <row r="486">
      <c r="E486" s="92" t="inlineStr">
        <is>
          <t>Ominous Wind</t>
        </is>
      </c>
      <c r="F486" s="71" t="n"/>
      <c r="G486" s="82" t="inlineStr">
        <is>
          <t>Aerial Ace</t>
        </is>
      </c>
      <c r="H486" s="71" t="n"/>
    </row>
    <row r="487">
      <c r="E487" s="82" t="inlineStr">
        <is>
          <t>Drill Peck</t>
        </is>
      </c>
      <c r="F487" s="71" t="n"/>
      <c r="G487" s="76" t="inlineStr">
        <is>
          <t>Endeavor</t>
        </is>
      </c>
      <c r="H487" s="71" t="n"/>
    </row>
    <row r="489" ht="20" customHeight="1">
      <c r="B489" s="65" t="inlineStr">
        <is>
          <t>Black Belt</t>
        </is>
      </c>
      <c r="C489" s="66" t="n"/>
      <c r="D489" s="66" t="n"/>
      <c r="E489" s="67" t="inlineStr">
        <is>
          <t>Black Belt Hitoshi</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IFERROR(_xlfn.IMAGE("https://play.pokemonshowdown.com/sprites/gen5/machop.png"),"")</f>
        <v/>
      </c>
      <c r="G490" s="68">
        <f>IFERROR(_xlfn.IMAGE("https://play.pokemonshowdown.com/sprites/gen5/machoke.png"),"")</f>
        <v/>
      </c>
    </row>
    <row r="491">
      <c r="E491" s="70" t="inlineStr">
        <is>
          <t>Lv 32 Machop</t>
        </is>
      </c>
      <c r="F491" s="71" t="n"/>
      <c r="G491" s="70" t="inlineStr">
        <is>
          <t>Lv 32 Machoke</t>
        </is>
      </c>
      <c r="H491" s="71" t="n"/>
      <c r="Q491" s="72" t="inlineStr">
        <is>
          <t>Pokémon</t>
        </is>
      </c>
    </row>
    <row r="492">
      <c r="E492" s="73" t="inlineStr">
        <is>
          <t>Adamant</t>
        </is>
      </c>
      <c r="F492" s="73" t="inlineStr">
        <is>
          <t>No Guard</t>
        </is>
      </c>
      <c r="G492" s="73" t="inlineStr">
        <is>
          <t>Adamant</t>
        </is>
      </c>
      <c r="H492" s="73" t="inlineStr">
        <is>
          <t>Huge Power</t>
        </is>
      </c>
      <c r="Q492" s="72" t="inlineStr">
        <is>
          <t>Nature / Ability</t>
        </is>
      </c>
    </row>
    <row r="493">
      <c r="B493" s="72" t="inlineStr">
        <is>
          <t>AI Flags:</t>
        </is>
      </c>
      <c r="E493" s="74" t="inlineStr">
        <is>
          <t>(None)</t>
        </is>
      </c>
      <c r="F493" s="71" t="n"/>
      <c r="G493" s="74" t="inlineStr">
        <is>
          <t>(None)</t>
        </is>
      </c>
      <c r="H493" s="71" t="n"/>
      <c r="Q493" s="72" t="inlineStr">
        <is>
          <t>Item</t>
        </is>
      </c>
    </row>
    <row r="494">
      <c r="B494" s="69" t="inlineStr">
        <is>
          <t>Basic Trainer</t>
        </is>
      </c>
      <c r="E494" s="76" t="inlineStr">
        <is>
          <t>Mega Punch</t>
        </is>
      </c>
      <c r="F494" s="71" t="n"/>
      <c r="G494" s="86" t="inlineStr">
        <is>
          <t>Seismic Toss</t>
        </is>
      </c>
      <c r="H494" s="71" t="n"/>
      <c r="Q494" s="72" t="inlineStr">
        <is>
          <t>Moves</t>
        </is>
      </c>
    </row>
    <row r="495">
      <c r="E495" s="83" t="inlineStr">
        <is>
          <t>Fire Punch</t>
        </is>
      </c>
      <c r="F495" s="71" t="n"/>
      <c r="G495" s="77" t="inlineStr">
        <is>
          <t>Thunder Punch</t>
        </is>
      </c>
      <c r="H495" s="71" t="n"/>
    </row>
    <row r="496">
      <c r="E496" s="86" t="inlineStr">
        <is>
          <t>Vital Throw</t>
        </is>
      </c>
      <c r="F496" s="71" t="n"/>
      <c r="G496" s="86" t="inlineStr">
        <is>
          <t>Wake Up Slap</t>
        </is>
      </c>
      <c r="H496" s="71" t="n"/>
    </row>
    <row r="497">
      <c r="E497" s="86" t="inlineStr">
        <is>
          <t>Low Kick</t>
        </is>
      </c>
      <c r="F497" s="71" t="n"/>
      <c r="G497" s="76" t="inlineStr">
        <is>
          <t>Smelling Salts</t>
        </is>
      </c>
      <c r="H497" s="71" t="n"/>
    </row>
    <row r="499" ht="20" customHeight="1">
      <c r="B499" s="65" t="inlineStr">
        <is>
          <t>Sailor</t>
        </is>
      </c>
      <c r="C499" s="66" t="n"/>
      <c r="D499" s="66" t="n"/>
      <c r="E499" s="67" t="inlineStr">
        <is>
          <t>Sailor Hudson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IFERROR(_xlfn.IMAGE("https://play.pokemonshowdown.com/sprites/gen5/wailmer.png"),"")</f>
        <v/>
      </c>
    </row>
    <row r="501">
      <c r="E501" s="70" t="inlineStr">
        <is>
          <t>Lv 34 Wailmer</t>
        </is>
      </c>
      <c r="F501" s="71" t="n"/>
      <c r="Q501" s="72" t="inlineStr">
        <is>
          <t>Pokémon</t>
        </is>
      </c>
    </row>
    <row r="502">
      <c r="E502" s="73" t="inlineStr">
        <is>
          <t>Adamant</t>
        </is>
      </c>
      <c r="F502" s="73" t="inlineStr">
        <is>
          <t>Pressure</t>
        </is>
      </c>
      <c r="Q502" s="72" t="inlineStr">
        <is>
          <t>Nature / Ability</t>
        </is>
      </c>
    </row>
    <row r="503">
      <c r="B503" s="72" t="inlineStr">
        <is>
          <t>AI Flags:</t>
        </is>
      </c>
      <c r="E503" s="74" t="inlineStr">
        <is>
          <t>(None)</t>
        </is>
      </c>
      <c r="F503" s="71" t="n"/>
      <c r="Q503" s="72" t="inlineStr">
        <is>
          <t>Item</t>
        </is>
      </c>
    </row>
    <row r="504">
      <c r="B504" s="69" t="inlineStr">
        <is>
          <t>Basic Trainer</t>
        </is>
      </c>
      <c r="E504" s="91" t="inlineStr">
        <is>
          <t>Ice Ball</t>
        </is>
      </c>
      <c r="F504" s="71" t="n"/>
      <c r="Q504" s="72" t="inlineStr">
        <is>
          <t>Moves</t>
        </is>
      </c>
    </row>
    <row r="505">
      <c r="E505" s="80" t="inlineStr">
        <is>
          <t>Swallow</t>
        </is>
      </c>
      <c r="F505" s="71" t="n"/>
    </row>
    <row r="506">
      <c r="E506" s="90" t="inlineStr">
        <is>
          <t>Dive</t>
        </is>
      </c>
      <c r="F506" s="71" t="n"/>
    </row>
    <row r="507">
      <c r="E507" s="82" t="inlineStr">
        <is>
          <t>Bounce</t>
        </is>
      </c>
      <c r="F507" s="71" t="n"/>
    </row>
    <row r="509" ht="20" customHeight="1">
      <c r="B509" s="65" t="inlineStr">
        <is>
          <t>Swimmer M</t>
        </is>
      </c>
      <c r="C509" s="66" t="n"/>
      <c r="D509" s="66" t="n"/>
      <c r="E509" s="67" t="inlineStr">
        <is>
          <t>Swimmer M Jack</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IFERROR(_xlfn.IMAGE("https://play.pokemonshowdown.com/sprites/gen5/gyarados.png"),"")</f>
        <v/>
      </c>
    </row>
    <row r="511">
      <c r="E511" s="70" t="inlineStr">
        <is>
          <t>Lv 34 Gyarados</t>
        </is>
      </c>
      <c r="F511" s="71" t="n"/>
      <c r="Q511" s="72" t="inlineStr">
        <is>
          <t>Pokémon</t>
        </is>
      </c>
    </row>
    <row r="512">
      <c r="E512" s="73" t="inlineStr">
        <is>
          <t>Adamant</t>
        </is>
      </c>
      <c r="F512" s="73" t="inlineStr">
        <is>
          <t>Intimidate</t>
        </is>
      </c>
      <c r="Q512" s="72" t="inlineStr">
        <is>
          <t>Nature / Ability</t>
        </is>
      </c>
    </row>
    <row r="513">
      <c r="B513" s="72" t="inlineStr">
        <is>
          <t>AI Flags:</t>
        </is>
      </c>
      <c r="E513" s="74" t="inlineStr">
        <is>
          <t>(None)</t>
        </is>
      </c>
      <c r="F513" s="71" t="n"/>
      <c r="Q513" s="72" t="inlineStr">
        <is>
          <t>Item</t>
        </is>
      </c>
    </row>
    <row r="514">
      <c r="B514" s="69" t="inlineStr">
        <is>
          <t>Basic Trainer</t>
        </is>
      </c>
      <c r="E514" s="76" t="inlineStr">
        <is>
          <t>Double Edge</t>
        </is>
      </c>
      <c r="F514" s="71" t="n"/>
      <c r="Q514" s="72" t="inlineStr">
        <is>
          <t>Moves</t>
        </is>
      </c>
    </row>
    <row r="515">
      <c r="E515" s="75" t="inlineStr">
        <is>
          <t>Bite</t>
        </is>
      </c>
      <c r="F515" s="71" t="n"/>
    </row>
    <row r="516">
      <c r="E516" s="76" t="inlineStr">
        <is>
          <t>Roar</t>
        </is>
      </c>
      <c r="F516" s="71" t="n"/>
    </row>
    <row r="517">
      <c r="E517" s="81" t="inlineStr">
        <is>
          <t>-</t>
        </is>
      </c>
      <c r="F517" s="71" t="n"/>
    </row>
    <row r="519" ht="20" customHeight="1">
      <c r="B519" s="65" t="inlineStr">
        <is>
          <t>Sailor</t>
        </is>
      </c>
      <c r="C519" s="66" t="n"/>
      <c r="D519" s="66" t="n"/>
      <c r="E519" s="67" t="inlineStr">
        <is>
          <t>Sailor Kelvin</t>
        </is>
      </c>
      <c r="F519" s="66" t="n"/>
      <c r="G519" s="66" t="n"/>
      <c r="H519" s="66" t="n"/>
      <c r="I519" s="66" t="n"/>
      <c r="J519" s="66" t="n"/>
      <c r="K519" s="66" t="n"/>
      <c r="L519" s="66" t="n"/>
      <c r="M519" s="66" t="n"/>
      <c r="N519" s="66" t="n"/>
      <c r="O519" s="66" t="n"/>
      <c r="P519" s="66" t="n"/>
      <c r="Q519" s="66" t="n"/>
    </row>
    <row r="520" ht="69" customHeight="1">
      <c r="E520" s="68">
        <f>IFERROR(_xlfn.IMAGE("https://play.pokemonshowdown.com/sprites/gen5/machoke.png"),"")</f>
        <v/>
      </c>
      <c r="G520" s="68">
        <f>IFERROR(_xlfn.IMAGE("https://play.pokemonshowdown.com/sprites/gen5/spheal.png"),"")</f>
        <v/>
      </c>
    </row>
    <row r="521">
      <c r="E521" s="70" t="inlineStr">
        <is>
          <t>Lv 33 Machoke</t>
        </is>
      </c>
      <c r="F521" s="71" t="n"/>
      <c r="G521" s="70" t="inlineStr">
        <is>
          <t>Lv 33 Spheal</t>
        </is>
      </c>
      <c r="H521" s="71" t="n"/>
      <c r="Q521" s="72" t="inlineStr">
        <is>
          <t>Pokémon</t>
        </is>
      </c>
    </row>
    <row r="522">
      <c r="E522" s="73" t="inlineStr">
        <is>
          <t>Adamant</t>
        </is>
      </c>
      <c r="F522" s="73" t="inlineStr">
        <is>
          <t>Huge Power</t>
        </is>
      </c>
      <c r="G522" s="73" t="inlineStr">
        <is>
          <t>Modest</t>
        </is>
      </c>
      <c r="H522" s="73" t="inlineStr">
        <is>
          <t>Thick Fat</t>
        </is>
      </c>
      <c r="Q522" s="72" t="inlineStr">
        <is>
          <t>Nature / Ability</t>
        </is>
      </c>
    </row>
    <row r="523">
      <c r="B523" s="72" t="inlineStr">
        <is>
          <t>AI Flags:</t>
        </is>
      </c>
      <c r="E523" s="74" t="inlineStr">
        <is>
          <t>(None)</t>
        </is>
      </c>
      <c r="F523" s="71" t="n"/>
      <c r="G523" s="74" t="inlineStr">
        <is>
          <t>(None)</t>
        </is>
      </c>
      <c r="H523" s="71" t="n"/>
      <c r="Q523" s="72" t="inlineStr">
        <is>
          <t>Item</t>
        </is>
      </c>
    </row>
    <row r="524">
      <c r="B524" s="69" t="inlineStr">
        <is>
          <t>Basic Trainer</t>
        </is>
      </c>
      <c r="E524" s="86" t="inlineStr">
        <is>
          <t>Seismic Toss</t>
        </is>
      </c>
      <c r="F524" s="71" t="n"/>
      <c r="G524" s="90" t="inlineStr">
        <is>
          <t>Bubble Beam</t>
        </is>
      </c>
      <c r="H524" s="71" t="n"/>
      <c r="Q524" s="72" t="inlineStr">
        <is>
          <t>Moves</t>
        </is>
      </c>
    </row>
    <row r="525">
      <c r="E525" s="77" t="inlineStr">
        <is>
          <t>Thunder Punch</t>
        </is>
      </c>
      <c r="F525" s="71" t="n"/>
      <c r="G525" s="87" t="inlineStr">
        <is>
          <t>Gyro Ball</t>
        </is>
      </c>
      <c r="H525" s="71" t="n"/>
    </row>
    <row r="526">
      <c r="E526" s="86" t="inlineStr">
        <is>
          <t>Wake Up Slap</t>
        </is>
      </c>
      <c r="F526" s="71" t="n"/>
      <c r="G526" s="82" t="inlineStr">
        <is>
          <t>Bounce</t>
        </is>
      </c>
      <c r="H526" s="71" t="n"/>
    </row>
    <row r="527">
      <c r="E527" s="76" t="inlineStr">
        <is>
          <t>Smelling Salts</t>
        </is>
      </c>
      <c r="F527" s="71" t="n"/>
      <c r="G527" s="76" t="inlineStr">
        <is>
          <t>Encore</t>
        </is>
      </c>
      <c r="H527" s="71" t="n"/>
    </row>
    <row r="529" ht="20" customHeight="1">
      <c r="B529" s="65" t="inlineStr">
        <is>
          <t>Swimmer F</t>
        </is>
      </c>
      <c r="C529" s="66" t="n"/>
      <c r="D529" s="66" t="n"/>
      <c r="E529" s="67" t="inlineStr">
        <is>
          <t>Swimmer F Laurel</t>
        </is>
      </c>
      <c r="F529" s="66" t="n"/>
      <c r="G529" s="66" t="n"/>
      <c r="H529" s="66" t="n"/>
      <c r="I529" s="66" t="n"/>
      <c r="J529" s="66" t="n"/>
      <c r="K529" s="66" t="n"/>
      <c r="L529" s="66" t="n"/>
      <c r="M529" s="66" t="n"/>
      <c r="N529" s="66" t="n"/>
      <c r="O529" s="66" t="n"/>
      <c r="P529" s="66" t="n"/>
      <c r="Q529" s="66" t="n"/>
    </row>
    <row r="530" ht="69" customHeight="1">
      <c r="E530" s="68">
        <f>IFERROR(_xlfn.IMAGE("https://play.pokemonshowdown.com/sprites/gen5/luvdisc.png"),"")</f>
        <v/>
      </c>
      <c r="G530" s="68">
        <f>IFERROR(_xlfn.IMAGE("https://play.pokemonshowdown.com/sprites/gen5/luvdisc.png"),"")</f>
        <v/>
      </c>
    </row>
    <row r="531">
      <c r="E531" s="70" t="inlineStr">
        <is>
          <t>Lv 33 Luvdisc</t>
        </is>
      </c>
      <c r="F531" s="71" t="n"/>
      <c r="G531" s="70" t="inlineStr">
        <is>
          <t>Lv 33 Luvdisc</t>
        </is>
      </c>
      <c r="H531" s="71" t="n"/>
      <c r="Q531" s="72" t="inlineStr">
        <is>
          <t>Pokémon</t>
        </is>
      </c>
    </row>
    <row r="532">
      <c r="E532" s="73" t="inlineStr">
        <is>
          <t>Timid</t>
        </is>
      </c>
      <c r="F532" s="73" t="inlineStr">
        <is>
          <t>Swift Swim</t>
        </is>
      </c>
      <c r="G532" s="73" t="inlineStr">
        <is>
          <t>Timid</t>
        </is>
      </c>
      <c r="H532" s="73" t="inlineStr">
        <is>
          <t>Swift Swim</t>
        </is>
      </c>
      <c r="Q532" s="72" t="inlineStr">
        <is>
          <t>Nature / Ability</t>
        </is>
      </c>
    </row>
    <row r="533">
      <c r="B533" s="72" t="inlineStr">
        <is>
          <t>AI Flags:</t>
        </is>
      </c>
      <c r="E533" s="74" t="inlineStr">
        <is>
          <t>(None)</t>
        </is>
      </c>
      <c r="F533" s="71" t="n"/>
      <c r="G533" s="74" t="inlineStr">
        <is>
          <t>(None)</t>
        </is>
      </c>
      <c r="H533" s="71" t="n"/>
      <c r="Q533" s="72" t="inlineStr">
        <is>
          <t>Item</t>
        </is>
      </c>
    </row>
    <row r="534">
      <c r="B534" s="69" t="inlineStr">
        <is>
          <t>Basic Trainer</t>
        </is>
      </c>
      <c r="E534" s="76" t="inlineStr">
        <is>
          <t>Lucky Chant</t>
        </is>
      </c>
      <c r="F534" s="71" t="n"/>
      <c r="G534" s="76" t="inlineStr">
        <is>
          <t>Lucky Chant</t>
        </is>
      </c>
      <c r="H534" s="71" t="n"/>
      <c r="Q534" s="72" t="inlineStr">
        <is>
          <t>Moves</t>
        </is>
      </c>
    </row>
    <row r="535">
      <c r="E535" s="76" t="inlineStr">
        <is>
          <t>Attract</t>
        </is>
      </c>
      <c r="F535" s="71" t="n"/>
      <c r="G535" s="76" t="inlineStr">
        <is>
          <t>Attract</t>
        </is>
      </c>
      <c r="H535" s="71" t="n"/>
    </row>
    <row r="536">
      <c r="E536" s="76" t="inlineStr">
        <is>
          <t>Sweet Kiss</t>
        </is>
      </c>
      <c r="F536" s="71" t="n"/>
      <c r="G536" s="76" t="inlineStr">
        <is>
          <t>Sweet Kiss</t>
        </is>
      </c>
      <c r="H536" s="71" t="n"/>
    </row>
    <row r="537">
      <c r="E537" s="90" t="inlineStr">
        <is>
          <t>Brine</t>
        </is>
      </c>
      <c r="F537" s="71" t="n"/>
      <c r="G537" s="90" t="inlineStr">
        <is>
          <t>Brine</t>
        </is>
      </c>
      <c r="H537" s="71" t="n"/>
    </row>
    <row r="539" ht="20" customHeight="1">
      <c r="B539" s="65" t="inlineStr">
        <is>
          <t>Cooltrainer</t>
        </is>
      </c>
      <c r="C539" s="66" t="n"/>
      <c r="D539" s="66" t="n"/>
      <c r="E539" s="67" t="inlineStr">
        <is>
          <t>Cooltrainer Marley</t>
        </is>
      </c>
      <c r="F539" s="66" t="n"/>
      <c r="G539" s="66" t="n"/>
      <c r="H539" s="66" t="n"/>
      <c r="I539" s="66" t="n"/>
      <c r="J539" s="66" t="n"/>
      <c r="K539" s="66" t="n"/>
      <c r="L539" s="66" t="n"/>
      <c r="M539" s="66" t="n"/>
      <c r="N539" s="66" t="n"/>
      <c r="O539" s="66" t="n"/>
      <c r="P539" s="66" t="n"/>
      <c r="Q539" s="66" t="n"/>
    </row>
    <row r="540" ht="69" customHeight="1">
      <c r="E540" s="68">
        <f>IFERROR(_xlfn.IMAGE("https://play.pokemonshowdown.com/sprites/gen5/manectric.png"),"")</f>
        <v/>
      </c>
      <c r="Q540" s="69" t="inlineStr">
        <is>
          <t>Forced on sight (range 2)</t>
        </is>
      </c>
    </row>
    <row r="541">
      <c r="E541" s="70" t="inlineStr">
        <is>
          <t>Lv 34 Manectric</t>
        </is>
      </c>
      <c r="F541" s="71" t="n"/>
      <c r="Q541" s="72" t="inlineStr">
        <is>
          <t>Pokémon</t>
        </is>
      </c>
    </row>
    <row r="542">
      <c r="E542" s="73" t="inlineStr">
        <is>
          <t>Naive</t>
        </is>
      </c>
      <c r="F542" s="73" t="inlineStr">
        <is>
          <t>Lightning Rod</t>
        </is>
      </c>
      <c r="Q542" s="72" t="inlineStr">
        <is>
          <t>Nature / Ability</t>
        </is>
      </c>
    </row>
    <row r="543">
      <c r="B543" s="72" t="inlineStr">
        <is>
          <t>AI Flags:</t>
        </is>
      </c>
      <c r="E543" s="74" t="inlineStr">
        <is>
          <t>(None)</t>
        </is>
      </c>
      <c r="F543" s="71" t="n"/>
      <c r="Q543" s="72" t="inlineStr">
        <is>
          <t>Item</t>
        </is>
      </c>
    </row>
    <row r="544">
      <c r="B544" s="69" t="inlineStr">
        <is>
          <t>Basic Trainer</t>
        </is>
      </c>
      <c r="E544" s="75" t="inlineStr">
        <is>
          <t>Bite</t>
        </is>
      </c>
      <c r="F544" s="71" t="n"/>
      <c r="Q544" s="72" t="inlineStr">
        <is>
          <t>Moves</t>
        </is>
      </c>
    </row>
    <row r="545">
      <c r="E545" s="76" t="inlineStr">
        <is>
          <t>Roar</t>
        </is>
      </c>
      <c r="F545" s="71" t="n"/>
    </row>
    <row r="546">
      <c r="E546" s="77" t="inlineStr">
        <is>
          <t>Thunder Wave</t>
        </is>
      </c>
      <c r="F546" s="71" t="n"/>
    </row>
    <row r="547">
      <c r="E547" s="77" t="inlineStr">
        <is>
          <t>Thunderbolt</t>
        </is>
      </c>
      <c r="F547" s="71" t="n"/>
    </row>
    <row r="549" ht="20" customHeight="1">
      <c r="B549" s="65" t="inlineStr">
        <is>
          <t>Battle Girl</t>
        </is>
      </c>
      <c r="C549" s="66" t="n"/>
      <c r="D549" s="66" t="n"/>
      <c r="E549" s="67" t="inlineStr">
        <is>
          <t>Battle Girl Reyna</t>
        </is>
      </c>
      <c r="F549" s="66" t="n"/>
      <c r="G549" s="66" t="n"/>
      <c r="H549" s="66" t="n"/>
      <c r="I549" s="66" t="n"/>
      <c r="J549" s="66" t="n"/>
      <c r="K549" s="66" t="n"/>
      <c r="L549" s="66" t="n"/>
      <c r="M549" s="66" t="n"/>
      <c r="N549" s="66" t="n"/>
      <c r="O549" s="66" t="n"/>
      <c r="P549" s="66" t="n"/>
      <c r="Q549" s="66" t="n"/>
    </row>
    <row r="550" ht="69" customHeight="1">
      <c r="E550" s="68">
        <f>IFERROR(_xlfn.IMAGE("https://play.pokemonshowdown.com/sprites/gen5/meditite.png"),"")</f>
        <v/>
      </c>
      <c r="G550" s="68">
        <f>IFERROR(_xlfn.IMAGE("https://play.pokemonshowdown.com/sprites/gen5/hariyama.png"),"")</f>
        <v/>
      </c>
    </row>
    <row r="551">
      <c r="E551" s="70" t="inlineStr">
        <is>
          <t>Lv 33 Meditite</t>
        </is>
      </c>
      <c r="F551" s="71" t="n"/>
      <c r="G551" s="70" t="inlineStr">
        <is>
          <t>Lv 33 Hariyama</t>
        </is>
      </c>
      <c r="H551" s="71" t="n"/>
      <c r="Q551" s="72" t="inlineStr">
        <is>
          <t>Pokémon</t>
        </is>
      </c>
    </row>
    <row r="552">
      <c r="E552" s="73" t="inlineStr">
        <is>
          <t>Adamant</t>
        </is>
      </c>
      <c r="F552" s="73" t="inlineStr">
        <is>
          <t>Pure Power</t>
        </is>
      </c>
      <c r="G552" s="73" t="inlineStr">
        <is>
          <t>Adamant</t>
        </is>
      </c>
      <c r="H552" s="73" t="inlineStr">
        <is>
          <t>Guts</t>
        </is>
      </c>
      <c r="Q552" s="72" t="inlineStr">
        <is>
          <t>Nature / Ability</t>
        </is>
      </c>
    </row>
    <row r="553">
      <c r="B553" s="72" t="inlineStr">
        <is>
          <t>AI Flags:</t>
        </is>
      </c>
      <c r="E553" s="74" t="inlineStr">
        <is>
          <t>(None)</t>
        </is>
      </c>
      <c r="F553" s="71" t="n"/>
      <c r="G553" s="74" t="inlineStr">
        <is>
          <t>(None)</t>
        </is>
      </c>
      <c r="H553" s="71" t="n"/>
      <c r="Q553" s="72" t="inlineStr">
        <is>
          <t>Item</t>
        </is>
      </c>
    </row>
    <row r="554">
      <c r="B554" s="69" t="inlineStr">
        <is>
          <t>Basic Trainer</t>
        </is>
      </c>
      <c r="E554" s="89" t="inlineStr">
        <is>
          <t>Rock Throw</t>
        </is>
      </c>
      <c r="F554" s="71" t="n"/>
      <c r="G554" s="86" t="inlineStr">
        <is>
          <t>Vital Throw</t>
        </is>
      </c>
      <c r="H554" s="71" t="n"/>
      <c r="Q554" s="72" t="inlineStr">
        <is>
          <t>Moves</t>
        </is>
      </c>
    </row>
    <row r="555">
      <c r="E555" s="86" t="inlineStr">
        <is>
          <t>Seismic Toss</t>
        </is>
      </c>
      <c r="F555" s="71" t="n"/>
      <c r="G555" s="77" t="inlineStr">
        <is>
          <t>Thunder Punch</t>
        </is>
      </c>
      <c r="H555" s="71" t="n"/>
    </row>
    <row r="556">
      <c r="E556" s="85" t="inlineStr">
        <is>
          <t>Psybeam</t>
        </is>
      </c>
      <c r="F556" s="71" t="n"/>
      <c r="G556" s="86" t="inlineStr">
        <is>
          <t>Submission</t>
        </is>
      </c>
      <c r="H556" s="71" t="n"/>
    </row>
    <row r="557">
      <c r="E557" s="80" t="inlineStr">
        <is>
          <t>Poison Jab</t>
        </is>
      </c>
      <c r="F557" s="71" t="n"/>
      <c r="G557" s="86" t="inlineStr">
        <is>
          <t>Force Palm</t>
        </is>
      </c>
      <c r="H557" s="71" t="n"/>
    </row>
    <row r="559" ht="24" customHeight="1">
      <c r="B559" s="63" t="inlineStr">
        <is>
          <t>Unknown Location (no script reference)</t>
        </is>
      </c>
      <c r="C559" s="64" t="n"/>
      <c r="D559" s="64" t="n"/>
      <c r="E559" s="64" t="n"/>
      <c r="F559" s="64" t="n"/>
      <c r="G559" s="64" t="n"/>
      <c r="H559" s="64" t="n"/>
      <c r="I559" s="64" t="n"/>
      <c r="J559" s="64" t="n"/>
      <c r="K559" s="64" t="n"/>
      <c r="L559" s="64" t="n"/>
      <c r="M559" s="64" t="n"/>
      <c r="N559" s="64" t="n"/>
      <c r="O559" s="64" t="n"/>
      <c r="P559" s="64" t="n"/>
      <c r="Q559" s="64" t="n"/>
    </row>
    <row r="561" ht="20" customHeight="1">
      <c r="B561" s="65" t="inlineStr">
        <is>
          <t>Triathlete</t>
        </is>
      </c>
      <c r="C561" s="66" t="n"/>
      <c r="D561" s="66" t="n"/>
      <c r="E561" s="67" t="inlineStr">
        <is>
          <t>Triathlete Abigail (Rematch 1)</t>
        </is>
      </c>
      <c r="F561" s="66" t="n"/>
      <c r="G561" s="66" t="n"/>
      <c r="H561" s="66" t="n"/>
      <c r="I561" s="66" t="n"/>
      <c r="J561" s="66" t="n"/>
      <c r="K561" s="66" t="n"/>
      <c r="L561" s="66" t="n"/>
      <c r="M561" s="66" t="n"/>
      <c r="N561" s="66" t="n"/>
      <c r="O561" s="66" t="n"/>
      <c r="P561" s="66" t="n"/>
      <c r="Q561" s="66" t="n"/>
    </row>
    <row r="562" ht="69" customHeight="1">
      <c r="E562" s="68">
        <f>IFERROR(_xlfn.IMAGE("https://play.pokemonshowdown.com/sprites/gen5/magnemite.png"),"")</f>
        <v/>
      </c>
    </row>
    <row r="563">
      <c r="E563" s="70" t="inlineStr">
        <is>
          <t>Lv 28 Magnemite</t>
        </is>
      </c>
      <c r="F563" s="71" t="n"/>
      <c r="Q563" s="72" t="inlineStr">
        <is>
          <t>Pokémon</t>
        </is>
      </c>
    </row>
    <row r="564">
      <c r="E564" s="73" t="inlineStr">
        <is>
          <t>Modest</t>
        </is>
      </c>
      <c r="F564" s="73" t="inlineStr">
        <is>
          <t>Magnet Pull</t>
        </is>
      </c>
      <c r="Q564" s="72" t="inlineStr">
        <is>
          <t>Nature / Ability</t>
        </is>
      </c>
    </row>
    <row r="565">
      <c r="B565" s="72" t="inlineStr">
        <is>
          <t>AI Flags:</t>
        </is>
      </c>
      <c r="E565" s="74" t="inlineStr">
        <is>
          <t>(None)</t>
        </is>
      </c>
      <c r="F565" s="71" t="n"/>
      <c r="Q565" s="72" t="inlineStr">
        <is>
          <t>Item</t>
        </is>
      </c>
    </row>
    <row r="566">
      <c r="B566" s="69" t="inlineStr">
        <is>
          <t>Basic Trainer</t>
        </is>
      </c>
      <c r="E566" s="76" t="inlineStr">
        <is>
          <t>Sonic Boom</t>
        </is>
      </c>
      <c r="F566" s="71" t="n"/>
      <c r="Q566" s="72" t="inlineStr">
        <is>
          <t>Moves</t>
        </is>
      </c>
    </row>
    <row r="567">
      <c r="E567" s="77" t="inlineStr">
        <is>
          <t>Shock Wave</t>
        </is>
      </c>
      <c r="F567" s="71" t="n"/>
    </row>
    <row r="568">
      <c r="E568" s="87" t="inlineStr">
        <is>
          <t>Flash Cannon</t>
        </is>
      </c>
      <c r="F568" s="71" t="n"/>
    </row>
    <row r="569">
      <c r="E569" s="76" t="inlineStr">
        <is>
          <t>Self Destruct</t>
        </is>
      </c>
      <c r="F569" s="71" t="n"/>
    </row>
    <row r="571" ht="20" customHeight="1">
      <c r="B571" s="65" t="inlineStr">
        <is>
          <t>Triathlete</t>
        </is>
      </c>
      <c r="C571" s="66" t="n"/>
      <c r="D571" s="66" t="n"/>
      <c r="E571" s="67" t="inlineStr">
        <is>
          <t>Triathlete Abigail (Rematch 2)</t>
        </is>
      </c>
      <c r="F571" s="66" t="n"/>
      <c r="G571" s="66" t="n"/>
      <c r="H571" s="66" t="n"/>
      <c r="I571" s="66" t="n"/>
      <c r="J571" s="66" t="n"/>
      <c r="K571" s="66" t="n"/>
      <c r="L571" s="66" t="n"/>
      <c r="M571" s="66" t="n"/>
      <c r="N571" s="66" t="n"/>
      <c r="O571" s="66" t="n"/>
      <c r="P571" s="66" t="n"/>
      <c r="Q571" s="66" t="n"/>
    </row>
    <row r="572" ht="69" customHeight="1">
      <c r="E572" s="68">
        <f>IFERROR(_xlfn.IMAGE("https://play.pokemonshowdown.com/sprites/gen5/magnemite.png"),"")</f>
        <v/>
      </c>
    </row>
    <row r="573">
      <c r="E573" s="70" t="inlineStr">
        <is>
          <t>Lv 31 Magnemite</t>
        </is>
      </c>
      <c r="F573" s="71" t="n"/>
      <c r="Q573" s="72" t="inlineStr">
        <is>
          <t>Pokémon</t>
        </is>
      </c>
    </row>
    <row r="574">
      <c r="E574" s="73" t="inlineStr">
        <is>
          <t>Modest</t>
        </is>
      </c>
      <c r="F574" s="73" t="inlineStr">
        <is>
          <t>Magnet Pull</t>
        </is>
      </c>
      <c r="Q574" s="72" t="inlineStr">
        <is>
          <t>Nature / Ability</t>
        </is>
      </c>
    </row>
    <row r="575">
      <c r="B575" s="72" t="inlineStr">
        <is>
          <t>AI Flags:</t>
        </is>
      </c>
      <c r="E575" s="74" t="inlineStr">
        <is>
          <t>(None)</t>
        </is>
      </c>
      <c r="F575" s="71" t="n"/>
      <c r="Q575" s="72" t="inlineStr">
        <is>
          <t>Item</t>
        </is>
      </c>
    </row>
    <row r="576">
      <c r="B576" s="69" t="inlineStr">
        <is>
          <t>Basic Trainer</t>
        </is>
      </c>
      <c r="E576" s="77" t="inlineStr">
        <is>
          <t>Shock Wave</t>
        </is>
      </c>
      <c r="F576" s="71" t="n"/>
      <c r="Q576" s="72" t="inlineStr">
        <is>
          <t>Moves</t>
        </is>
      </c>
    </row>
    <row r="577">
      <c r="E577" s="87" t="inlineStr">
        <is>
          <t>Flash Cannon</t>
        </is>
      </c>
      <c r="F577" s="71" t="n"/>
    </row>
    <row r="578">
      <c r="E578" s="76" t="inlineStr">
        <is>
          <t>Self Destruct</t>
        </is>
      </c>
      <c r="F578" s="71" t="n"/>
    </row>
    <row r="579">
      <c r="E579" s="76" t="inlineStr">
        <is>
          <t>Tri Attack</t>
        </is>
      </c>
      <c r="F579" s="71" t="n"/>
    </row>
    <row r="581" ht="20" customHeight="1">
      <c r="B581" s="65" t="inlineStr">
        <is>
          <t>Triathlete</t>
        </is>
      </c>
      <c r="C581" s="66" t="n"/>
      <c r="D581" s="66" t="n"/>
      <c r="E581" s="67" t="inlineStr">
        <is>
          <t>Triathlete Abigail (Rematch 3)</t>
        </is>
      </c>
      <c r="F581" s="66" t="n"/>
      <c r="G581" s="66" t="n"/>
      <c r="H581" s="66" t="n"/>
      <c r="I581" s="66" t="n"/>
      <c r="J581" s="66" t="n"/>
      <c r="K581" s="66" t="n"/>
      <c r="L581" s="66" t="n"/>
      <c r="M581" s="66" t="n"/>
      <c r="N581" s="66" t="n"/>
      <c r="O581" s="66" t="n"/>
      <c r="P581" s="66" t="n"/>
      <c r="Q581" s="66" t="n"/>
    </row>
    <row r="582" ht="69" customHeight="1">
      <c r="E582" s="68">
        <f>IFERROR(_xlfn.IMAGE("https://play.pokemonshowdown.com/sprites/gen5/magneton.png"),"")</f>
        <v/>
      </c>
    </row>
    <row r="583">
      <c r="E583" s="70" t="inlineStr">
        <is>
          <t>Lv 34 Magneton</t>
        </is>
      </c>
      <c r="F583" s="71" t="n"/>
      <c r="Q583" s="72" t="inlineStr">
        <is>
          <t>Pokémon</t>
        </is>
      </c>
    </row>
    <row r="584">
      <c r="E584" s="73" t="inlineStr">
        <is>
          <t>Modest</t>
        </is>
      </c>
      <c r="F584" s="73" t="inlineStr">
        <is>
          <t>Magnet Pull</t>
        </is>
      </c>
      <c r="Q584" s="72" t="inlineStr">
        <is>
          <t>Nature / Ability</t>
        </is>
      </c>
    </row>
    <row r="585">
      <c r="B585" s="72" t="inlineStr">
        <is>
          <t>AI Flags:</t>
        </is>
      </c>
      <c r="E585" s="74" t="inlineStr">
        <is>
          <t>(None)</t>
        </is>
      </c>
      <c r="F585" s="71" t="n"/>
      <c r="Q585" s="72" t="inlineStr">
        <is>
          <t>Item</t>
        </is>
      </c>
    </row>
    <row r="586">
      <c r="B586" s="69" t="inlineStr">
        <is>
          <t>Basic Trainer</t>
        </is>
      </c>
      <c r="E586" s="77" t="inlineStr">
        <is>
          <t>Shock Wave</t>
        </is>
      </c>
      <c r="F586" s="71" t="n"/>
      <c r="Q586" s="72" t="inlineStr">
        <is>
          <t>Moves</t>
        </is>
      </c>
    </row>
    <row r="587">
      <c r="E587" s="79" t="inlineStr">
        <is>
          <t>Signal Beam</t>
        </is>
      </c>
      <c r="F587" s="71" t="n"/>
    </row>
    <row r="588">
      <c r="E588" s="76" t="inlineStr">
        <is>
          <t>Self Destruct</t>
        </is>
      </c>
      <c r="F588" s="71" t="n"/>
    </row>
    <row r="589">
      <c r="E589" s="87" t="inlineStr">
        <is>
          <t>Magnet Bomb</t>
        </is>
      </c>
      <c r="F589" s="71" t="n"/>
    </row>
    <row r="591" ht="20" customHeight="1">
      <c r="B591" s="65" t="inlineStr">
        <is>
          <t>Triathlete</t>
        </is>
      </c>
      <c r="C591" s="66" t="n"/>
      <c r="D591" s="66" t="n"/>
      <c r="E591" s="67" t="inlineStr">
        <is>
          <t>Triathlete Abigail (Rematch 4)</t>
        </is>
      </c>
      <c r="F591" s="66" t="n"/>
      <c r="G591" s="66" t="n"/>
      <c r="H591" s="66" t="n"/>
      <c r="I591" s="66" t="n"/>
      <c r="J591" s="66" t="n"/>
      <c r="K591" s="66" t="n"/>
      <c r="L591" s="66" t="n"/>
      <c r="M591" s="66" t="n"/>
      <c r="N591" s="66" t="n"/>
      <c r="O591" s="66" t="n"/>
      <c r="P591" s="66" t="n"/>
      <c r="Q591" s="66" t="n"/>
    </row>
    <row r="592" ht="69" customHeight="1">
      <c r="E592" s="68">
        <f>IFERROR(_xlfn.IMAGE("https://play.pokemonshowdown.com/sprites/gen5/magneton.png"),"")</f>
        <v/>
      </c>
    </row>
    <row r="593">
      <c r="E593" s="70" t="inlineStr">
        <is>
          <t>Lv 37 Magneton</t>
        </is>
      </c>
      <c r="F593" s="71" t="n"/>
      <c r="Q593" s="72" t="inlineStr">
        <is>
          <t>Pokémon</t>
        </is>
      </c>
    </row>
    <row r="594">
      <c r="E594" s="73" t="inlineStr">
        <is>
          <t>Modest</t>
        </is>
      </c>
      <c r="F594" s="73" t="inlineStr">
        <is>
          <t>Magnet Pull</t>
        </is>
      </c>
      <c r="Q594" s="72" t="inlineStr">
        <is>
          <t>Nature / Ability</t>
        </is>
      </c>
    </row>
    <row r="595">
      <c r="B595" s="72" t="inlineStr">
        <is>
          <t>AI Flags:</t>
        </is>
      </c>
      <c r="E595" s="74" t="inlineStr">
        <is>
          <t>(None)</t>
        </is>
      </c>
      <c r="F595" s="71" t="n"/>
      <c r="Q595" s="72" t="inlineStr">
        <is>
          <t>Item</t>
        </is>
      </c>
    </row>
    <row r="596">
      <c r="B596" s="69" t="inlineStr">
        <is>
          <t>Basic Trainer</t>
        </is>
      </c>
      <c r="E596" s="77" t="inlineStr">
        <is>
          <t>Shock Wave</t>
        </is>
      </c>
      <c r="F596" s="71" t="n"/>
      <c r="Q596" s="72" t="inlineStr">
        <is>
          <t>Moves</t>
        </is>
      </c>
    </row>
    <row r="597">
      <c r="E597" s="79" t="inlineStr">
        <is>
          <t>Signal Beam</t>
        </is>
      </c>
      <c r="F597" s="71" t="n"/>
    </row>
    <row r="598">
      <c r="E598" s="76" t="inlineStr">
        <is>
          <t>Self Destruct</t>
        </is>
      </c>
      <c r="F598" s="71" t="n"/>
    </row>
    <row r="599">
      <c r="E599" s="87" t="inlineStr">
        <is>
          <t>Magnet Bomb</t>
        </is>
      </c>
      <c r="F599" s="71" t="n"/>
    </row>
    <row r="601" ht="20" customHeight="1">
      <c r="B601" s="65" t="inlineStr">
        <is>
          <t>Twins</t>
        </is>
      </c>
      <c r="C601" s="66" t="n"/>
      <c r="D601" s="66" t="n"/>
      <c r="E601" s="67" t="inlineStr">
        <is>
          <t>Twins Amy &amp; Liv (Rematch 1)</t>
        </is>
      </c>
      <c r="F601" s="66" t="n"/>
      <c r="G601" s="66" t="n"/>
      <c r="H601" s="66" t="n"/>
      <c r="I601" s="66" t="n"/>
      <c r="J601" s="66" t="n"/>
      <c r="K601" s="66" t="n"/>
      <c r="L601" s="66" t="n"/>
      <c r="M601" s="66" t="n"/>
      <c r="N601" s="66" t="n"/>
      <c r="O601" s="66" t="n"/>
      <c r="P601" s="66" t="n"/>
      <c r="Q601" s="66" t="n"/>
    </row>
    <row r="602" ht="69" customHeight="1">
      <c r="E602" s="68">
        <f>IFERROR(_xlfn.IMAGE("https://play.pokemonshowdown.com/sprites/gen5/plusle.png"),"")</f>
        <v/>
      </c>
      <c r="G602" s="68">
        <f>IFERROR(_xlfn.IMAGE("https://play.pokemonshowdown.com/sprites/gen5/minun.png"),"")</f>
        <v/>
      </c>
      <c r="Q602" s="69" t="inlineStr">
        <is>
          <t>DOUBLE BATTLE</t>
        </is>
      </c>
    </row>
    <row r="603">
      <c r="E603" s="70" t="inlineStr">
        <is>
          <t>Lv 27 Plusle</t>
        </is>
      </c>
      <c r="F603" s="71" t="n"/>
      <c r="G603" s="70" t="inlineStr">
        <is>
          <t>Lv 27 Minun</t>
        </is>
      </c>
      <c r="H603" s="71" t="n"/>
      <c r="Q603" s="72" t="inlineStr">
        <is>
          <t>Pokémon</t>
        </is>
      </c>
    </row>
    <row r="604">
      <c r="E604" s="73" t="inlineStr">
        <is>
          <t>Timid</t>
        </is>
      </c>
      <c r="F604" s="73" t="inlineStr">
        <is>
          <t>Plus</t>
        </is>
      </c>
      <c r="G604" s="73" t="inlineStr">
        <is>
          <t>Timid</t>
        </is>
      </c>
      <c r="H604" s="73" t="inlineStr">
        <is>
          <t>Minus</t>
        </is>
      </c>
      <c r="Q604" s="72" t="inlineStr">
        <is>
          <t>Nature / Ability</t>
        </is>
      </c>
    </row>
    <row r="605">
      <c r="B605" s="72" t="inlineStr">
        <is>
          <t>AI Flags:</t>
        </is>
      </c>
      <c r="E605" s="74" t="inlineStr">
        <is>
          <t>(None)</t>
        </is>
      </c>
      <c r="F605" s="71" t="n"/>
      <c r="G605" s="74" t="inlineStr">
        <is>
          <t>(None)</t>
        </is>
      </c>
      <c r="H605" s="71" t="n"/>
      <c r="Q605" s="72" t="inlineStr">
        <is>
          <t>Item</t>
        </is>
      </c>
    </row>
    <row r="606">
      <c r="B606" s="69" t="inlineStr">
        <is>
          <t>Basic Trainer</t>
        </is>
      </c>
      <c r="E606" s="77" t="inlineStr">
        <is>
          <t>Thunder Punch</t>
        </is>
      </c>
      <c r="F606" s="71" t="n"/>
      <c r="G606" s="77" t="inlineStr">
        <is>
          <t>Thunder Punch</t>
        </is>
      </c>
      <c r="H606" s="71" t="n"/>
      <c r="Q606" s="72" t="inlineStr">
        <is>
          <t>Moves</t>
        </is>
      </c>
    </row>
    <row r="607">
      <c r="E607" s="83" t="inlineStr">
        <is>
          <t>Fire Punch</t>
        </is>
      </c>
      <c r="F607" s="71" t="n"/>
      <c r="G607" s="83" t="inlineStr">
        <is>
          <t>Fire Punch</t>
        </is>
      </c>
      <c r="H607" s="71" t="n"/>
    </row>
    <row r="608">
      <c r="E608" s="76" t="inlineStr">
        <is>
          <t>Swift</t>
        </is>
      </c>
      <c r="F608" s="71" t="n"/>
      <c r="G608" s="76" t="inlineStr">
        <is>
          <t>Swift</t>
        </is>
      </c>
      <c r="H608" s="71" t="n"/>
    </row>
    <row r="609">
      <c r="E609" s="76" t="inlineStr">
        <is>
          <t>Copycat</t>
        </is>
      </c>
      <c r="F609" s="71" t="n"/>
      <c r="G609" s="76" t="inlineStr">
        <is>
          <t>Copycat</t>
        </is>
      </c>
      <c r="H609" s="71" t="n"/>
    </row>
    <row r="611" ht="20" customHeight="1">
      <c r="B611" s="65" t="inlineStr">
        <is>
          <t>Twins</t>
        </is>
      </c>
      <c r="C611" s="66" t="n"/>
      <c r="D611" s="66" t="n"/>
      <c r="E611" s="67" t="inlineStr">
        <is>
          <t>Twins Amy &amp; Liv</t>
        </is>
      </c>
      <c r="F611" s="66" t="n"/>
      <c r="G611" s="66" t="n"/>
      <c r="H611" s="66" t="n"/>
      <c r="I611" s="66" t="n"/>
      <c r="J611" s="66" t="n"/>
      <c r="K611" s="66" t="n"/>
      <c r="L611" s="66" t="n"/>
      <c r="M611" s="66" t="n"/>
      <c r="N611" s="66" t="n"/>
      <c r="O611" s="66" t="n"/>
      <c r="P611" s="66" t="n"/>
      <c r="Q611" s="66" t="n"/>
    </row>
    <row r="612" ht="69" customHeight="1">
      <c r="E612" s="68">
        <f>IFERROR(_xlfn.IMAGE("https://play.pokemonshowdown.com/sprites/gen5/plusle.png"),"")</f>
        <v/>
      </c>
      <c r="G612" s="68">
        <f>IFERROR(_xlfn.IMAGE("https://play.pokemonshowdown.com/sprites/gen5/minun.png"),"")</f>
        <v/>
      </c>
      <c r="Q612" s="69" t="inlineStr">
        <is>
          <t>DOUBLE BATTLE</t>
        </is>
      </c>
    </row>
    <row r="613">
      <c r="E613" s="70" t="inlineStr">
        <is>
          <t>Lv 9 Plusle</t>
        </is>
      </c>
      <c r="F613" s="71" t="n"/>
      <c r="G613" s="70" t="inlineStr">
        <is>
          <t>Lv 9 Minun</t>
        </is>
      </c>
      <c r="H613" s="71" t="n"/>
      <c r="Q613" s="72" t="inlineStr">
        <is>
          <t>Pokémon</t>
        </is>
      </c>
    </row>
    <row r="614">
      <c r="E614" s="73" t="inlineStr">
        <is>
          <t>Timid</t>
        </is>
      </c>
      <c r="F614" s="73" t="inlineStr">
        <is>
          <t>Plus</t>
        </is>
      </c>
      <c r="G614" s="73" t="inlineStr">
        <is>
          <t>Timid</t>
        </is>
      </c>
      <c r="H614" s="73" t="inlineStr">
        <is>
          <t>Minus</t>
        </is>
      </c>
      <c r="Q614" s="72" t="inlineStr">
        <is>
          <t>Nature / Ability</t>
        </is>
      </c>
    </row>
    <row r="615">
      <c r="B615" s="72" t="inlineStr">
        <is>
          <t>AI Flags:</t>
        </is>
      </c>
      <c r="E615" s="74" t="inlineStr">
        <is>
          <t>(None)</t>
        </is>
      </c>
      <c r="F615" s="71" t="n"/>
      <c r="G615" s="74" t="inlineStr">
        <is>
          <t>(None)</t>
        </is>
      </c>
      <c r="H615" s="71" t="n"/>
      <c r="Q615" s="72" t="inlineStr">
        <is>
          <t>Item</t>
        </is>
      </c>
    </row>
    <row r="616">
      <c r="B616" s="69" t="inlineStr">
        <is>
          <t>Basic Trainer</t>
        </is>
      </c>
      <c r="E616" s="77" t="inlineStr">
        <is>
          <t>Thunder Shock</t>
        </is>
      </c>
      <c r="F616" s="71" t="n"/>
      <c r="G616" s="77" t="inlineStr">
        <is>
          <t>Thunder Shock</t>
        </is>
      </c>
      <c r="H616" s="71" t="n"/>
      <c r="Q616" s="72" t="inlineStr">
        <is>
          <t>Moves</t>
        </is>
      </c>
    </row>
    <row r="617">
      <c r="E617" s="77" t="inlineStr">
        <is>
          <t>Thunder Wave</t>
        </is>
      </c>
      <c r="F617" s="71" t="n"/>
      <c r="G617" s="77" t="inlineStr">
        <is>
          <t>Thunder Wave</t>
        </is>
      </c>
      <c r="H617" s="71" t="n"/>
    </row>
    <row r="618">
      <c r="E618" s="76" t="inlineStr">
        <is>
          <t>Quick Attack</t>
        </is>
      </c>
      <c r="F618" s="71" t="n"/>
      <c r="G618" s="76" t="inlineStr">
        <is>
          <t>Quick Attack</t>
        </is>
      </c>
      <c r="H618" s="71" t="n"/>
    </row>
    <row r="619">
      <c r="E619" s="81" t="inlineStr">
        <is>
          <t>-</t>
        </is>
      </c>
      <c r="F619" s="71" t="n"/>
      <c r="G619" s="81" t="inlineStr">
        <is>
          <t>-</t>
        </is>
      </c>
      <c r="H619" s="71" t="n"/>
    </row>
    <row r="621" ht="20" customHeight="1">
      <c r="B621" s="65" t="inlineStr">
        <is>
          <t>Twins</t>
        </is>
      </c>
      <c r="C621" s="66" t="n"/>
      <c r="D621" s="66" t="n"/>
      <c r="E621" s="67" t="inlineStr">
        <is>
          <t>Twins Amy &amp; Liv (Rematch 2)</t>
        </is>
      </c>
      <c r="F621" s="66" t="n"/>
      <c r="G621" s="66" t="n"/>
      <c r="H621" s="66" t="n"/>
      <c r="I621" s="66" t="n"/>
      <c r="J621" s="66" t="n"/>
      <c r="K621" s="66" t="n"/>
      <c r="L621" s="66" t="n"/>
      <c r="M621" s="66" t="n"/>
      <c r="N621" s="66" t="n"/>
      <c r="O621" s="66" t="n"/>
      <c r="P621" s="66" t="n"/>
      <c r="Q621" s="66" t="n"/>
    </row>
    <row r="622" ht="69" customHeight="1">
      <c r="E622" s="68">
        <f>IFERROR(_xlfn.IMAGE("https://play.pokemonshowdown.com/sprites/gen5/plusle.png"),"")</f>
        <v/>
      </c>
      <c r="G622" s="68">
        <f>IFERROR(_xlfn.IMAGE("https://play.pokemonshowdown.com/sprites/gen5/minun.png"),"")</f>
        <v/>
      </c>
      <c r="Q622" s="69" t="inlineStr">
        <is>
          <t>DOUBLE BATTLE</t>
        </is>
      </c>
    </row>
    <row r="623">
      <c r="E623" s="70" t="inlineStr">
        <is>
          <t>Lv 30 Plusle</t>
        </is>
      </c>
      <c r="F623" s="71" t="n"/>
      <c r="G623" s="70" t="inlineStr">
        <is>
          <t>Lv 30 Minun</t>
        </is>
      </c>
      <c r="H623" s="71" t="n"/>
      <c r="Q623" s="72" t="inlineStr">
        <is>
          <t>Pokémon</t>
        </is>
      </c>
    </row>
    <row r="624">
      <c r="E624" s="73" t="inlineStr">
        <is>
          <t>Timid</t>
        </is>
      </c>
      <c r="F624" s="73" t="inlineStr">
        <is>
          <t>Plus</t>
        </is>
      </c>
      <c r="G624" s="73" t="inlineStr">
        <is>
          <t>Timid</t>
        </is>
      </c>
      <c r="H624" s="73" t="inlineStr">
        <is>
          <t>Minus</t>
        </is>
      </c>
      <c r="Q624" s="72" t="inlineStr">
        <is>
          <t>Nature / Ability</t>
        </is>
      </c>
    </row>
    <row r="625">
      <c r="B625" s="72" t="inlineStr">
        <is>
          <t>AI Flags:</t>
        </is>
      </c>
      <c r="E625" s="74" t="inlineStr">
        <is>
          <t>(None)</t>
        </is>
      </c>
      <c r="F625" s="71" t="n"/>
      <c r="G625" s="74" t="inlineStr">
        <is>
          <t>(None)</t>
        </is>
      </c>
      <c r="H625" s="71" t="n"/>
      <c r="Q625" s="72" t="inlineStr">
        <is>
          <t>Item</t>
        </is>
      </c>
    </row>
    <row r="626">
      <c r="B626" s="69" t="inlineStr">
        <is>
          <t>Basic Trainer</t>
        </is>
      </c>
      <c r="E626" s="83" t="inlineStr">
        <is>
          <t>Fire Punch</t>
        </is>
      </c>
      <c r="F626" s="71" t="n"/>
      <c r="G626" s="83" t="inlineStr">
        <is>
          <t>Fire Punch</t>
        </is>
      </c>
      <c r="H626" s="71" t="n"/>
      <c r="Q626" s="72" t="inlineStr">
        <is>
          <t>Moves</t>
        </is>
      </c>
    </row>
    <row r="627">
      <c r="E627" s="76" t="inlineStr">
        <is>
          <t>Swift</t>
        </is>
      </c>
      <c r="F627" s="71" t="n"/>
      <c r="G627" s="76" t="inlineStr">
        <is>
          <t>Swift</t>
        </is>
      </c>
      <c r="H627" s="71" t="n"/>
    </row>
    <row r="628">
      <c r="E628" s="76" t="inlineStr">
        <is>
          <t>Copycat</t>
        </is>
      </c>
      <c r="F628" s="71" t="n"/>
      <c r="G628" s="76" t="inlineStr">
        <is>
          <t>Copycat</t>
        </is>
      </c>
      <c r="H628" s="71" t="n"/>
    </row>
    <row r="629">
      <c r="E629" s="77" t="inlineStr">
        <is>
          <t>Wild Charge</t>
        </is>
      </c>
      <c r="F629" s="71" t="n"/>
      <c r="G629" s="77" t="inlineStr">
        <is>
          <t>Wild Charge</t>
        </is>
      </c>
      <c r="H629" s="71" t="n"/>
    </row>
    <row r="631" ht="20" customHeight="1">
      <c r="B631" s="65" t="inlineStr">
        <is>
          <t>Twins</t>
        </is>
      </c>
      <c r="C631" s="66" t="n"/>
      <c r="D631" s="66" t="n"/>
      <c r="E631" s="67" t="inlineStr">
        <is>
          <t>Twins Amy &amp; Liv (Rematch 3)</t>
        </is>
      </c>
      <c r="F631" s="66" t="n"/>
      <c r="G631" s="66" t="n"/>
      <c r="H631" s="66" t="n"/>
      <c r="I631" s="66" t="n"/>
      <c r="J631" s="66" t="n"/>
      <c r="K631" s="66" t="n"/>
      <c r="L631" s="66" t="n"/>
      <c r="M631" s="66" t="n"/>
      <c r="N631" s="66" t="n"/>
      <c r="O631" s="66" t="n"/>
      <c r="P631" s="66" t="n"/>
      <c r="Q631" s="66" t="n"/>
    </row>
    <row r="632" ht="69" customHeight="1">
      <c r="E632" s="68">
        <f>IFERROR(_xlfn.IMAGE("https://play.pokemonshowdown.com/sprites/gen5/plusle.png"),"")</f>
        <v/>
      </c>
      <c r="G632" s="68">
        <f>IFERROR(_xlfn.IMAGE("https://play.pokemonshowdown.com/sprites/gen5/minun.png"),"")</f>
        <v/>
      </c>
      <c r="Q632" s="69" t="inlineStr">
        <is>
          <t>DOUBLE BATTLE</t>
        </is>
      </c>
    </row>
    <row r="633">
      <c r="E633" s="70" t="inlineStr">
        <is>
          <t>Lv 33 Plusle</t>
        </is>
      </c>
      <c r="F633" s="71" t="n"/>
      <c r="G633" s="70" t="inlineStr">
        <is>
          <t>Lv 33 Minun</t>
        </is>
      </c>
      <c r="H633" s="71" t="n"/>
      <c r="Q633" s="72" t="inlineStr">
        <is>
          <t>Pokémon</t>
        </is>
      </c>
    </row>
    <row r="634">
      <c r="E634" s="73" t="inlineStr">
        <is>
          <t>Jolly</t>
        </is>
      </c>
      <c r="F634" s="73" t="inlineStr">
        <is>
          <t>Plus</t>
        </is>
      </c>
      <c r="G634" s="73" t="inlineStr">
        <is>
          <t>Jolly</t>
        </is>
      </c>
      <c r="H634" s="73" t="inlineStr">
        <is>
          <t>Minus</t>
        </is>
      </c>
      <c r="Q634" s="72" t="inlineStr">
        <is>
          <t>Nature / Ability</t>
        </is>
      </c>
    </row>
    <row r="635">
      <c r="B635" s="72" t="inlineStr">
        <is>
          <t>AI Flags:</t>
        </is>
      </c>
      <c r="E635" s="74" t="inlineStr">
        <is>
          <t>(None)</t>
        </is>
      </c>
      <c r="F635" s="71" t="n"/>
      <c r="G635" s="74" t="inlineStr">
        <is>
          <t>(None)</t>
        </is>
      </c>
      <c r="H635" s="71" t="n"/>
      <c r="Q635" s="72" t="inlineStr">
        <is>
          <t>Item</t>
        </is>
      </c>
    </row>
    <row r="636">
      <c r="B636" s="69" t="inlineStr">
        <is>
          <t>Basic Trainer</t>
        </is>
      </c>
      <c r="E636" s="77" t="inlineStr">
        <is>
          <t>Spark</t>
        </is>
      </c>
      <c r="F636" s="71" t="n"/>
      <c r="G636" s="77" t="inlineStr">
        <is>
          <t>Spark</t>
        </is>
      </c>
      <c r="H636" s="71" t="n"/>
      <c r="Q636" s="72" t="inlineStr">
        <is>
          <t>Moves</t>
        </is>
      </c>
    </row>
    <row r="637">
      <c r="E637" s="77" t="inlineStr">
        <is>
          <t>Charge</t>
        </is>
      </c>
      <c r="F637" s="71" t="n"/>
      <c r="G637" s="77" t="inlineStr">
        <is>
          <t>Charge</t>
        </is>
      </c>
      <c r="H637" s="71" t="n"/>
    </row>
    <row r="638">
      <c r="E638" s="75" t="inlineStr">
        <is>
          <t>Fake Tears</t>
        </is>
      </c>
      <c r="F638" s="71" t="n"/>
      <c r="G638" s="76" t="inlineStr">
        <is>
          <t>Charm</t>
        </is>
      </c>
      <c r="H638" s="71" t="n"/>
    </row>
    <row r="639">
      <c r="E639" s="76" t="inlineStr">
        <is>
          <t>Helping Hand</t>
        </is>
      </c>
      <c r="F639" s="71" t="n"/>
      <c r="G639" s="76" t="inlineStr">
        <is>
          <t>Helping Hand</t>
        </is>
      </c>
      <c r="H639" s="71" t="n"/>
    </row>
    <row r="641" ht="20" customHeight="1">
      <c r="B641" s="65" t="inlineStr">
        <is>
          <t>Twins</t>
        </is>
      </c>
      <c r="C641" s="66" t="n"/>
      <c r="D641" s="66" t="n"/>
      <c r="E641" s="67" t="inlineStr">
        <is>
          <t>Twins Amy &amp; Liv (Rematch 4)</t>
        </is>
      </c>
      <c r="F641" s="66" t="n"/>
      <c r="G641" s="66" t="n"/>
      <c r="H641" s="66" t="n"/>
      <c r="I641" s="66" t="n"/>
      <c r="J641" s="66" t="n"/>
      <c r="K641" s="66" t="n"/>
      <c r="L641" s="66" t="n"/>
      <c r="M641" s="66" t="n"/>
      <c r="N641" s="66" t="n"/>
      <c r="O641" s="66" t="n"/>
      <c r="P641" s="66" t="n"/>
      <c r="Q641" s="66" t="n"/>
    </row>
    <row r="642" ht="69" customHeight="1">
      <c r="E642" s="68">
        <f>IFERROR(_xlfn.IMAGE("https://play.pokemonshowdown.com/sprites/gen5/plusle.png"),"")</f>
        <v/>
      </c>
      <c r="G642" s="68">
        <f>IFERROR(_xlfn.IMAGE("https://play.pokemonshowdown.com/sprites/gen5/minun.png"),"")</f>
        <v/>
      </c>
      <c r="Q642" s="69" t="inlineStr">
        <is>
          <t>DOUBLE BATTLE</t>
        </is>
      </c>
    </row>
    <row r="643">
      <c r="E643" s="70" t="inlineStr">
        <is>
          <t>Lv 36 Plusle</t>
        </is>
      </c>
      <c r="F643" s="71" t="n"/>
      <c r="G643" s="70" t="inlineStr">
        <is>
          <t>Lv 36 Minun</t>
        </is>
      </c>
      <c r="H643" s="71" t="n"/>
      <c r="Q643" s="72" t="inlineStr">
        <is>
          <t>Pokémon</t>
        </is>
      </c>
    </row>
    <row r="644">
      <c r="E644" s="73" t="inlineStr">
        <is>
          <t>Timid</t>
        </is>
      </c>
      <c r="F644" s="73" t="inlineStr">
        <is>
          <t>Plus</t>
        </is>
      </c>
      <c r="G644" s="73" t="inlineStr">
        <is>
          <t>Timid</t>
        </is>
      </c>
      <c r="H644" s="73" t="inlineStr">
        <is>
          <t>Minus</t>
        </is>
      </c>
      <c r="Q644" s="72" t="inlineStr">
        <is>
          <t>Nature / Ability</t>
        </is>
      </c>
    </row>
    <row r="645">
      <c r="B645" s="72" t="inlineStr">
        <is>
          <t>AI Flags:</t>
        </is>
      </c>
      <c r="E645" s="74" t="inlineStr">
        <is>
          <t>(None)</t>
        </is>
      </c>
      <c r="F645" s="71" t="n"/>
      <c r="G645" s="74" t="inlineStr">
        <is>
          <t>(None)</t>
        </is>
      </c>
      <c r="H645" s="71" t="n"/>
      <c r="Q645" s="72" t="inlineStr">
        <is>
          <t>Item</t>
        </is>
      </c>
    </row>
    <row r="646">
      <c r="B646" s="69" t="inlineStr">
        <is>
          <t>Basic Trainer</t>
        </is>
      </c>
      <c r="E646" s="77" t="inlineStr">
        <is>
          <t>Thunder</t>
        </is>
      </c>
      <c r="F646" s="71" t="n"/>
      <c r="G646" s="77" t="inlineStr">
        <is>
          <t>Thunder</t>
        </is>
      </c>
      <c r="H646" s="71" t="n"/>
      <c r="Q646" s="72" t="inlineStr">
        <is>
          <t>Moves</t>
        </is>
      </c>
    </row>
    <row r="647">
      <c r="E647" s="77" t="inlineStr">
        <is>
          <t>Charge</t>
        </is>
      </c>
      <c r="F647" s="71" t="n"/>
      <c r="G647" s="77" t="inlineStr">
        <is>
          <t>Charge</t>
        </is>
      </c>
      <c r="H647" s="71" t="n"/>
    </row>
    <row r="648">
      <c r="E648" s="75" t="inlineStr">
        <is>
          <t>Fake Tears</t>
        </is>
      </c>
      <c r="F648" s="71" t="n"/>
      <c r="G648" s="76" t="inlineStr">
        <is>
          <t>Charm</t>
        </is>
      </c>
      <c r="H648" s="71" t="n"/>
    </row>
    <row r="649">
      <c r="E649" s="76" t="inlineStr">
        <is>
          <t>Helping Hand</t>
        </is>
      </c>
      <c r="F649" s="71" t="n"/>
      <c r="G649" s="76" t="inlineStr">
        <is>
          <t>Helping Hand</t>
        </is>
      </c>
      <c r="H649" s="71" t="n"/>
    </row>
    <row r="651" ht="20" customHeight="1">
      <c r="B651" s="65" t="inlineStr">
        <is>
          <t>Salon Maiden</t>
        </is>
      </c>
      <c r="C651" s="66" t="n"/>
      <c r="D651" s="66" t="n"/>
      <c r="E651" s="67" t="inlineStr">
        <is>
          <t>Salon Maiden Anabel</t>
        </is>
      </c>
      <c r="F651" s="66" t="n"/>
      <c r="G651" s="66" t="n"/>
      <c r="H651" s="66" t="n"/>
      <c r="I651" s="66" t="n"/>
      <c r="J651" s="66" t="n"/>
      <c r="K651" s="66" t="n"/>
      <c r="L651" s="66" t="n"/>
      <c r="M651" s="66" t="n"/>
      <c r="N651" s="66" t="n"/>
      <c r="O651" s="66" t="n"/>
      <c r="P651" s="66" t="n"/>
      <c r="Q651" s="66" t="n"/>
    </row>
    <row r="652" ht="69" customHeight="1">
      <c r="E652" s="68">
        <f>IFERROR(_xlfn.IMAGE("https://play.pokemonshowdown.com/sprites/gen5/beldum.png"),"")</f>
        <v/>
      </c>
    </row>
    <row r="653">
      <c r="E653" s="70" t="inlineStr">
        <is>
          <t>Lv 5 Beldum</t>
        </is>
      </c>
      <c r="F653" s="71" t="n"/>
      <c r="Q653" s="72" t="inlineStr">
        <is>
          <t>Pokémon</t>
        </is>
      </c>
    </row>
    <row r="654">
      <c r="E654" s="73" t="inlineStr">
        <is>
          <t>Adamant</t>
        </is>
      </c>
      <c r="F654" s="73" t="inlineStr">
        <is>
          <t>Clear Body</t>
        </is>
      </c>
      <c r="Q654" s="72" t="inlineStr">
        <is>
          <t>Nature / Ability</t>
        </is>
      </c>
    </row>
    <row r="655">
      <c r="B655" s="72" t="inlineStr">
        <is>
          <t>AI Flags:</t>
        </is>
      </c>
      <c r="E655" s="74" t="inlineStr">
        <is>
          <t>(None)</t>
        </is>
      </c>
      <c r="F655" s="71" t="n"/>
      <c r="Q655" s="72" t="inlineStr">
        <is>
          <t>Item</t>
        </is>
      </c>
    </row>
    <row r="656">
      <c r="B656" s="69" t="inlineStr">
        <is>
          <t>Basic Trainer</t>
        </is>
      </c>
      <c r="E656" s="76" t="inlineStr">
        <is>
          <t>Take Down</t>
        </is>
      </c>
      <c r="F656" s="71" t="n"/>
      <c r="Q656" s="72" t="inlineStr">
        <is>
          <t>Moves</t>
        </is>
      </c>
    </row>
    <row r="657">
      <c r="E657" s="81" t="inlineStr">
        <is>
          <t>-</t>
        </is>
      </c>
      <c r="F657" s="71" t="n"/>
    </row>
    <row r="658">
      <c r="E658" s="81" t="inlineStr">
        <is>
          <t>-</t>
        </is>
      </c>
      <c r="F658" s="71" t="n"/>
    </row>
    <row r="659">
      <c r="E659" s="81" t="inlineStr">
        <is>
          <t>-</t>
        </is>
      </c>
      <c r="F659" s="71" t="n"/>
    </row>
    <row r="661" ht="20" customHeight="1">
      <c r="B661" s="65" t="inlineStr">
        <is>
          <t>Ruin Maniac</t>
        </is>
      </c>
      <c r="C661" s="66" t="n"/>
      <c r="D661" s="66" t="n"/>
      <c r="E661" s="67" t="inlineStr">
        <is>
          <t>Ruin Maniac Andres (Rematch 1)</t>
        </is>
      </c>
      <c r="F661" s="66" t="n"/>
      <c r="G661" s="66" t="n"/>
      <c r="H661" s="66" t="n"/>
      <c r="I661" s="66" t="n"/>
      <c r="J661" s="66" t="n"/>
      <c r="K661" s="66" t="n"/>
      <c r="L661" s="66" t="n"/>
      <c r="M661" s="66" t="n"/>
      <c r="N661" s="66" t="n"/>
      <c r="O661" s="66" t="n"/>
      <c r="P661" s="66" t="n"/>
      <c r="Q661" s="66" t="n"/>
    </row>
    <row r="662" ht="69" customHeight="1">
      <c r="E662" s="68">
        <f>IFERROR(_xlfn.IMAGE("https://play.pokemonshowdown.com/sprites/gen5/sandshrew.png"),"")</f>
        <v/>
      </c>
      <c r="G662" s="68">
        <f>IFERROR(_xlfn.IMAGE("https://play.pokemonshowdown.com/sprites/gen5/sandshrew.png"),"")</f>
        <v/>
      </c>
    </row>
    <row r="663">
      <c r="E663" s="70" t="inlineStr">
        <is>
          <t>Lv 31 Sandshrew</t>
        </is>
      </c>
      <c r="F663" s="71" t="n"/>
      <c r="G663" s="70" t="inlineStr">
        <is>
          <t>Lv 31 Sandshrew</t>
        </is>
      </c>
      <c r="H663" s="71" t="n"/>
      <c r="Q663" s="72" t="inlineStr">
        <is>
          <t>Pokémon</t>
        </is>
      </c>
    </row>
    <row r="664">
      <c r="E664" s="73" t="inlineStr">
        <is>
          <t>Adamant</t>
        </is>
      </c>
      <c r="F664" s="73" t="inlineStr">
        <is>
          <t>Rough Skin</t>
        </is>
      </c>
      <c r="G664" s="73" t="inlineStr">
        <is>
          <t>Adamant</t>
        </is>
      </c>
      <c r="H664" s="73" t="inlineStr">
        <is>
          <t>Rough Skin</t>
        </is>
      </c>
      <c r="Q664" s="72" t="inlineStr">
        <is>
          <t>Nature / Ability</t>
        </is>
      </c>
    </row>
    <row r="665">
      <c r="B665" s="72" t="inlineStr">
        <is>
          <t>AI Flags:</t>
        </is>
      </c>
      <c r="E665" s="74" t="inlineStr">
        <is>
          <t>(None)</t>
        </is>
      </c>
      <c r="F665" s="71" t="n"/>
      <c r="G665" s="74" t="inlineStr">
        <is>
          <t>(None)</t>
        </is>
      </c>
      <c r="H665" s="71" t="n"/>
      <c r="Q665" s="72" t="inlineStr">
        <is>
          <t>Item</t>
        </is>
      </c>
    </row>
    <row r="666">
      <c r="B666" s="69" t="inlineStr">
        <is>
          <t>Basic Trainer</t>
        </is>
      </c>
      <c r="E666" s="87" t="inlineStr">
        <is>
          <t>Gyro Ball</t>
        </is>
      </c>
      <c r="F666" s="71" t="n"/>
      <c r="G666" s="87" t="inlineStr">
        <is>
          <t>Gyro Ball</t>
        </is>
      </c>
      <c r="H666" s="71" t="n"/>
      <c r="Q666" s="72" t="inlineStr">
        <is>
          <t>Moves</t>
        </is>
      </c>
    </row>
    <row r="667">
      <c r="E667" s="78" t="inlineStr">
        <is>
          <t>Drill Run</t>
        </is>
      </c>
      <c r="F667" s="71" t="n"/>
      <c r="G667" s="78" t="inlineStr">
        <is>
          <t>Drill Run</t>
        </is>
      </c>
      <c r="H667" s="71" t="n"/>
    </row>
    <row r="668">
      <c r="E668" s="89" t="inlineStr">
        <is>
          <t>Rock Slide</t>
        </is>
      </c>
      <c r="F668" s="71" t="n"/>
      <c r="G668" s="89" t="inlineStr">
        <is>
          <t>Rock Slide</t>
        </is>
      </c>
      <c r="H668" s="71" t="n"/>
    </row>
    <row r="669">
      <c r="E669" s="79" t="inlineStr">
        <is>
          <t>X Scissor</t>
        </is>
      </c>
      <c r="F669" s="71" t="n"/>
      <c r="G669" s="79" t="inlineStr">
        <is>
          <t>X Scissor</t>
        </is>
      </c>
      <c r="H669" s="71" t="n"/>
    </row>
    <row r="671" ht="20" customHeight="1">
      <c r="B671" s="65" t="inlineStr">
        <is>
          <t>Ruin Maniac</t>
        </is>
      </c>
      <c r="C671" s="66" t="n"/>
      <c r="D671" s="66" t="n"/>
      <c r="E671" s="67" t="inlineStr">
        <is>
          <t>Ruin Maniac Andres (Rematch 2)</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IFERROR(_xlfn.IMAGE("https://play.pokemonshowdown.com/sprites/gen5/nosepass.png"),"")</f>
        <v/>
      </c>
      <c r="G672" s="68">
        <f>IFERROR(_xlfn.IMAGE("https://play.pokemonshowdown.com/sprites/gen5/sandshrew.png"),"")</f>
        <v/>
      </c>
      <c r="I672" s="68">
        <f>IFERROR(_xlfn.IMAGE("https://play.pokemonshowdown.com/sprites/gen5/sandshrew.png"),"")</f>
        <v/>
      </c>
    </row>
    <row r="673">
      <c r="E673" s="70" t="inlineStr">
        <is>
          <t>Lv 33 Nosepass</t>
        </is>
      </c>
      <c r="F673" s="71" t="n"/>
      <c r="G673" s="70" t="inlineStr">
        <is>
          <t>Lv 33 Sandshrew</t>
        </is>
      </c>
      <c r="H673" s="71" t="n"/>
      <c r="I673" s="70" t="inlineStr">
        <is>
          <t>Lv 33 Sandshrew</t>
        </is>
      </c>
      <c r="J673" s="71" t="n"/>
      <c r="Q673" s="72" t="inlineStr">
        <is>
          <t>Pokémon</t>
        </is>
      </c>
    </row>
    <row r="674">
      <c r="E674" s="73" t="inlineStr">
        <is>
          <t>Adamant</t>
        </is>
      </c>
      <c r="F674" s="73" t="inlineStr">
        <is>
          <t>Solid Rock</t>
        </is>
      </c>
      <c r="G674" s="73" t="inlineStr">
        <is>
          <t>Adamant</t>
        </is>
      </c>
      <c r="H674" s="73" t="inlineStr">
        <is>
          <t>Rough Skin</t>
        </is>
      </c>
      <c r="I674" s="73" t="inlineStr">
        <is>
          <t>Adamant</t>
        </is>
      </c>
      <c r="J674" s="73" t="inlineStr">
        <is>
          <t>Rough Skin</t>
        </is>
      </c>
      <c r="Q674" s="72" t="inlineStr">
        <is>
          <t>Nature / Ability</t>
        </is>
      </c>
    </row>
    <row r="675">
      <c r="B675" s="72" t="inlineStr">
        <is>
          <t>AI Flags:</t>
        </is>
      </c>
      <c r="E675" s="74" t="inlineStr">
        <is>
          <t>(None)</t>
        </is>
      </c>
      <c r="F675" s="71" t="n"/>
      <c r="G675" s="74" t="inlineStr">
        <is>
          <t>(None)</t>
        </is>
      </c>
      <c r="H675" s="71" t="n"/>
      <c r="I675" s="74" t="inlineStr">
        <is>
          <t>(None)</t>
        </is>
      </c>
      <c r="J675" s="71" t="n"/>
      <c r="Q675" s="72" t="inlineStr">
        <is>
          <t>Item</t>
        </is>
      </c>
    </row>
    <row r="676">
      <c r="B676" s="69" t="inlineStr">
        <is>
          <t>Basic Trainer</t>
        </is>
      </c>
      <c r="E676" s="86" t="inlineStr">
        <is>
          <t>Seismic Toss</t>
        </is>
      </c>
      <c r="F676" s="71" t="n"/>
      <c r="G676" s="78" t="inlineStr">
        <is>
          <t>Drill Run</t>
        </is>
      </c>
      <c r="H676" s="71" t="n"/>
      <c r="I676" s="78" t="inlineStr">
        <is>
          <t>Drill Run</t>
        </is>
      </c>
      <c r="J676" s="71" t="n"/>
      <c r="Q676" s="72" t="inlineStr">
        <is>
          <t>Moves</t>
        </is>
      </c>
    </row>
    <row r="677">
      <c r="E677" s="87" t="inlineStr">
        <is>
          <t>Iron Head</t>
        </is>
      </c>
      <c r="F677" s="71" t="n"/>
      <c r="G677" s="89" t="inlineStr">
        <is>
          <t>Rock Slide</t>
        </is>
      </c>
      <c r="H677" s="71" t="n"/>
      <c r="I677" s="89" t="inlineStr">
        <is>
          <t>Rock Slide</t>
        </is>
      </c>
      <c r="J677" s="71" t="n"/>
    </row>
    <row r="678">
      <c r="E678" s="89" t="inlineStr">
        <is>
          <t>Power Gem</t>
        </is>
      </c>
      <c r="F678" s="71" t="n"/>
      <c r="G678" s="79" t="inlineStr">
        <is>
          <t>X Scissor</t>
        </is>
      </c>
      <c r="H678" s="71" t="n"/>
      <c r="I678" s="79" t="inlineStr">
        <is>
          <t>X Scissor</t>
        </is>
      </c>
      <c r="J678" s="71" t="n"/>
    </row>
    <row r="679">
      <c r="E679" s="77" t="inlineStr">
        <is>
          <t>Discharge</t>
        </is>
      </c>
      <c r="F679" s="71" t="n"/>
      <c r="G679" s="78" t="inlineStr">
        <is>
          <t>Earthquake</t>
        </is>
      </c>
      <c r="H679" s="71" t="n"/>
      <c r="I679" s="78" t="inlineStr">
        <is>
          <t>Earthquake</t>
        </is>
      </c>
      <c r="J679" s="71" t="n"/>
    </row>
    <row r="681" ht="20" customHeight="1">
      <c r="B681" s="65" t="inlineStr">
        <is>
          <t>Ruin Maniac</t>
        </is>
      </c>
      <c r="C681" s="66" t="n"/>
      <c r="D681" s="66" t="n"/>
      <c r="E681" s="67" t="inlineStr">
        <is>
          <t>Ruin Maniac Andres (Rematch 3)</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IFERROR(_xlfn.IMAGE("https://play.pokemonshowdown.com/sprites/gen5/nosepass.png"),"")</f>
        <v/>
      </c>
      <c r="G682" s="68">
        <f>IFERROR(_xlfn.IMAGE("https://play.pokemonshowdown.com/sprites/gen5/sandshrew.png"),"")</f>
        <v/>
      </c>
      <c r="I682" s="68">
        <f>IFERROR(_xlfn.IMAGE("https://play.pokemonshowdown.com/sprites/gen5/sandshrew.png"),"")</f>
        <v/>
      </c>
    </row>
    <row r="683">
      <c r="E683" s="70" t="inlineStr">
        <is>
          <t>Lv 35 Nosepass</t>
        </is>
      </c>
      <c r="F683" s="71" t="n"/>
      <c r="G683" s="70" t="inlineStr">
        <is>
          <t>Lv 35 Sandshrew</t>
        </is>
      </c>
      <c r="H683" s="71" t="n"/>
      <c r="I683" s="70" t="inlineStr">
        <is>
          <t>Lv 35 Sandshrew</t>
        </is>
      </c>
      <c r="J683" s="71" t="n"/>
      <c r="Q683" s="72" t="inlineStr">
        <is>
          <t>Pokémon</t>
        </is>
      </c>
    </row>
    <row r="684">
      <c r="E684" s="73" t="inlineStr">
        <is>
          <t>Adamant</t>
        </is>
      </c>
      <c r="F684" s="73" t="inlineStr">
        <is>
          <t>Solid Rock</t>
        </is>
      </c>
      <c r="G684" s="73" t="inlineStr">
        <is>
          <t>Adamant</t>
        </is>
      </c>
      <c r="H684" s="73" t="inlineStr">
        <is>
          <t>Rough Skin</t>
        </is>
      </c>
      <c r="I684" s="73" t="inlineStr">
        <is>
          <t>Adamant</t>
        </is>
      </c>
      <c r="J684" s="73" t="inlineStr">
        <is>
          <t>Rough Skin</t>
        </is>
      </c>
      <c r="Q684" s="72" t="inlineStr">
        <is>
          <t>Nature / Ability</t>
        </is>
      </c>
    </row>
    <row r="685">
      <c r="B685" s="72" t="inlineStr">
        <is>
          <t>AI Flags:</t>
        </is>
      </c>
      <c r="E685" s="74" t="inlineStr">
        <is>
          <t>(None)</t>
        </is>
      </c>
      <c r="F685" s="71" t="n"/>
      <c r="G685" s="74" t="inlineStr">
        <is>
          <t>(None)</t>
        </is>
      </c>
      <c r="H685" s="71" t="n"/>
      <c r="I685" s="74" t="inlineStr">
        <is>
          <t>(None)</t>
        </is>
      </c>
      <c r="J685" s="71" t="n"/>
      <c r="Q685" s="72" t="inlineStr">
        <is>
          <t>Item</t>
        </is>
      </c>
    </row>
    <row r="686">
      <c r="B686" s="69" t="inlineStr">
        <is>
          <t>Basic Trainer</t>
        </is>
      </c>
      <c r="E686" s="86" t="inlineStr">
        <is>
          <t>Seismic Toss</t>
        </is>
      </c>
      <c r="F686" s="71" t="n"/>
      <c r="G686" s="78" t="inlineStr">
        <is>
          <t>Drill Run</t>
        </is>
      </c>
      <c r="H686" s="71" t="n"/>
      <c r="I686" s="78" t="inlineStr">
        <is>
          <t>Drill Run</t>
        </is>
      </c>
      <c r="J686" s="71" t="n"/>
      <c r="Q686" s="72" t="inlineStr">
        <is>
          <t>Moves</t>
        </is>
      </c>
    </row>
    <row r="687">
      <c r="E687" s="87" t="inlineStr">
        <is>
          <t>Iron Head</t>
        </is>
      </c>
      <c r="F687" s="71" t="n"/>
      <c r="G687" s="89" t="inlineStr">
        <is>
          <t>Rock Slide</t>
        </is>
      </c>
      <c r="H687" s="71" t="n"/>
      <c r="I687" s="89" t="inlineStr">
        <is>
          <t>Rock Slide</t>
        </is>
      </c>
      <c r="J687" s="71" t="n"/>
    </row>
    <row r="688">
      <c r="E688" s="89" t="inlineStr">
        <is>
          <t>Power Gem</t>
        </is>
      </c>
      <c r="F688" s="71" t="n"/>
      <c r="G688" s="79" t="inlineStr">
        <is>
          <t>X Scissor</t>
        </is>
      </c>
      <c r="H688" s="71" t="n"/>
      <c r="I688" s="79" t="inlineStr">
        <is>
          <t>X Scissor</t>
        </is>
      </c>
      <c r="J688" s="71" t="n"/>
    </row>
    <row r="689">
      <c r="E689" s="77" t="inlineStr">
        <is>
          <t>Discharge</t>
        </is>
      </c>
      <c r="F689" s="71" t="n"/>
      <c r="G689" s="78" t="inlineStr">
        <is>
          <t>Earthquake</t>
        </is>
      </c>
      <c r="H689" s="71" t="n"/>
      <c r="I689" s="78" t="inlineStr">
        <is>
          <t>Earthquake</t>
        </is>
      </c>
      <c r="J689" s="71" t="n"/>
    </row>
    <row r="691" ht="20" customHeight="1">
      <c r="B691" s="65" t="inlineStr">
        <is>
          <t>Ruin Maniac</t>
        </is>
      </c>
      <c r="C691" s="66" t="n"/>
      <c r="D691" s="66" t="n"/>
      <c r="E691" s="67" t="inlineStr">
        <is>
          <t>Ruin Maniac Andres (Rematch 4)</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IFERROR(_xlfn.IMAGE("https://play.pokemonshowdown.com/sprites/gen5/nosepass.png"),"")</f>
        <v/>
      </c>
      <c r="G692" s="68">
        <f>IFERROR(_xlfn.IMAGE("https://play.pokemonshowdown.com/sprites/gen5/sandslash.png"),"")</f>
        <v/>
      </c>
      <c r="I692" s="68">
        <f>IFERROR(_xlfn.IMAGE("https://play.pokemonshowdown.com/sprites/gen5/sandslash.png"),"")</f>
        <v/>
      </c>
    </row>
    <row r="693">
      <c r="E693" s="70" t="inlineStr">
        <is>
          <t>Lv 37 Nosepass</t>
        </is>
      </c>
      <c r="F693" s="71" t="n"/>
      <c r="G693" s="70" t="inlineStr">
        <is>
          <t>Lv 37 Sandslash</t>
        </is>
      </c>
      <c r="H693" s="71" t="n"/>
      <c r="I693" s="70" t="inlineStr">
        <is>
          <t>Lv 37 Sandslash</t>
        </is>
      </c>
      <c r="J693" s="71" t="n"/>
      <c r="Q693" s="72" t="inlineStr">
        <is>
          <t>Pokémon</t>
        </is>
      </c>
    </row>
    <row r="694">
      <c r="E694" s="73" t="inlineStr">
        <is>
          <t>Adamant</t>
        </is>
      </c>
      <c r="F694" s="73" t="inlineStr">
        <is>
          <t>Solid Rock</t>
        </is>
      </c>
      <c r="G694" s="73" t="inlineStr">
        <is>
          <t>Adamant</t>
        </is>
      </c>
      <c r="H694" s="73" t="inlineStr">
        <is>
          <t>Rough Skin</t>
        </is>
      </c>
      <c r="I694" s="73" t="inlineStr">
        <is>
          <t>Adamant</t>
        </is>
      </c>
      <c r="J694" s="73" t="inlineStr">
        <is>
          <t>Rough Skin</t>
        </is>
      </c>
      <c r="Q694" s="72" t="inlineStr">
        <is>
          <t>Nature / Ability</t>
        </is>
      </c>
    </row>
    <row r="695">
      <c r="B695" s="72" t="inlineStr">
        <is>
          <t>AI Flags:</t>
        </is>
      </c>
      <c r="E695" s="74" t="inlineStr">
        <is>
          <t>(None)</t>
        </is>
      </c>
      <c r="F695" s="71" t="n"/>
      <c r="G695" s="74" t="inlineStr">
        <is>
          <t>(None)</t>
        </is>
      </c>
      <c r="H695" s="71" t="n"/>
      <c r="I695" s="74" t="inlineStr">
        <is>
          <t>(None)</t>
        </is>
      </c>
      <c r="J695" s="71" t="n"/>
      <c r="Q695" s="72" t="inlineStr">
        <is>
          <t>Item</t>
        </is>
      </c>
    </row>
    <row r="696">
      <c r="B696" s="69" t="inlineStr">
        <is>
          <t>Basic Trainer</t>
        </is>
      </c>
      <c r="E696" s="87" t="inlineStr">
        <is>
          <t>Iron Head</t>
        </is>
      </c>
      <c r="F696" s="71" t="n"/>
      <c r="G696" s="76" t="inlineStr">
        <is>
          <t>Slash</t>
        </is>
      </c>
      <c r="H696" s="71" t="n"/>
      <c r="I696" s="76" t="inlineStr">
        <is>
          <t>Slash</t>
        </is>
      </c>
      <c r="J696" s="71" t="n"/>
      <c r="Q696" s="72" t="inlineStr">
        <is>
          <t>Moves</t>
        </is>
      </c>
    </row>
    <row r="697">
      <c r="E697" s="89" t="inlineStr">
        <is>
          <t>Power Gem</t>
        </is>
      </c>
      <c r="F697" s="71" t="n"/>
      <c r="G697" s="78" t="inlineStr">
        <is>
          <t>Drill Run</t>
        </is>
      </c>
      <c r="H697" s="71" t="n"/>
      <c r="I697" s="78" t="inlineStr">
        <is>
          <t>Drill Run</t>
        </is>
      </c>
      <c r="J697" s="71" t="n"/>
    </row>
    <row r="698">
      <c r="E698" s="77" t="inlineStr">
        <is>
          <t>Discharge</t>
        </is>
      </c>
      <c r="F698" s="71" t="n"/>
      <c r="G698" s="89" t="inlineStr">
        <is>
          <t>Rock Slide</t>
        </is>
      </c>
      <c r="H698" s="71" t="n"/>
      <c r="I698" s="89" t="inlineStr">
        <is>
          <t>Rock Slide</t>
        </is>
      </c>
      <c r="J698" s="71" t="n"/>
    </row>
    <row r="699">
      <c r="E699" s="76" t="inlineStr">
        <is>
          <t>Self Destruct</t>
        </is>
      </c>
      <c r="F699" s="71" t="n"/>
      <c r="G699" s="92" t="inlineStr">
        <is>
          <t>Shadow Claw</t>
        </is>
      </c>
      <c r="H699" s="71" t="n"/>
      <c r="I699" s="92" t="inlineStr">
        <is>
          <t>Shadow Claw</t>
        </is>
      </c>
      <c r="J699" s="71" t="n"/>
    </row>
    <row r="701" ht="20" customHeight="1">
      <c r="B701" s="65" t="inlineStr">
        <is>
          <t>Sr And Jr</t>
        </is>
      </c>
      <c r="C701" s="66" t="n"/>
      <c r="D701" s="66" t="n"/>
      <c r="E701" s="67" t="inlineStr">
        <is>
          <t>Sr And Jr Anna &amp; Meg (Rematch 1)</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t>
        </is>
      </c>
    </row>
    <row r="703">
      <c r="E703" s="70" t="inlineStr">
        <is>
          <t>Lv 28 Zigzagoon</t>
        </is>
      </c>
      <c r="F703" s="71" t="n"/>
      <c r="G703" s="70" t="inlineStr">
        <is>
          <t>Lv 30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Sr And Jr</t>
        </is>
      </c>
      <c r="C711" s="66" t="n"/>
      <c r="D711" s="66" t="n"/>
      <c r="E711" s="67" t="inlineStr">
        <is>
          <t>Sr And Jr Anna &amp; Meg (Rematch 2)</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IFERROR(_xlfn.IMAGE("https://play.pokemonshowdown.com/sprites/gen5/zigzagoon.png"),"")</f>
        <v/>
      </c>
      <c r="G712" s="68">
        <f>IFERROR(_xlfn.IMAGE("https://play.pokemonshowdown.com/sprites/gen5/makuhita.png"),"")</f>
        <v/>
      </c>
      <c r="Q712" s="69" t="inlineStr">
        <is>
          <t>DOUBLE BATTLE</t>
        </is>
      </c>
    </row>
    <row r="713">
      <c r="E713" s="70" t="inlineStr">
        <is>
          <t>Lv 31 Zigzagoon</t>
        </is>
      </c>
      <c r="F713" s="71" t="n"/>
      <c r="G713" s="70" t="inlineStr">
        <is>
          <t>Lv 33 Makuhita</t>
        </is>
      </c>
      <c r="H713" s="71" t="n"/>
      <c r="Q713" s="72" t="inlineStr">
        <is>
          <t>Pokémon</t>
        </is>
      </c>
    </row>
    <row r="714">
      <c r="E714" s="73" t="inlineStr">
        <is>
          <t>Adamant</t>
        </is>
      </c>
      <c r="F714" s="73" t="inlineStr">
        <is>
          <t>Gluttony</t>
        </is>
      </c>
      <c r="G714" s="73" t="inlineStr">
        <is>
          <t>Adamant</t>
        </is>
      </c>
      <c r="H714" s="73" t="inlineStr">
        <is>
          <t>Guts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6" t="inlineStr">
        <is>
          <t>Growl</t>
        </is>
      </c>
      <c r="F716" s="71" t="n"/>
      <c r="G716" s="76" t="inlineStr">
        <is>
          <t>Tackle</t>
        </is>
      </c>
      <c r="H716" s="71" t="n"/>
      <c r="Q716" s="72" t="inlineStr">
        <is>
          <t>Moves</t>
        </is>
      </c>
    </row>
    <row r="717">
      <c r="E717" s="76" t="inlineStr">
        <is>
          <t>Tail Whip</t>
        </is>
      </c>
      <c r="F717" s="71" t="n"/>
      <c r="G717" s="76" t="inlineStr">
        <is>
          <t>Focus Energy</t>
        </is>
      </c>
      <c r="H717" s="71" t="n"/>
    </row>
    <row r="718">
      <c r="E718" s="76" t="inlineStr">
        <is>
          <t>Headbutt</t>
        </is>
      </c>
      <c r="F718" s="71" t="n"/>
      <c r="G718" s="86" t="inlineStr">
        <is>
          <t>Arm Thrust</t>
        </is>
      </c>
      <c r="H718" s="71" t="n"/>
    </row>
    <row r="719">
      <c r="E719" s="76" t="inlineStr">
        <is>
          <t>Odor Sleuth</t>
        </is>
      </c>
      <c r="F719" s="71" t="n"/>
      <c r="G719" s="81" t="inlineStr">
        <is>
          <t>-</t>
        </is>
      </c>
      <c r="H719" s="71" t="n"/>
    </row>
    <row r="721" ht="20" customHeight="1">
      <c r="B721" s="65" t="inlineStr">
        <is>
          <t>Sr And Jr</t>
        </is>
      </c>
      <c r="C721" s="66" t="n"/>
      <c r="D721" s="66" t="n"/>
      <c r="E721" s="67" t="inlineStr">
        <is>
          <t>Sr And Jr Anna &amp; Meg (Rematch 3)</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IFERROR(_xlfn.IMAGE("https://play.pokemonshowdown.com/sprites/gen5/linoone.png"),"")</f>
        <v/>
      </c>
      <c r="G722" s="68">
        <f>IFERROR(_xlfn.IMAGE("https://play.pokemonshowdown.com/sprites/gen5/makuhita.png"),"")</f>
        <v/>
      </c>
      <c r="Q722" s="69" t="inlineStr">
        <is>
          <t>DOUBLE BATTLE</t>
        </is>
      </c>
    </row>
    <row r="723">
      <c r="E723" s="70" t="inlineStr">
        <is>
          <t>Lv 34 Linoone</t>
        </is>
      </c>
      <c r="F723" s="71" t="n"/>
      <c r="G723" s="70" t="inlineStr">
        <is>
          <t>Lv 36 Makuhita</t>
        </is>
      </c>
      <c r="H723" s="71" t="n"/>
      <c r="Q723" s="72" t="inlineStr">
        <is>
          <t>Pokémon</t>
        </is>
      </c>
    </row>
    <row r="724">
      <c r="E724" s="73" t="inlineStr">
        <is>
          <t>Jolly</t>
        </is>
      </c>
      <c r="F724" s="73" t="inlineStr">
        <is>
          <t>Gluttony</t>
        </is>
      </c>
      <c r="G724" s="73" t="inlineStr">
        <is>
          <t>Adamant</t>
        </is>
      </c>
      <c r="H724" s="73" t="inlineStr">
        <is>
          <t>Guts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6" t="inlineStr">
        <is>
          <t>Growl</t>
        </is>
      </c>
      <c r="F726" s="71" t="n"/>
      <c r="G726" s="76" t="inlineStr">
        <is>
          <t>Tackle</t>
        </is>
      </c>
      <c r="H726" s="71" t="n"/>
      <c r="Q726" s="72" t="inlineStr">
        <is>
          <t>Moves</t>
        </is>
      </c>
    </row>
    <row r="727">
      <c r="E727" s="76" t="inlineStr">
        <is>
          <t>Tail Whip</t>
        </is>
      </c>
      <c r="F727" s="71" t="n"/>
      <c r="G727" s="76" t="inlineStr">
        <is>
          <t>Focus Energy</t>
        </is>
      </c>
      <c r="H727" s="71" t="n"/>
    </row>
    <row r="728">
      <c r="E728" s="76" t="inlineStr">
        <is>
          <t>Headbutt</t>
        </is>
      </c>
      <c r="F728" s="71" t="n"/>
      <c r="G728" s="86" t="inlineStr">
        <is>
          <t>Arm Thrust</t>
        </is>
      </c>
      <c r="H728" s="71" t="n"/>
    </row>
    <row r="729">
      <c r="E729" s="76" t="inlineStr">
        <is>
          <t>Odor Sleuth</t>
        </is>
      </c>
      <c r="F729" s="71" t="n"/>
      <c r="G729" s="81" t="inlineStr">
        <is>
          <t>-</t>
        </is>
      </c>
      <c r="H729" s="71" t="n"/>
    </row>
    <row r="731" ht="20" customHeight="1">
      <c r="B731" s="65" t="inlineStr">
        <is>
          <t>Sr And Jr</t>
        </is>
      </c>
      <c r="C731" s="66" t="n"/>
      <c r="D731" s="66" t="n"/>
      <c r="E731" s="67" t="inlineStr">
        <is>
          <t>Sr And Jr Anna &amp; Meg (Rematch 4)</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IFERROR(_xlfn.IMAGE("https://play.pokemonshowdown.com/sprites/gen5/linoone.png"),"")</f>
        <v/>
      </c>
      <c r="G732" s="68">
        <f>IFERROR(_xlfn.IMAGE("https://play.pokemonshowdown.com/sprites/gen5/hariyama.png"),"")</f>
        <v/>
      </c>
      <c r="Q732" s="69" t="inlineStr">
        <is>
          <t>DOUBLE BATTLE</t>
        </is>
      </c>
    </row>
    <row r="733">
      <c r="E733" s="70" t="inlineStr">
        <is>
          <t>Lv 36 Linoone</t>
        </is>
      </c>
      <c r="F733" s="71" t="n"/>
      <c r="G733" s="70" t="inlineStr">
        <is>
          <t>Lv 38 Hariyama</t>
        </is>
      </c>
      <c r="H733" s="71" t="n"/>
      <c r="Q733" s="72" t="inlineStr">
        <is>
          <t>Pokémon</t>
        </is>
      </c>
    </row>
    <row r="734">
      <c r="E734" s="73" t="inlineStr">
        <is>
          <t>Jolly</t>
        </is>
      </c>
      <c r="F734" s="73" t="inlineStr">
        <is>
          <t>Gluttony</t>
        </is>
      </c>
      <c r="G734" s="73" t="inlineStr">
        <is>
          <t>Adamant</t>
        </is>
      </c>
      <c r="H734" s="73" t="inlineStr">
        <is>
          <t>Guts</t>
        </is>
      </c>
      <c r="Q734" s="72" t="inlineStr">
        <is>
          <t>Nature / Ability</t>
        </is>
      </c>
    </row>
    <row r="735">
      <c r="B735" s="72" t="inlineStr">
        <is>
          <t>AI Flags:</t>
        </is>
      </c>
      <c r="E735" s="74" t="inlineStr">
        <is>
          <t>(None)</t>
        </is>
      </c>
      <c r="F735" s="71" t="n"/>
      <c r="G735" s="74" t="inlineStr">
        <is>
          <t>(None)</t>
        </is>
      </c>
      <c r="H735" s="71" t="n"/>
      <c r="Q735" s="72" t="inlineStr">
        <is>
          <t>Item</t>
        </is>
      </c>
    </row>
    <row r="736">
      <c r="B736" s="69" t="inlineStr">
        <is>
          <t>Basic Trainer</t>
        </is>
      </c>
      <c r="E736" s="76" t="inlineStr">
        <is>
          <t>Growl</t>
        </is>
      </c>
      <c r="F736" s="71" t="n"/>
      <c r="G736" s="76" t="inlineStr">
        <is>
          <t>Tackle</t>
        </is>
      </c>
      <c r="H736" s="71" t="n"/>
      <c r="Q736" s="72" t="inlineStr">
        <is>
          <t>Moves</t>
        </is>
      </c>
    </row>
    <row r="737">
      <c r="E737" s="76" t="inlineStr">
        <is>
          <t>Tail Whip</t>
        </is>
      </c>
      <c r="F737" s="71" t="n"/>
      <c r="G737" s="76" t="inlineStr">
        <is>
          <t>Focus Energy</t>
        </is>
      </c>
      <c r="H737" s="71" t="n"/>
    </row>
    <row r="738">
      <c r="E738" s="76" t="inlineStr">
        <is>
          <t>Headbutt</t>
        </is>
      </c>
      <c r="F738" s="71" t="n"/>
      <c r="G738" s="86" t="inlineStr">
        <is>
          <t>Arm Thrust</t>
        </is>
      </c>
      <c r="H738" s="71" t="n"/>
    </row>
    <row r="739">
      <c r="E739" s="76" t="inlineStr">
        <is>
          <t>Odor Sleuth</t>
        </is>
      </c>
      <c r="F739" s="71" t="n"/>
      <c r="G739" s="81" t="inlineStr">
        <is>
          <t>-</t>
        </is>
      </c>
      <c r="H739" s="71" t="n"/>
    </row>
    <row r="741" ht="20" customHeight="1">
      <c r="B741" s="65" t="inlineStr">
        <is>
          <t>Triathlete</t>
        </is>
      </c>
      <c r="C741" s="66" t="n"/>
      <c r="D741" s="66" t="n"/>
      <c r="E741" s="67" t="inlineStr">
        <is>
          <t>Triathlete Benjamin (Rematch 1)</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IFERROR(_xlfn.IMAGE("https://play.pokemonshowdown.com/sprites/gen5/magnemite.png"),"")</f>
        <v/>
      </c>
    </row>
    <row r="743">
      <c r="E743" s="70" t="inlineStr">
        <is>
          <t>Lv 30 Magnemite</t>
        </is>
      </c>
      <c r="F743" s="71" t="n"/>
      <c r="Q743" s="72" t="inlineStr">
        <is>
          <t>Pokémon</t>
        </is>
      </c>
    </row>
    <row r="744">
      <c r="E744" s="73" t="inlineStr">
        <is>
          <t>Modest</t>
        </is>
      </c>
      <c r="F744" s="73" t="inlineStr">
        <is>
          <t>Magnet Pull</t>
        </is>
      </c>
      <c r="Q744" s="72" t="inlineStr">
        <is>
          <t>Nature / Ability</t>
        </is>
      </c>
    </row>
    <row r="745">
      <c r="B745" s="72" t="inlineStr">
        <is>
          <t>AI Flags:</t>
        </is>
      </c>
      <c r="E745" s="74" t="inlineStr">
        <is>
          <t>(None)</t>
        </is>
      </c>
      <c r="F745" s="71" t="n"/>
      <c r="Q745" s="72" t="inlineStr">
        <is>
          <t>Item</t>
        </is>
      </c>
    </row>
    <row r="746">
      <c r="B746" s="69" t="inlineStr">
        <is>
          <t>Basic Trainer</t>
        </is>
      </c>
      <c r="E746" s="77" t="inlineStr">
        <is>
          <t>Shock Wave</t>
        </is>
      </c>
      <c r="F746" s="71" t="n"/>
      <c r="Q746" s="72" t="inlineStr">
        <is>
          <t>Moves</t>
        </is>
      </c>
    </row>
    <row r="747">
      <c r="E747" s="87" t="inlineStr">
        <is>
          <t>Flash Cannon</t>
        </is>
      </c>
      <c r="F747" s="71" t="n"/>
    </row>
    <row r="748">
      <c r="E748" s="76" t="inlineStr">
        <is>
          <t>Self Destruct</t>
        </is>
      </c>
      <c r="F748" s="71" t="n"/>
    </row>
    <row r="749">
      <c r="E749" s="76" t="inlineStr">
        <is>
          <t>Tri Attack</t>
        </is>
      </c>
      <c r="F749" s="71" t="n"/>
    </row>
    <row r="751" ht="20" customHeight="1">
      <c r="B751" s="65" t="inlineStr">
        <is>
          <t>Triathlete</t>
        </is>
      </c>
      <c r="C751" s="66" t="n"/>
      <c r="D751" s="66" t="n"/>
      <c r="E751" s="67" t="inlineStr">
        <is>
          <t>Triathlete Benjamin (Rematch 2)</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IFERROR(_xlfn.IMAGE("https://play.pokemonshowdown.com/sprites/gen5/magnemite.png"),"")</f>
        <v/>
      </c>
    </row>
    <row r="753">
      <c r="E753" s="70" t="inlineStr">
        <is>
          <t>Lv 33 Magnemite</t>
        </is>
      </c>
      <c r="F753" s="71" t="n"/>
      <c r="Q753" s="72" t="inlineStr">
        <is>
          <t>Pokémon</t>
        </is>
      </c>
    </row>
    <row r="754">
      <c r="E754" s="73" t="inlineStr">
        <is>
          <t>Modest</t>
        </is>
      </c>
      <c r="F754" s="73" t="inlineStr">
        <is>
          <t>Magnet Pull</t>
        </is>
      </c>
      <c r="Q754" s="72" t="inlineStr">
        <is>
          <t>Nature / Ability</t>
        </is>
      </c>
    </row>
    <row r="755">
      <c r="B755" s="72" t="inlineStr">
        <is>
          <t>AI Flags:</t>
        </is>
      </c>
      <c r="E755" s="74" t="inlineStr">
        <is>
          <t>(None)</t>
        </is>
      </c>
      <c r="F755" s="71" t="n"/>
      <c r="Q755" s="72" t="inlineStr">
        <is>
          <t>Item</t>
        </is>
      </c>
    </row>
    <row r="756">
      <c r="B756" s="69" t="inlineStr">
        <is>
          <t>Basic Trainer</t>
        </is>
      </c>
      <c r="E756" s="87" t="inlineStr">
        <is>
          <t>Flash Cannon</t>
        </is>
      </c>
      <c r="F756" s="71" t="n"/>
      <c r="Q756" s="72" t="inlineStr">
        <is>
          <t>Moves</t>
        </is>
      </c>
    </row>
    <row r="757">
      <c r="E757" s="76" t="inlineStr">
        <is>
          <t>Self Destruct</t>
        </is>
      </c>
      <c r="F757" s="71" t="n"/>
    </row>
    <row r="758">
      <c r="E758" s="76" t="inlineStr">
        <is>
          <t>Tri Attack</t>
        </is>
      </c>
      <c r="F758" s="71" t="n"/>
    </row>
    <row r="759">
      <c r="E759" s="87" t="inlineStr">
        <is>
          <t>Magnet Bomb</t>
        </is>
      </c>
      <c r="F759" s="71" t="n"/>
    </row>
    <row r="761" ht="20" customHeight="1">
      <c r="B761" s="65" t="inlineStr">
        <is>
          <t>Triathlete</t>
        </is>
      </c>
      <c r="C761" s="66" t="n"/>
      <c r="D761" s="66" t="n"/>
      <c r="E761" s="67" t="inlineStr">
        <is>
          <t>Triathlete Benjamin (Rematch 3)</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IFERROR(_xlfn.IMAGE("https://play.pokemonshowdown.com/sprites/gen5/magneton.png"),"")</f>
        <v/>
      </c>
    </row>
    <row r="763">
      <c r="E763" s="70" t="inlineStr">
        <is>
          <t>Lv 36 Magneton</t>
        </is>
      </c>
      <c r="F763" s="71" t="n"/>
      <c r="Q763" s="72" t="inlineStr">
        <is>
          <t>Pokémon</t>
        </is>
      </c>
    </row>
    <row r="764">
      <c r="E764" s="73" t="inlineStr">
        <is>
          <t>Modest</t>
        </is>
      </c>
      <c r="F764" s="73" t="inlineStr">
        <is>
          <t>Magnet Pull</t>
        </is>
      </c>
      <c r="Q764" s="72" t="inlineStr">
        <is>
          <t>Nature / Ability</t>
        </is>
      </c>
    </row>
    <row r="765">
      <c r="B765" s="72" t="inlineStr">
        <is>
          <t>AI Flags:</t>
        </is>
      </c>
      <c r="E765" s="74" t="inlineStr">
        <is>
          <t>(None)</t>
        </is>
      </c>
      <c r="F765" s="71" t="n"/>
      <c r="Q765" s="72" t="inlineStr">
        <is>
          <t>Item</t>
        </is>
      </c>
    </row>
    <row r="766">
      <c r="B766" s="69" t="inlineStr">
        <is>
          <t>Basic Trainer</t>
        </is>
      </c>
      <c r="E766" s="77" t="inlineStr">
        <is>
          <t>Shock Wave</t>
        </is>
      </c>
      <c r="F766" s="71" t="n"/>
      <c r="Q766" s="72" t="inlineStr">
        <is>
          <t>Moves</t>
        </is>
      </c>
    </row>
    <row r="767">
      <c r="E767" s="79" t="inlineStr">
        <is>
          <t>Signal Beam</t>
        </is>
      </c>
      <c r="F767" s="71" t="n"/>
    </row>
    <row r="768">
      <c r="E768" s="76" t="inlineStr">
        <is>
          <t>Self Destruct</t>
        </is>
      </c>
      <c r="F768" s="71" t="n"/>
    </row>
    <row r="769">
      <c r="E769" s="87" t="inlineStr">
        <is>
          <t>Magnet Bomb</t>
        </is>
      </c>
      <c r="F769" s="71" t="n"/>
    </row>
    <row r="771" ht="20" customHeight="1">
      <c r="B771" s="65" t="inlineStr">
        <is>
          <t>Triathlete</t>
        </is>
      </c>
      <c r="C771" s="66" t="n"/>
      <c r="D771" s="66" t="n"/>
      <c r="E771" s="67" t="inlineStr">
        <is>
          <t>Triathlete Benjamin (Rematch 4)</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IFERROR(_xlfn.IMAGE("https://play.pokemonshowdown.com/sprites/gen5/magneton.png"),"")</f>
        <v/>
      </c>
    </row>
    <row r="773">
      <c r="E773" s="70" t="inlineStr">
        <is>
          <t>Lv 39 Magneton</t>
        </is>
      </c>
      <c r="F773" s="71" t="n"/>
      <c r="Q773" s="72" t="inlineStr">
        <is>
          <t>Pokémon</t>
        </is>
      </c>
    </row>
    <row r="774">
      <c r="E774" s="73" t="inlineStr">
        <is>
          <t>Modest</t>
        </is>
      </c>
      <c r="F774" s="73" t="inlineStr">
        <is>
          <t>Magnet Pull</t>
        </is>
      </c>
      <c r="Q774" s="72" t="inlineStr">
        <is>
          <t>Nature / Ability</t>
        </is>
      </c>
    </row>
    <row r="775">
      <c r="B775" s="72" t="inlineStr">
        <is>
          <t>AI Flags:</t>
        </is>
      </c>
      <c r="E775" s="74" t="inlineStr">
        <is>
          <t>(None)</t>
        </is>
      </c>
      <c r="F775" s="71" t="n"/>
      <c r="Q775" s="72" t="inlineStr">
        <is>
          <t>Item</t>
        </is>
      </c>
    </row>
    <row r="776">
      <c r="B776" s="69" t="inlineStr">
        <is>
          <t>Basic Trainer</t>
        </is>
      </c>
      <c r="E776" s="77" t="inlineStr">
        <is>
          <t>Shock Wave</t>
        </is>
      </c>
      <c r="F776" s="71" t="n"/>
      <c r="Q776" s="72" t="inlineStr">
        <is>
          <t>Moves</t>
        </is>
      </c>
    </row>
    <row r="777">
      <c r="E777" s="79" t="inlineStr">
        <is>
          <t>Signal Beam</t>
        </is>
      </c>
      <c r="F777" s="71" t="n"/>
    </row>
    <row r="778">
      <c r="E778" s="76" t="inlineStr">
        <is>
          <t>Self Destruct</t>
        </is>
      </c>
      <c r="F778" s="71" t="n"/>
    </row>
    <row r="779">
      <c r="E779" s="87" t="inlineStr">
        <is>
          <t>Magnet Bomb</t>
        </is>
      </c>
      <c r="F779" s="71" t="n"/>
    </row>
    <row r="781" ht="20" customHeight="1">
      <c r="B781" s="65" t="inlineStr">
        <is>
          <t>Cooltrainer</t>
        </is>
      </c>
      <c r="C781" s="66" t="n"/>
      <c r="D781" s="66" t="n"/>
      <c r="E781" s="67" t="inlineStr">
        <is>
          <t>Cooltrainer Berke</t>
        </is>
      </c>
      <c r="F781" s="66" t="n"/>
      <c r="G781" s="66" t="n"/>
      <c r="H781" s="66" t="n"/>
      <c r="I781" s="66" t="n"/>
      <c r="J781" s="66" t="n"/>
      <c r="K781" s="66" t="n"/>
      <c r="L781" s="66" t="n"/>
      <c r="M781" s="66" t="n"/>
      <c r="N781" s="66" t="n"/>
      <c r="O781" s="66" t="n"/>
      <c r="P781" s="66" t="n"/>
      <c r="Q781" s="66" t="n"/>
    </row>
    <row r="782" ht="69" customHeight="1">
      <c r="E782" s="68">
        <f>IFERROR(_xlfn.IMAGE("https://play.pokemonshowdown.com/sprites/gen5/vigoroth.png"),"")</f>
        <v/>
      </c>
    </row>
    <row r="783">
      <c r="E783" s="70" t="inlineStr">
        <is>
          <t>Lv 26 Vigoroth</t>
        </is>
      </c>
      <c r="F783" s="71" t="n"/>
      <c r="Q783" s="72" t="inlineStr">
        <is>
          <t>Pokémon</t>
        </is>
      </c>
    </row>
    <row r="784">
      <c r="E784" s="73" t="inlineStr">
        <is>
          <t>Adamant</t>
        </is>
      </c>
      <c r="F784" s="73" t="inlineStr">
        <is>
          <t>Vital Spirit</t>
        </is>
      </c>
      <c r="Q784" s="72" t="inlineStr">
        <is>
          <t>Nature / Ability</t>
        </is>
      </c>
    </row>
    <row r="785">
      <c r="B785" s="72" t="inlineStr">
        <is>
          <t>AI Flags:</t>
        </is>
      </c>
      <c r="E785" s="74" t="inlineStr">
        <is>
          <t>(None)</t>
        </is>
      </c>
      <c r="F785" s="71" t="n"/>
      <c r="Q785" s="72" t="inlineStr">
        <is>
          <t>Item</t>
        </is>
      </c>
    </row>
    <row r="786">
      <c r="B786" s="69" t="inlineStr">
        <is>
          <t>Basic Trainer</t>
        </is>
      </c>
      <c r="E786" s="76" t="inlineStr">
        <is>
          <t>Focus Energy</t>
        </is>
      </c>
      <c r="F786" s="71" t="n"/>
      <c r="Q786" s="72" t="inlineStr">
        <is>
          <t>Moves</t>
        </is>
      </c>
    </row>
    <row r="787">
      <c r="E787" s="76" t="inlineStr">
        <is>
          <t>Slash</t>
        </is>
      </c>
      <c r="F787" s="71" t="n"/>
    </row>
    <row r="788">
      <c r="E788" s="81" t="inlineStr">
        <is>
          <t>-</t>
        </is>
      </c>
      <c r="F788" s="71" t="n"/>
    </row>
    <row r="789">
      <c r="E789" s="81" t="inlineStr">
        <is>
          <t>-</t>
        </is>
      </c>
      <c r="F789" s="71" t="n"/>
    </row>
    <row r="791" ht="20" customHeight="1">
      <c r="B791" s="65" t="inlineStr">
        <is>
          <t>Kindler</t>
        </is>
      </c>
      <c r="C791" s="66" t="n"/>
      <c r="D791" s="66" t="n"/>
      <c r="E791" s="67" t="inlineStr">
        <is>
          <t>Kindler Bernie (Rematch 1)</t>
        </is>
      </c>
      <c r="F791" s="66" t="n"/>
      <c r="G791" s="66" t="n"/>
      <c r="H791" s="66" t="n"/>
      <c r="I791" s="66" t="n"/>
      <c r="J791" s="66" t="n"/>
      <c r="K791" s="66" t="n"/>
      <c r="L791" s="66" t="n"/>
      <c r="M791" s="66" t="n"/>
      <c r="N791" s="66" t="n"/>
      <c r="O791" s="66" t="n"/>
      <c r="P791" s="66" t="n"/>
      <c r="Q791" s="66" t="n"/>
    </row>
    <row r="792" ht="69" customHeight="1">
      <c r="E792" s="68">
        <f>IFERROR(_xlfn.IMAGE("https://play.pokemonshowdown.com/sprites/gen5/slugma.png"),"")</f>
        <v/>
      </c>
      <c r="G792" s="68">
        <f>IFERROR(_xlfn.IMAGE("https://play.pokemonshowdown.com/sprites/gen5/wingull.png"),"")</f>
        <v/>
      </c>
    </row>
    <row r="793">
      <c r="E793" s="70" t="inlineStr">
        <is>
          <t>Lv 26 Slugma</t>
        </is>
      </c>
      <c r="F793" s="71" t="n"/>
      <c r="G793" s="70" t="inlineStr">
        <is>
          <t>Lv 26 Wingull</t>
        </is>
      </c>
      <c r="H793" s="71" t="n"/>
      <c r="Q793" s="72" t="inlineStr">
        <is>
          <t>Pokémon</t>
        </is>
      </c>
    </row>
    <row r="794">
      <c r="E794" s="73" t="inlineStr">
        <is>
          <t>Modest</t>
        </is>
      </c>
      <c r="F794" s="73" t="inlineStr">
        <is>
          <t>Magma Armor</t>
        </is>
      </c>
      <c r="G794" s="73" t="inlineStr">
        <is>
          <t>Modest</t>
        </is>
      </c>
      <c r="H794" s="73" t="inlineStr">
        <is>
          <t>Gluttony</t>
        </is>
      </c>
      <c r="Q794" s="72" t="inlineStr">
        <is>
          <t>Nature / Ability</t>
        </is>
      </c>
    </row>
    <row r="795">
      <c r="B795" s="72" t="inlineStr">
        <is>
          <t>AI Flags:</t>
        </is>
      </c>
      <c r="E795" s="74" t="inlineStr">
        <is>
          <t>(None)</t>
        </is>
      </c>
      <c r="F795" s="71" t="n"/>
      <c r="G795" s="74" t="inlineStr">
        <is>
          <t>(None)</t>
        </is>
      </c>
      <c r="H795" s="71" t="n"/>
      <c r="Q795" s="72" t="inlineStr">
        <is>
          <t>Item</t>
        </is>
      </c>
    </row>
    <row r="796">
      <c r="B796" s="69" t="inlineStr">
        <is>
          <t>Basic Trainer</t>
        </is>
      </c>
      <c r="E796" s="89" t="inlineStr">
        <is>
          <t>Rock Slide</t>
        </is>
      </c>
      <c r="F796" s="71" t="n"/>
      <c r="G796" s="75" t="inlineStr">
        <is>
          <t>Bite</t>
        </is>
      </c>
      <c r="H796" s="71" t="n"/>
      <c r="Q796" s="72" t="inlineStr">
        <is>
          <t>Moves</t>
        </is>
      </c>
    </row>
    <row r="797">
      <c r="E797" s="83" t="inlineStr">
        <is>
          <t>Will O Wisp</t>
        </is>
      </c>
      <c r="F797" s="71" t="n"/>
      <c r="G797" s="82" t="inlineStr">
        <is>
          <t>Wing Attack</t>
        </is>
      </c>
      <c r="H797" s="71" t="n"/>
    </row>
    <row r="798">
      <c r="E798" s="76" t="inlineStr">
        <is>
          <t>Body Slam</t>
        </is>
      </c>
      <c r="F798" s="71" t="n"/>
      <c r="G798" s="90" t="inlineStr">
        <is>
          <t>Water Pulse</t>
        </is>
      </c>
      <c r="H798" s="71" t="n"/>
    </row>
    <row r="799">
      <c r="E799" s="83" t="inlineStr">
        <is>
          <t>Lava Plume</t>
        </is>
      </c>
      <c r="F799" s="71" t="n"/>
      <c r="G799" s="75" t="inlineStr">
        <is>
          <t>Pursuit</t>
        </is>
      </c>
      <c r="H799" s="71" t="n"/>
    </row>
    <row r="801" ht="20" customHeight="1">
      <c r="B801" s="65" t="inlineStr">
        <is>
          <t>Kindler</t>
        </is>
      </c>
      <c r="C801" s="66" t="n"/>
      <c r="D801" s="66" t="n"/>
      <c r="E801" s="67" t="inlineStr">
        <is>
          <t>Kindler Bernie (Rematch 2)</t>
        </is>
      </c>
      <c r="F801" s="66" t="n"/>
      <c r="G801" s="66" t="n"/>
      <c r="H801" s="66" t="n"/>
      <c r="I801" s="66" t="n"/>
      <c r="J801" s="66" t="n"/>
      <c r="K801" s="66" t="n"/>
      <c r="L801" s="66" t="n"/>
      <c r="M801" s="66" t="n"/>
      <c r="N801" s="66" t="n"/>
      <c r="O801" s="66" t="n"/>
      <c r="P801" s="66" t="n"/>
      <c r="Q801" s="66" t="n"/>
    </row>
    <row r="802" ht="69" customHeight="1">
      <c r="E802" s="68">
        <f>IFERROR(_xlfn.IMAGE("https://play.pokemonshowdown.com/sprites/gen5/slugma.png"),"")</f>
        <v/>
      </c>
      <c r="G802" s="68">
        <f>IFERROR(_xlfn.IMAGE("https://play.pokemonshowdown.com/sprites/gen5/pelipper.png"),"")</f>
        <v/>
      </c>
    </row>
    <row r="803">
      <c r="E803" s="70" t="inlineStr">
        <is>
          <t>Lv 29 Slugma</t>
        </is>
      </c>
      <c r="F803" s="71" t="n"/>
      <c r="G803" s="70" t="inlineStr">
        <is>
          <t>Lv 29 Pelipper</t>
        </is>
      </c>
      <c r="H803" s="71" t="n"/>
      <c r="Q803" s="72" t="inlineStr">
        <is>
          <t>Pokémon</t>
        </is>
      </c>
    </row>
    <row r="804">
      <c r="E804" s="73" t="inlineStr">
        <is>
          <t>Modest</t>
        </is>
      </c>
      <c r="F804" s="73" t="inlineStr">
        <is>
          <t>Magma Armor</t>
        </is>
      </c>
      <c r="G804" s="73" t="inlineStr">
        <is>
          <t>Modest</t>
        </is>
      </c>
      <c r="H804" s="73" t="inlineStr">
        <is>
          <t>Unburden</t>
        </is>
      </c>
      <c r="Q804" s="72" t="inlineStr">
        <is>
          <t>Nature / Ability</t>
        </is>
      </c>
    </row>
    <row r="805">
      <c r="B805" s="72" t="inlineStr">
        <is>
          <t>AI Flags:</t>
        </is>
      </c>
      <c r="E805" s="74" t="inlineStr">
        <is>
          <t>(None)</t>
        </is>
      </c>
      <c r="F805" s="71" t="n"/>
      <c r="G805" s="74" t="inlineStr">
        <is>
          <t>(None)</t>
        </is>
      </c>
      <c r="H805" s="71" t="n"/>
      <c r="Q805" s="72" t="inlineStr">
        <is>
          <t>Item</t>
        </is>
      </c>
    </row>
    <row r="806">
      <c r="B806" s="69" t="inlineStr">
        <is>
          <t>Basic Trainer</t>
        </is>
      </c>
      <c r="E806" s="89" t="inlineStr">
        <is>
          <t>Rock Slide</t>
        </is>
      </c>
      <c r="F806" s="71" t="n"/>
      <c r="G806" s="75" t="inlineStr">
        <is>
          <t>Bite</t>
        </is>
      </c>
      <c r="H806" s="71" t="n"/>
      <c r="Q806" s="72" t="inlineStr">
        <is>
          <t>Moves</t>
        </is>
      </c>
    </row>
    <row r="807">
      <c r="E807" s="83" t="inlineStr">
        <is>
          <t>Will O Wisp</t>
        </is>
      </c>
      <c r="F807" s="71" t="n"/>
      <c r="G807" s="75" t="inlineStr">
        <is>
          <t>Pursuit</t>
        </is>
      </c>
      <c r="H807" s="71" t="n"/>
    </row>
    <row r="808">
      <c r="E808" s="76" t="inlineStr">
        <is>
          <t>Body Slam</t>
        </is>
      </c>
      <c r="F808" s="71" t="n"/>
      <c r="G808" s="90" t="inlineStr">
        <is>
          <t>Bubble Beam</t>
        </is>
      </c>
      <c r="H808" s="71" t="n"/>
    </row>
    <row r="809">
      <c r="E809" s="83" t="inlineStr">
        <is>
          <t>Lava Plume</t>
        </is>
      </c>
      <c r="F809" s="71" t="n"/>
      <c r="G809" s="82" t="inlineStr">
        <is>
          <t>Pluck</t>
        </is>
      </c>
      <c r="H809" s="71" t="n"/>
    </row>
    <row r="811" ht="20" customHeight="1">
      <c r="B811" s="65" t="inlineStr">
        <is>
          <t>Kindler</t>
        </is>
      </c>
      <c r="C811" s="66" t="n"/>
      <c r="D811" s="66" t="n"/>
      <c r="E811" s="67" t="inlineStr">
        <is>
          <t>Kindler Bernie (Rematch 3)</t>
        </is>
      </c>
      <c r="F811" s="66" t="n"/>
      <c r="G811" s="66" t="n"/>
      <c r="H811" s="66" t="n"/>
      <c r="I811" s="66" t="n"/>
      <c r="J811" s="66" t="n"/>
      <c r="K811" s="66" t="n"/>
      <c r="L811" s="66" t="n"/>
      <c r="M811" s="66" t="n"/>
      <c r="N811" s="66" t="n"/>
      <c r="O811" s="66" t="n"/>
      <c r="P811" s="66" t="n"/>
      <c r="Q811" s="66" t="n"/>
    </row>
    <row r="812" ht="69" customHeight="1">
      <c r="E812" s="68">
        <f>IFERROR(_xlfn.IMAGE("https://play.pokemonshowdown.com/sprites/gen5/slugma.png"),"")</f>
        <v/>
      </c>
      <c r="G812" s="68">
        <f>IFERROR(_xlfn.IMAGE("https://play.pokemonshowdown.com/sprites/gen5/pelipper.png"),"")</f>
        <v/>
      </c>
    </row>
    <row r="813">
      <c r="E813" s="70" t="inlineStr">
        <is>
          <t>Lv 32 Slugma</t>
        </is>
      </c>
      <c r="F813" s="71" t="n"/>
      <c r="G813" s="70" t="inlineStr">
        <is>
          <t>Lv 32 Pelipper</t>
        </is>
      </c>
      <c r="H813" s="71" t="n"/>
      <c r="Q813" s="72" t="inlineStr">
        <is>
          <t>Pokémon</t>
        </is>
      </c>
    </row>
    <row r="814">
      <c r="E814" s="73" t="inlineStr">
        <is>
          <t>Modest</t>
        </is>
      </c>
      <c r="F814" s="73" t="inlineStr">
        <is>
          <t>Magma Armor</t>
        </is>
      </c>
      <c r="G814" s="73" t="inlineStr">
        <is>
          <t>Modest</t>
        </is>
      </c>
      <c r="H814" s="73" t="inlineStr">
        <is>
          <t>Unburden</t>
        </is>
      </c>
      <c r="Q814" s="72" t="inlineStr">
        <is>
          <t>Nature / Ability</t>
        </is>
      </c>
    </row>
    <row r="815">
      <c r="B815" s="72" t="inlineStr">
        <is>
          <t>AI Flags:</t>
        </is>
      </c>
      <c r="E815" s="74" t="inlineStr">
        <is>
          <t>(None)</t>
        </is>
      </c>
      <c r="F815" s="71" t="n"/>
      <c r="G815" s="74" t="inlineStr">
        <is>
          <t>(None)</t>
        </is>
      </c>
      <c r="H815" s="71" t="n"/>
      <c r="Q815" s="72" t="inlineStr">
        <is>
          <t>Item</t>
        </is>
      </c>
    </row>
    <row r="816">
      <c r="B816" s="69" t="inlineStr">
        <is>
          <t>Basic Trainer</t>
        </is>
      </c>
      <c r="E816" s="89" t="inlineStr">
        <is>
          <t>Rock Slide</t>
        </is>
      </c>
      <c r="F816" s="71" t="n"/>
      <c r="G816" s="75" t="inlineStr">
        <is>
          <t>Pursuit</t>
        </is>
      </c>
      <c r="H816" s="71" t="n"/>
      <c r="Q816" s="72" t="inlineStr">
        <is>
          <t>Moves</t>
        </is>
      </c>
    </row>
    <row r="817">
      <c r="E817" s="83" t="inlineStr">
        <is>
          <t>Will O Wisp</t>
        </is>
      </c>
      <c r="F817" s="71" t="n"/>
      <c r="G817" s="90" t="inlineStr">
        <is>
          <t>Bubble Beam</t>
        </is>
      </c>
      <c r="H817" s="71" t="n"/>
    </row>
    <row r="818">
      <c r="E818" s="76" t="inlineStr">
        <is>
          <t>Body Slam</t>
        </is>
      </c>
      <c r="F818" s="71" t="n"/>
      <c r="G818" s="82" t="inlineStr">
        <is>
          <t>Pluck</t>
        </is>
      </c>
      <c r="H818" s="71" t="n"/>
    </row>
    <row r="819">
      <c r="E819" s="83" t="inlineStr">
        <is>
          <t>Lava Plume</t>
        </is>
      </c>
      <c r="F819" s="71" t="n"/>
      <c r="G819" s="75" t="inlineStr">
        <is>
          <t>Payback</t>
        </is>
      </c>
      <c r="H819" s="71" t="n"/>
    </row>
    <row r="821" ht="20" customHeight="1">
      <c r="B821" s="65" t="inlineStr">
        <is>
          <t>Kindler</t>
        </is>
      </c>
      <c r="C821" s="66" t="n"/>
      <c r="D821" s="66" t="n"/>
      <c r="E821" s="67" t="inlineStr">
        <is>
          <t>Kindler Bernie (Rematch 4)</t>
        </is>
      </c>
      <c r="F821" s="66" t="n"/>
      <c r="G821" s="66" t="n"/>
      <c r="H821" s="66" t="n"/>
      <c r="I821" s="66" t="n"/>
      <c r="J821" s="66" t="n"/>
      <c r="K821" s="66" t="n"/>
      <c r="L821" s="66" t="n"/>
      <c r="M821" s="66" t="n"/>
      <c r="N821" s="66" t="n"/>
      <c r="O821" s="66" t="n"/>
      <c r="P821" s="66" t="n"/>
      <c r="Q821" s="66" t="n"/>
    </row>
    <row r="822" ht="69" customHeight="1">
      <c r="E822" s="68">
        <f>IFERROR(_xlfn.IMAGE("https://play.pokemonshowdown.com/sprites/gen5/magcargo.png"),"")</f>
        <v/>
      </c>
      <c r="G822" s="68">
        <f>IFERROR(_xlfn.IMAGE("https://play.pokemonshowdown.com/sprites/gen5/pelipper.png"),"")</f>
        <v/>
      </c>
    </row>
    <row r="823">
      <c r="E823" s="70" t="inlineStr">
        <is>
          <t>Lv 35 Magcargo</t>
        </is>
      </c>
      <c r="F823" s="71" t="n"/>
      <c r="G823" s="70" t="inlineStr">
        <is>
          <t>Lv 35 Pelipper</t>
        </is>
      </c>
      <c r="H823" s="71" t="n"/>
      <c r="Q823" s="72" t="inlineStr">
        <is>
          <t>Pokémon</t>
        </is>
      </c>
    </row>
    <row r="824">
      <c r="E824" s="73" t="inlineStr">
        <is>
          <t>Modest</t>
        </is>
      </c>
      <c r="F824" s="73" t="inlineStr">
        <is>
          <t>Magma Armor</t>
        </is>
      </c>
      <c r="G824" s="73" t="inlineStr">
        <is>
          <t>Modest</t>
        </is>
      </c>
      <c r="H824" s="73" t="inlineStr">
        <is>
          <t>Unburden</t>
        </is>
      </c>
      <c r="Q824" s="72" t="inlineStr">
        <is>
          <t>Nature / Ability</t>
        </is>
      </c>
    </row>
    <row r="825">
      <c r="B825" s="72" t="inlineStr">
        <is>
          <t>AI Flags:</t>
        </is>
      </c>
      <c r="E825" s="74" t="inlineStr">
        <is>
          <t>(None)</t>
        </is>
      </c>
      <c r="F825" s="71" t="n"/>
      <c r="G825" s="74" t="inlineStr">
        <is>
          <t>(None)</t>
        </is>
      </c>
      <c r="H825" s="71" t="n"/>
      <c r="Q825" s="72" t="inlineStr">
        <is>
          <t>Item</t>
        </is>
      </c>
    </row>
    <row r="826">
      <c r="B826" s="69" t="inlineStr">
        <is>
          <t>Basic Trainer</t>
        </is>
      </c>
      <c r="E826" s="83" t="inlineStr">
        <is>
          <t>Lava Plume</t>
        </is>
      </c>
      <c r="F826" s="71" t="n"/>
      <c r="G826" s="90" t="inlineStr">
        <is>
          <t>Bubble Beam</t>
        </is>
      </c>
      <c r="H826" s="71" t="n"/>
      <c r="Q826" s="72" t="inlineStr">
        <is>
          <t>Moves</t>
        </is>
      </c>
    </row>
    <row r="827">
      <c r="E827" s="83" t="inlineStr">
        <is>
          <t>Will O Wisp</t>
        </is>
      </c>
      <c r="F827" s="71" t="n"/>
      <c r="G827" s="82" t="inlineStr">
        <is>
          <t>Pluck</t>
        </is>
      </c>
      <c r="H827" s="71" t="n"/>
    </row>
    <row r="828">
      <c r="E828" s="89" t="inlineStr">
        <is>
          <t>Rock Slide</t>
        </is>
      </c>
      <c r="F828" s="71" t="n"/>
      <c r="G828" s="75" t="inlineStr">
        <is>
          <t>Payback</t>
        </is>
      </c>
      <c r="H828" s="71" t="n"/>
    </row>
    <row r="829">
      <c r="E829" s="84" t="inlineStr">
        <is>
          <t>Energy Ball</t>
        </is>
      </c>
      <c r="F829" s="71" t="n"/>
      <c r="G829" s="91" t="inlineStr">
        <is>
          <t>Ice Beam</t>
        </is>
      </c>
      <c r="H829" s="71" t="n"/>
    </row>
    <row r="831" ht="20" customHeight="1">
      <c r="B831" s="65" t="inlineStr">
        <is>
          <t>Pyramid King</t>
        </is>
      </c>
      <c r="C831" s="66" t="n"/>
      <c r="D831" s="66" t="n"/>
      <c r="E831" s="67" t="inlineStr">
        <is>
          <t>Pyramid King Brandon</t>
        </is>
      </c>
      <c r="F831" s="66" t="n"/>
      <c r="G831" s="66" t="n"/>
      <c r="H831" s="66" t="n"/>
      <c r="I831" s="66" t="n"/>
      <c r="J831" s="66" t="n"/>
      <c r="K831" s="66" t="n"/>
      <c r="L831" s="66" t="n"/>
      <c r="M831" s="66" t="n"/>
      <c r="N831" s="66" t="n"/>
      <c r="O831" s="66" t="n"/>
      <c r="P831" s="66" t="n"/>
      <c r="Q831" s="66" t="n"/>
    </row>
    <row r="832" ht="69" customHeight="1">
      <c r="E832" s="68">
        <f>IFERROR(_xlfn.IMAGE("https://play.pokemonshowdown.com/sprites/gen5/beldum.png"),"")</f>
        <v/>
      </c>
    </row>
    <row r="833">
      <c r="E833" s="70" t="inlineStr">
        <is>
          <t>Lv 5 Beldum</t>
        </is>
      </c>
      <c r="F833" s="71" t="n"/>
      <c r="Q833" s="72" t="inlineStr">
        <is>
          <t>Pokémon</t>
        </is>
      </c>
    </row>
    <row r="834">
      <c r="E834" s="73" t="inlineStr">
        <is>
          <t>Adamant</t>
        </is>
      </c>
      <c r="F834" s="73" t="inlineStr">
        <is>
          <t>Clear Body</t>
        </is>
      </c>
      <c r="Q834" s="72" t="inlineStr">
        <is>
          <t>Nature / Ability</t>
        </is>
      </c>
    </row>
    <row r="835">
      <c r="B835" s="72" t="inlineStr">
        <is>
          <t>AI Flags:</t>
        </is>
      </c>
      <c r="E835" s="74" t="inlineStr">
        <is>
          <t>(None)</t>
        </is>
      </c>
      <c r="F835" s="71" t="n"/>
      <c r="Q835" s="72" t="inlineStr">
        <is>
          <t>Item</t>
        </is>
      </c>
    </row>
    <row r="836">
      <c r="B836" s="69" t="inlineStr">
        <is>
          <t>Basic Trainer</t>
        </is>
      </c>
      <c r="E836" s="76" t="inlineStr">
        <is>
          <t>Take Down</t>
        </is>
      </c>
      <c r="F836" s="71" t="n"/>
      <c r="Q836" s="72" t="inlineStr">
        <is>
          <t>Moves</t>
        </is>
      </c>
    </row>
    <row r="837">
      <c r="E837" s="81" t="inlineStr">
        <is>
          <t>-</t>
        </is>
      </c>
      <c r="F837" s="71" t="n"/>
    </row>
    <row r="838">
      <c r="E838" s="81" t="inlineStr">
        <is>
          <t>-</t>
        </is>
      </c>
      <c r="F838" s="71" t="n"/>
    </row>
    <row r="839">
      <c r="E839" s="81" t="inlineStr">
        <is>
          <t>-</t>
        </is>
      </c>
      <c r="F839" s="71" t="n"/>
    </row>
    <row r="841" ht="20" customHeight="1">
      <c r="B841" s="65" t="inlineStr">
        <is>
          <t>RS Protag</t>
        </is>
      </c>
      <c r="C841" s="66" t="n"/>
      <c r="D841" s="66" t="n"/>
      <c r="E841" s="67" t="inlineStr">
        <is>
          <t>RS Protag Brendan</t>
        </is>
      </c>
      <c r="F841" s="66" t="n"/>
      <c r="G841" s="66" t="n"/>
      <c r="H841" s="66" t="n"/>
      <c r="I841" s="66" t="n"/>
      <c r="J841" s="66" t="n"/>
      <c r="K841" s="66" t="n"/>
      <c r="L841" s="66" t="n"/>
      <c r="M841" s="66" t="n"/>
      <c r="N841" s="66" t="n"/>
      <c r="O841" s="66" t="n"/>
      <c r="P841" s="66" t="n"/>
      <c r="Q841" s="66" t="n"/>
    </row>
    <row r="842" ht="69" customHeight="1">
      <c r="E842" s="68">
        <f>IFERROR(_xlfn.IMAGE("https://play.pokemonshowdown.com/sprites/gen5/groudon.png"),"")</f>
        <v/>
      </c>
    </row>
    <row r="843">
      <c r="E843" s="70" t="inlineStr">
        <is>
          <t>Lv 5 Groudon</t>
        </is>
      </c>
      <c r="F843" s="71" t="n"/>
      <c r="Q843" s="72" t="inlineStr">
        <is>
          <t>Pokémon</t>
        </is>
      </c>
    </row>
    <row r="844">
      <c r="E844" s="73" t="inlineStr">
        <is>
          <t>Adamant</t>
        </is>
      </c>
      <c r="F844" s="73" t="inlineStr">
        <is>
          <t>Pressure</t>
        </is>
      </c>
      <c r="Q844" s="72" t="inlineStr">
        <is>
          <t>Nature / Ability</t>
        </is>
      </c>
    </row>
    <row r="845">
      <c r="B845" s="72" t="inlineStr">
        <is>
          <t>AI Flags:</t>
        </is>
      </c>
      <c r="E845" s="74" t="inlineStr">
        <is>
          <t>(None)</t>
        </is>
      </c>
      <c r="F845" s="71" t="n"/>
      <c r="Q845" s="72" t="inlineStr">
        <is>
          <t>Item</t>
        </is>
      </c>
    </row>
    <row r="846">
      <c r="B846" s="69" t="inlineStr">
        <is>
          <t>UNVERIFIED</t>
        </is>
      </c>
      <c r="E846" s="76" t="inlineStr">
        <is>
          <t>Hyper Beam</t>
        </is>
      </c>
      <c r="F846" s="71" t="n"/>
      <c r="Q846" s="72" t="inlineStr">
        <is>
          <t>Moves</t>
        </is>
      </c>
    </row>
    <row r="847">
      <c r="E847" s="93" t="inlineStr">
        <is>
          <t>Dragon Rush</t>
        </is>
      </c>
      <c r="F847" s="71" t="n"/>
    </row>
    <row r="848">
      <c r="E848" s="81" t="inlineStr">
        <is>
          <t>-</t>
        </is>
      </c>
      <c r="F848" s="71" t="n"/>
    </row>
    <row r="849">
      <c r="E849" s="81" t="inlineStr">
        <is>
          <t>-</t>
        </is>
      </c>
      <c r="F849" s="71" t="n"/>
    </row>
    <row r="851" ht="20" customHeight="1">
      <c r="B851" s="65" t="inlineStr">
        <is>
          <t>Cooltrainer</t>
        </is>
      </c>
      <c r="C851" s="66" t="n"/>
      <c r="D851" s="66" t="n"/>
      <c r="E851" s="67" t="inlineStr">
        <is>
          <t>Cooltrainer Brooke (Rematch 1)</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IFERROR(_xlfn.IMAGE("https://play.pokemonshowdown.com/sprites/gen5/wingull.png"),"")</f>
        <v/>
      </c>
      <c r="G852" s="68">
        <f>IFERROR(_xlfn.IMAGE("https://play.pokemonshowdown.com/sprites/gen5/numel.png"),"")</f>
        <v/>
      </c>
      <c r="I852" s="68">
        <f>IFERROR(_xlfn.IMAGE("https://play.pokemonshowdown.com/sprites/gen5/roselia.png"),"")</f>
        <v/>
      </c>
    </row>
    <row r="853">
      <c r="E853" s="70" t="inlineStr">
        <is>
          <t>Lv 26 Wingull</t>
        </is>
      </c>
      <c r="F853" s="71" t="n"/>
      <c r="G853" s="70" t="inlineStr">
        <is>
          <t>Lv 26 Numel</t>
        </is>
      </c>
      <c r="H853" s="71" t="n"/>
      <c r="I853" s="70" t="inlineStr">
        <is>
          <t>Lv 26 Roselia</t>
        </is>
      </c>
      <c r="J853" s="71" t="n"/>
      <c r="Q853" s="72" t="inlineStr">
        <is>
          <t>Pokémon</t>
        </is>
      </c>
    </row>
    <row r="854">
      <c r="E854" s="73" t="inlineStr">
        <is>
          <t>Modest</t>
        </is>
      </c>
      <c r="F854" s="73" t="inlineStr">
        <is>
          <t>Gluttony</t>
        </is>
      </c>
      <c r="G854" s="73" t="inlineStr">
        <is>
          <t>Modest</t>
        </is>
      </c>
      <c r="H854" s="73" t="inlineStr">
        <is>
          <t>Oblivious</t>
        </is>
      </c>
      <c r="I854" s="73" t="inlineStr">
        <is>
          <t>Modest</t>
        </is>
      </c>
      <c r="J854" s="73" t="inlineStr">
        <is>
          <t>Natural Cure</t>
        </is>
      </c>
      <c r="Q854" s="72" t="inlineStr">
        <is>
          <t>Nature / Ability</t>
        </is>
      </c>
    </row>
    <row r="855">
      <c r="B855" s="72" t="inlineStr">
        <is>
          <t>AI Flags:</t>
        </is>
      </c>
      <c r="E855" s="74" t="inlineStr">
        <is>
          <t>(None)</t>
        </is>
      </c>
      <c r="F855" s="71" t="n"/>
      <c r="G855" s="74" t="inlineStr">
        <is>
          <t>(None)</t>
        </is>
      </c>
      <c r="H855" s="71" t="n"/>
      <c r="I855" s="74" t="inlineStr">
        <is>
          <t>(None)</t>
        </is>
      </c>
      <c r="J855" s="71" t="n"/>
      <c r="Q855" s="72" t="inlineStr">
        <is>
          <t>Item</t>
        </is>
      </c>
    </row>
    <row r="856">
      <c r="B856" s="69" t="inlineStr">
        <is>
          <t>Basic Trainer</t>
        </is>
      </c>
      <c r="E856" s="75" t="inlineStr">
        <is>
          <t>Bite</t>
        </is>
      </c>
      <c r="F856" s="71" t="n"/>
      <c r="G856" s="78" t="inlineStr">
        <is>
          <t>Sand Tomb</t>
        </is>
      </c>
      <c r="H856" s="71" t="n"/>
      <c r="I856" s="84" t="inlineStr">
        <is>
          <t>Stun Spore</t>
        </is>
      </c>
      <c r="J856" s="71" t="n"/>
      <c r="Q856" s="72" t="inlineStr">
        <is>
          <t>Moves</t>
        </is>
      </c>
    </row>
    <row r="857">
      <c r="E857" s="82" t="inlineStr">
        <is>
          <t>Wing Attack</t>
        </is>
      </c>
      <c r="F857" s="71" t="n"/>
      <c r="G857" s="78" t="inlineStr">
        <is>
          <t>Earth Power</t>
        </is>
      </c>
      <c r="H857" s="71" t="n"/>
      <c r="I857" s="76" t="inlineStr">
        <is>
          <t>Double Slap</t>
        </is>
      </c>
      <c r="J857" s="71" t="n"/>
    </row>
    <row r="858">
      <c r="E858" s="90" t="inlineStr">
        <is>
          <t>Water Pulse</t>
        </is>
      </c>
      <c r="F858" s="71" t="n"/>
      <c r="G858" s="83" t="inlineStr">
        <is>
          <t>Fire Spin</t>
        </is>
      </c>
      <c r="H858" s="71" t="n"/>
      <c r="I858" s="79" t="inlineStr">
        <is>
          <t>Pin Missile</t>
        </is>
      </c>
      <c r="J858" s="71" t="n"/>
    </row>
    <row r="859">
      <c r="E859" s="75" t="inlineStr">
        <is>
          <t>Pursuit</t>
        </is>
      </c>
      <c r="F859" s="71" t="n"/>
      <c r="G859" s="89" t="inlineStr">
        <is>
          <t>Rock Slide</t>
        </is>
      </c>
      <c r="H859" s="71" t="n"/>
      <c r="I859" s="80" t="inlineStr">
        <is>
          <t>Toxic</t>
        </is>
      </c>
      <c r="J859" s="71" t="n"/>
    </row>
    <row r="861" ht="20" customHeight="1">
      <c r="B861" s="65" t="inlineStr">
        <is>
          <t>Cooltrainer</t>
        </is>
      </c>
      <c r="C861" s="66" t="n"/>
      <c r="D861" s="66" t="n"/>
      <c r="E861" s="67" t="inlineStr">
        <is>
          <t>Cooltrainer Brooke (Rematch 2)</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IFERROR(_xlfn.IMAGE("https://play.pokemonshowdown.com/sprites/gen5/pelipper.png"),"")</f>
        <v/>
      </c>
      <c r="G862" s="68">
        <f>IFERROR(_xlfn.IMAGE("https://play.pokemonshowdown.com/sprites/gen5/numel.png"),"")</f>
        <v/>
      </c>
      <c r="I862" s="68">
        <f>IFERROR(_xlfn.IMAGE("https://play.pokemonshowdown.com/sprites/gen5/roselia.png"),"")</f>
        <v/>
      </c>
    </row>
    <row r="863">
      <c r="E863" s="70" t="inlineStr">
        <is>
          <t>Lv 29 Pelipper</t>
        </is>
      </c>
      <c r="F863" s="71" t="n"/>
      <c r="G863" s="70" t="inlineStr">
        <is>
          <t>Lv 29 Numel</t>
        </is>
      </c>
      <c r="H863" s="71" t="n"/>
      <c r="I863" s="70" t="inlineStr">
        <is>
          <t>Lv 29 Roselia</t>
        </is>
      </c>
      <c r="J863" s="71" t="n"/>
      <c r="Q863" s="72" t="inlineStr">
        <is>
          <t>Pokémon</t>
        </is>
      </c>
    </row>
    <row r="864">
      <c r="E864" s="73" t="inlineStr">
        <is>
          <t>Modest</t>
        </is>
      </c>
      <c r="F864" s="73" t="inlineStr">
        <is>
          <t>Unburden</t>
        </is>
      </c>
      <c r="G864" s="73" t="inlineStr">
        <is>
          <t>Modest</t>
        </is>
      </c>
      <c r="H864" s="73" t="inlineStr">
        <is>
          <t>Oblivious</t>
        </is>
      </c>
      <c r="I864" s="73" t="inlineStr">
        <is>
          <t>Modest</t>
        </is>
      </c>
      <c r="J864" s="73" t="inlineStr">
        <is>
          <t>Natural Cure</t>
        </is>
      </c>
      <c r="Q864" s="72" t="inlineStr">
        <is>
          <t>Nature / Ability</t>
        </is>
      </c>
    </row>
    <row r="865">
      <c r="B865" s="72" t="inlineStr">
        <is>
          <t>AI Flags:</t>
        </is>
      </c>
      <c r="E865" s="74" t="inlineStr">
        <is>
          <t>(None)</t>
        </is>
      </c>
      <c r="F865" s="71" t="n"/>
      <c r="G865" s="74" t="inlineStr">
        <is>
          <t>(None)</t>
        </is>
      </c>
      <c r="H865" s="71" t="n"/>
      <c r="I865" s="74" t="inlineStr">
        <is>
          <t>(None)</t>
        </is>
      </c>
      <c r="J865" s="71" t="n"/>
      <c r="Q865" s="72" t="inlineStr">
        <is>
          <t>Item</t>
        </is>
      </c>
    </row>
    <row r="866">
      <c r="B866" s="69" t="inlineStr">
        <is>
          <t>Basic Trainer</t>
        </is>
      </c>
      <c r="E866" s="75" t="inlineStr">
        <is>
          <t>Bite</t>
        </is>
      </c>
      <c r="F866" s="71" t="n"/>
      <c r="G866" s="78" t="inlineStr">
        <is>
          <t>Sand Tomb</t>
        </is>
      </c>
      <c r="H866" s="71" t="n"/>
      <c r="I866" s="76" t="inlineStr">
        <is>
          <t>Double Slap</t>
        </is>
      </c>
      <c r="J866" s="71" t="n"/>
      <c r="Q866" s="72" t="inlineStr">
        <is>
          <t>Moves</t>
        </is>
      </c>
    </row>
    <row r="867">
      <c r="E867" s="75" t="inlineStr">
        <is>
          <t>Pursuit</t>
        </is>
      </c>
      <c r="F867" s="71" t="n"/>
      <c r="G867" s="78" t="inlineStr">
        <is>
          <t>Earth Power</t>
        </is>
      </c>
      <c r="H867" s="71" t="n"/>
      <c r="I867" s="79" t="inlineStr">
        <is>
          <t>Pin Missile</t>
        </is>
      </c>
      <c r="J867" s="71" t="n"/>
    </row>
    <row r="868">
      <c r="E868" s="90" t="inlineStr">
        <is>
          <t>Bubble Beam</t>
        </is>
      </c>
      <c r="F868" s="71" t="n"/>
      <c r="G868" s="83" t="inlineStr">
        <is>
          <t>Fire Spin</t>
        </is>
      </c>
      <c r="H868" s="71" t="n"/>
      <c r="I868" s="80" t="inlineStr">
        <is>
          <t>Toxic</t>
        </is>
      </c>
      <c r="J868" s="71" t="n"/>
    </row>
    <row r="869">
      <c r="E869" s="82" t="inlineStr">
        <is>
          <t>Pluck</t>
        </is>
      </c>
      <c r="F869" s="71" t="n"/>
      <c r="G869" s="89" t="inlineStr">
        <is>
          <t>Rock Slide</t>
        </is>
      </c>
      <c r="H869" s="71" t="n"/>
      <c r="I869" s="84" t="inlineStr">
        <is>
          <t>Magical Leaf</t>
        </is>
      </c>
      <c r="J869" s="71" t="n"/>
    </row>
    <row r="871" ht="20" customHeight="1">
      <c r="B871" s="65" t="inlineStr">
        <is>
          <t>Cooltrainer</t>
        </is>
      </c>
      <c r="C871" s="66" t="n"/>
      <c r="D871" s="66" t="n"/>
      <c r="E871" s="67" t="inlineStr">
        <is>
          <t>Cooltrainer Brooke (Rematch 3)</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IFERROR(_xlfn.IMAGE("https://play.pokemonshowdown.com/sprites/gen5/pelipper.png"),"")</f>
        <v/>
      </c>
      <c r="G872" s="68">
        <f>IFERROR(_xlfn.IMAGE("https://play.pokemonshowdown.com/sprites/gen5/numel.png"),"")</f>
        <v/>
      </c>
      <c r="I872" s="68">
        <f>IFERROR(_xlfn.IMAGE("https://play.pokemonshowdown.com/sprites/gen5/roselia.png"),"")</f>
        <v/>
      </c>
    </row>
    <row r="873">
      <c r="E873" s="70" t="inlineStr">
        <is>
          <t>Lv 32 Pelipper</t>
        </is>
      </c>
      <c r="F873" s="71" t="n"/>
      <c r="G873" s="70" t="inlineStr">
        <is>
          <t>Lv 32 Numel</t>
        </is>
      </c>
      <c r="H873" s="71" t="n"/>
      <c r="I873" s="70" t="inlineStr">
        <is>
          <t>Lv 32 Roselia</t>
        </is>
      </c>
      <c r="J873" s="71" t="n"/>
      <c r="Q873" s="72" t="inlineStr">
        <is>
          <t>Pokémon</t>
        </is>
      </c>
    </row>
    <row r="874">
      <c r="E874" s="73" t="inlineStr">
        <is>
          <t>Modest</t>
        </is>
      </c>
      <c r="F874" s="73" t="inlineStr">
        <is>
          <t>Unburden</t>
        </is>
      </c>
      <c r="G874" s="73" t="inlineStr">
        <is>
          <t>Modest</t>
        </is>
      </c>
      <c r="H874" s="73" t="inlineStr">
        <is>
          <t>Oblivious</t>
        </is>
      </c>
      <c r="I874" s="73" t="inlineStr">
        <is>
          <t>Modest</t>
        </is>
      </c>
      <c r="J874" s="73" t="inlineStr">
        <is>
          <t>Natural Cure</t>
        </is>
      </c>
      <c r="Q874" s="72" t="inlineStr">
        <is>
          <t>Nature / Ability</t>
        </is>
      </c>
    </row>
    <row r="875">
      <c r="B875" s="72" t="inlineStr">
        <is>
          <t>AI Flags:</t>
        </is>
      </c>
      <c r="E875" s="74" t="inlineStr">
        <is>
          <t>(None)</t>
        </is>
      </c>
      <c r="F875" s="71" t="n"/>
      <c r="G875" s="74" t="inlineStr">
        <is>
          <t>(None)</t>
        </is>
      </c>
      <c r="H875" s="71" t="n"/>
      <c r="I875" s="74" t="inlineStr">
        <is>
          <t>(None)</t>
        </is>
      </c>
      <c r="J875" s="71" t="n"/>
      <c r="Q875" s="72" t="inlineStr">
        <is>
          <t>Item</t>
        </is>
      </c>
    </row>
    <row r="876">
      <c r="B876" s="69" t="inlineStr">
        <is>
          <t>Basic Trainer</t>
        </is>
      </c>
      <c r="E876" s="75" t="inlineStr">
        <is>
          <t>Pursuit</t>
        </is>
      </c>
      <c r="F876" s="71" t="n"/>
      <c r="G876" s="78" t="inlineStr">
        <is>
          <t>Earth Power</t>
        </is>
      </c>
      <c r="H876" s="71" t="n"/>
      <c r="I876" s="79" t="inlineStr">
        <is>
          <t>Pin Missile</t>
        </is>
      </c>
      <c r="J876" s="71" t="n"/>
      <c r="Q876" s="72" t="inlineStr">
        <is>
          <t>Moves</t>
        </is>
      </c>
    </row>
    <row r="877">
      <c r="E877" s="90" t="inlineStr">
        <is>
          <t>Bubble Beam</t>
        </is>
      </c>
      <c r="F877" s="71" t="n"/>
      <c r="G877" s="83" t="inlineStr">
        <is>
          <t>Fire Spin</t>
        </is>
      </c>
      <c r="H877" s="71" t="n"/>
      <c r="I877" s="80" t="inlineStr">
        <is>
          <t>Toxic</t>
        </is>
      </c>
      <c r="J877" s="71" t="n"/>
    </row>
    <row r="878">
      <c r="E878" s="82" t="inlineStr">
        <is>
          <t>Pluck</t>
        </is>
      </c>
      <c r="F878" s="71" t="n"/>
      <c r="G878" s="89" t="inlineStr">
        <is>
          <t>Rock Slide</t>
        </is>
      </c>
      <c r="H878" s="71" t="n"/>
      <c r="I878" s="84" t="inlineStr">
        <is>
          <t>Magical Leaf</t>
        </is>
      </c>
      <c r="J878" s="71" t="n"/>
    </row>
    <row r="879">
      <c r="E879" s="75" t="inlineStr">
        <is>
          <t>Payback</t>
        </is>
      </c>
      <c r="F879" s="71" t="n"/>
      <c r="G879" s="83" t="inlineStr">
        <is>
          <t>Lava Plume</t>
        </is>
      </c>
      <c r="H879" s="71" t="n"/>
      <c r="I879" s="80" t="inlineStr">
        <is>
          <t>Poison Jab</t>
        </is>
      </c>
      <c r="J879" s="71" t="n"/>
    </row>
    <row r="881" ht="20" customHeight="1">
      <c r="B881" s="65" t="inlineStr">
        <is>
          <t>Cooltrainer</t>
        </is>
      </c>
      <c r="C881" s="66" t="n"/>
      <c r="D881" s="66" t="n"/>
      <c r="E881" s="67" t="inlineStr">
        <is>
          <t>Cooltrainer Brooke (Rematch 4)</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IFERROR(_xlfn.IMAGE("https://play.pokemonshowdown.com/sprites/gen5/pelipper.png"),"")</f>
        <v/>
      </c>
      <c r="G882" s="68">
        <f>IFERROR(_xlfn.IMAGE("https://play.pokemonshowdown.com/sprites/gen5/camerupt.png"),"")</f>
        <v/>
      </c>
      <c r="I882" s="68">
        <f>IFERROR(_xlfn.IMAGE("https://play.pokemonshowdown.com/sprites/gen5/roselia.png"),"")</f>
        <v/>
      </c>
    </row>
    <row r="883">
      <c r="E883" s="70" t="inlineStr">
        <is>
          <t>Lv 34 Pelipper</t>
        </is>
      </c>
      <c r="F883" s="71" t="n"/>
      <c r="G883" s="70" t="inlineStr">
        <is>
          <t>Lv 34 Camerupt</t>
        </is>
      </c>
      <c r="H883" s="71" t="n"/>
      <c r="I883" s="70" t="inlineStr">
        <is>
          <t>Lv 34 Roselia</t>
        </is>
      </c>
      <c r="J883" s="71" t="n"/>
      <c r="Q883" s="72" t="inlineStr">
        <is>
          <t>Pokémon</t>
        </is>
      </c>
    </row>
    <row r="884">
      <c r="E884" s="73" t="inlineStr">
        <is>
          <t>Modest</t>
        </is>
      </c>
      <c r="F884" s="73" t="inlineStr">
        <is>
          <t>Unburden</t>
        </is>
      </c>
      <c r="G884" s="73" t="inlineStr">
        <is>
          <t>Modest</t>
        </is>
      </c>
      <c r="H884" s="73" t="inlineStr">
        <is>
          <t>Magma Armor</t>
        </is>
      </c>
      <c r="I884" s="73" t="inlineStr">
        <is>
          <t>Modest</t>
        </is>
      </c>
      <c r="J884" s="73" t="inlineStr">
        <is>
          <t>Natural Cure</t>
        </is>
      </c>
      <c r="Q884" s="72" t="inlineStr">
        <is>
          <t>Nature / Ability</t>
        </is>
      </c>
    </row>
    <row r="885">
      <c r="B885" s="72" t="inlineStr">
        <is>
          <t>AI Flags:</t>
        </is>
      </c>
      <c r="E885" s="74" t="inlineStr">
        <is>
          <t>(None)</t>
        </is>
      </c>
      <c r="F885" s="71" t="n"/>
      <c r="G885" s="74" t="inlineStr">
        <is>
          <t>(None)</t>
        </is>
      </c>
      <c r="H885" s="71" t="n"/>
      <c r="I885" s="74" t="inlineStr">
        <is>
          <t>(None)</t>
        </is>
      </c>
      <c r="J885" s="71" t="n"/>
      <c r="Q885" s="72" t="inlineStr">
        <is>
          <t>Item</t>
        </is>
      </c>
    </row>
    <row r="886">
      <c r="B886" s="69" t="inlineStr">
        <is>
          <t>Basic Trainer</t>
        </is>
      </c>
      <c r="E886" s="90" t="inlineStr">
        <is>
          <t>Bubble Beam</t>
        </is>
      </c>
      <c r="F886" s="71" t="n"/>
      <c r="G886" s="78" t="inlineStr">
        <is>
          <t>Earth Power</t>
        </is>
      </c>
      <c r="H886" s="71" t="n"/>
      <c r="I886" s="80" t="inlineStr">
        <is>
          <t>Toxic</t>
        </is>
      </c>
      <c r="J886" s="71" t="n"/>
      <c r="Q886" s="72" t="inlineStr">
        <is>
          <t>Moves</t>
        </is>
      </c>
    </row>
    <row r="887">
      <c r="E887" s="82" t="inlineStr">
        <is>
          <t>Pluck</t>
        </is>
      </c>
      <c r="F887" s="71" t="n"/>
      <c r="G887" s="83" t="inlineStr">
        <is>
          <t>Flare Blitz</t>
        </is>
      </c>
      <c r="H887" s="71" t="n"/>
      <c r="I887" s="84" t="inlineStr">
        <is>
          <t>Magical Leaf</t>
        </is>
      </c>
      <c r="J887" s="71" t="n"/>
    </row>
    <row r="888">
      <c r="E888" s="75" t="inlineStr">
        <is>
          <t>Payback</t>
        </is>
      </c>
      <c r="F888" s="71" t="n"/>
      <c r="G888" s="89" t="inlineStr">
        <is>
          <t>Rock Slide</t>
        </is>
      </c>
      <c r="H888" s="71" t="n"/>
      <c r="I888" s="80" t="inlineStr">
        <is>
          <t>Poison Jab</t>
        </is>
      </c>
      <c r="J888" s="71" t="n"/>
    </row>
    <row r="889">
      <c r="E889" s="91" t="inlineStr">
        <is>
          <t>Ice Beam</t>
        </is>
      </c>
      <c r="F889" s="71" t="n"/>
      <c r="G889" s="83" t="inlineStr">
        <is>
          <t>Lava Plume</t>
        </is>
      </c>
      <c r="H889" s="71" t="n"/>
      <c r="I889" s="84" t="inlineStr">
        <is>
          <t>Needle Arm</t>
        </is>
      </c>
      <c r="J889" s="71" t="n"/>
    </row>
    <row r="891" ht="20" customHeight="1">
      <c r="B891" s="65" t="inlineStr">
        <is>
          <t>Youngster</t>
        </is>
      </c>
      <c r="C891" s="66" t="n"/>
      <c r="D891" s="66" t="n"/>
      <c r="E891" s="67" t="inlineStr">
        <is>
          <t>Youngster Calvin (Rematch 1)</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IFERROR(_xlfn.IMAGE("https://play.pokemonshowdown.com/sprites/gen5/mightyena.png"),"")</f>
        <v/>
      </c>
    </row>
    <row r="893">
      <c r="E893" s="70" t="inlineStr">
        <is>
          <t>Lv 27 Mightyena</t>
        </is>
      </c>
      <c r="F893" s="71" t="n"/>
      <c r="Q893" s="72" t="inlineStr">
        <is>
          <t>Pokémon</t>
        </is>
      </c>
    </row>
    <row r="894">
      <c r="E894" s="73" t="inlineStr">
        <is>
          <t>Adamant</t>
        </is>
      </c>
      <c r="F894" s="73" t="inlineStr">
        <is>
          <t>Intimidate</t>
        </is>
      </c>
      <c r="Q894" s="72" t="inlineStr">
        <is>
          <t>Nature / Ability</t>
        </is>
      </c>
    </row>
    <row r="895">
      <c r="B895" s="72" t="inlineStr">
        <is>
          <t>AI Flags:</t>
        </is>
      </c>
      <c r="E895" s="74" t="inlineStr">
        <is>
          <t>(None)</t>
        </is>
      </c>
      <c r="F895" s="71" t="n"/>
      <c r="Q895" s="72" t="inlineStr">
        <is>
          <t>Item</t>
        </is>
      </c>
    </row>
    <row r="896">
      <c r="B896" s="69" t="inlineStr">
        <is>
          <t>Basic Trainer</t>
        </is>
      </c>
      <c r="E896" s="75" t="inlineStr">
        <is>
          <t>Bite</t>
        </is>
      </c>
      <c r="F896" s="71" t="n"/>
      <c r="Q896" s="72" t="inlineStr">
        <is>
          <t>Moves</t>
        </is>
      </c>
    </row>
    <row r="897">
      <c r="E897" s="76" t="inlineStr">
        <is>
          <t>Odor Sleuth</t>
        </is>
      </c>
      <c r="F897" s="71" t="n"/>
    </row>
    <row r="898">
      <c r="E898" s="75" t="inlineStr">
        <is>
          <t>Assurance</t>
        </is>
      </c>
      <c r="F898" s="71" t="n"/>
    </row>
    <row r="899">
      <c r="E899" s="77" t="inlineStr">
        <is>
          <t>Thunder Fang</t>
        </is>
      </c>
      <c r="F899" s="71" t="n"/>
    </row>
    <row r="901" ht="20" customHeight="1">
      <c r="B901" s="65" t="inlineStr">
        <is>
          <t>Youngster</t>
        </is>
      </c>
      <c r="C901" s="66" t="n"/>
      <c r="D901" s="66" t="n"/>
      <c r="E901" s="67" t="inlineStr">
        <is>
          <t>Youngster Calvin (Rematch 2)</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IFERROR(_xlfn.IMAGE("https://play.pokemonshowdown.com/sprites/gen5/swellow.png"),"")</f>
        <v/>
      </c>
      <c r="G902" s="68">
        <f>IFERROR(_xlfn.IMAGE("https://play.pokemonshowdown.com/sprites/gen5/mightyena.png"),"")</f>
        <v/>
      </c>
    </row>
    <row r="903">
      <c r="E903" s="70" t="inlineStr">
        <is>
          <t>Lv 28 Swellow</t>
        </is>
      </c>
      <c r="F903" s="71" t="n"/>
      <c r="G903" s="70" t="inlineStr">
        <is>
          <t>Lv 30 Mightyena</t>
        </is>
      </c>
      <c r="H903" s="71" t="n"/>
      <c r="Q903" s="72" t="inlineStr">
        <is>
          <t>Pokémon</t>
        </is>
      </c>
    </row>
    <row r="904">
      <c r="E904" s="73" t="inlineStr">
        <is>
          <t>Adamant</t>
        </is>
      </c>
      <c r="F904" s="73" t="inlineStr">
        <is>
          <t>Guts</t>
        </is>
      </c>
      <c r="G904" s="73" t="inlineStr">
        <is>
          <t>Adamant</t>
        </is>
      </c>
      <c r="H904" s="73" t="inlineStr">
        <is>
          <t>Intimidate</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6" t="inlineStr">
        <is>
          <t>Whirlwind</t>
        </is>
      </c>
      <c r="F906" s="71" t="n"/>
      <c r="G906" s="75" t="inlineStr">
        <is>
          <t>Bite</t>
        </is>
      </c>
      <c r="H906" s="71" t="n"/>
      <c r="Q906" s="72" t="inlineStr">
        <is>
          <t>Moves</t>
        </is>
      </c>
    </row>
    <row r="907">
      <c r="E907" s="76" t="inlineStr">
        <is>
          <t>Quick Attack</t>
        </is>
      </c>
      <c r="F907" s="71" t="n"/>
      <c r="G907" s="76" t="inlineStr">
        <is>
          <t>Odor Sleuth</t>
        </is>
      </c>
      <c r="H907" s="71" t="n"/>
    </row>
    <row r="908">
      <c r="E908" s="82" t="inlineStr">
        <is>
          <t>Aerial Ace</t>
        </is>
      </c>
      <c r="F908" s="71" t="n"/>
      <c r="G908" s="75" t="inlineStr">
        <is>
          <t>Assurance</t>
        </is>
      </c>
      <c r="H908" s="71" t="n"/>
    </row>
    <row r="909">
      <c r="E909" s="76" t="inlineStr">
        <is>
          <t>Endeavor</t>
        </is>
      </c>
      <c r="F909" s="71" t="n"/>
      <c r="G909" s="77" t="inlineStr">
        <is>
          <t>Thunder Fang</t>
        </is>
      </c>
      <c r="H909" s="71" t="n"/>
    </row>
    <row r="911" ht="20" customHeight="1">
      <c r="B911" s="65" t="inlineStr">
        <is>
          <t>Youngster</t>
        </is>
      </c>
      <c r="C911" s="66" t="n"/>
      <c r="D911" s="66" t="n"/>
      <c r="E911" s="67" t="inlineStr">
        <is>
          <t>Youngster Calvin (Rematch 3)</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IFERROR(_xlfn.IMAGE("https://play.pokemonshowdown.com/sprites/gen5/swellow.png"),"")</f>
        <v/>
      </c>
      <c r="G912" s="68">
        <f>IFERROR(_xlfn.IMAGE("https://play.pokemonshowdown.com/sprites/gen5/linoone.png"),"")</f>
        <v/>
      </c>
      <c r="I912" s="68">
        <f>IFERROR(_xlfn.IMAGE("https://play.pokemonshowdown.com/sprites/gen5/mightyena.png"),"")</f>
        <v/>
      </c>
    </row>
    <row r="913">
      <c r="E913" s="70" t="inlineStr">
        <is>
          <t>Lv 31 Swellow</t>
        </is>
      </c>
      <c r="F913" s="71" t="n"/>
      <c r="G913" s="70" t="inlineStr">
        <is>
          <t>Lv 29 Linoone</t>
        </is>
      </c>
      <c r="H913" s="71" t="n"/>
      <c r="I913" s="70" t="inlineStr">
        <is>
          <t>Lv 33 Mightyena</t>
        </is>
      </c>
      <c r="J913" s="71" t="n"/>
      <c r="Q913" s="72" t="inlineStr">
        <is>
          <t>Pokémon</t>
        </is>
      </c>
    </row>
    <row r="914">
      <c r="E914" s="73" t="inlineStr">
        <is>
          <t>Adamant</t>
        </is>
      </c>
      <c r="F914" s="73" t="inlineStr">
        <is>
          <t>Guts</t>
        </is>
      </c>
      <c r="G914" s="73" t="inlineStr">
        <is>
          <t>Jolly</t>
        </is>
      </c>
      <c r="H914" s="73" t="inlineStr">
        <is>
          <t>Gluttony</t>
        </is>
      </c>
      <c r="I914" s="73" t="inlineStr">
        <is>
          <t>Adamant</t>
        </is>
      </c>
      <c r="J914" s="73" t="inlineStr">
        <is>
          <t>Intimidate</t>
        </is>
      </c>
      <c r="Q914" s="72" t="inlineStr">
        <is>
          <t>Nature / Ability</t>
        </is>
      </c>
    </row>
    <row r="915">
      <c r="B915" s="72" t="inlineStr">
        <is>
          <t>AI Flags:</t>
        </is>
      </c>
      <c r="E915" s="74" t="inlineStr">
        <is>
          <t>(None)</t>
        </is>
      </c>
      <c r="F915" s="71" t="n"/>
      <c r="G915" s="74" t="inlineStr">
        <is>
          <t>(None)</t>
        </is>
      </c>
      <c r="H915" s="71" t="n"/>
      <c r="I915" s="74" t="inlineStr">
        <is>
          <t>(None)</t>
        </is>
      </c>
      <c r="J915" s="71" t="n"/>
      <c r="Q915" s="72" t="inlineStr">
        <is>
          <t>Item</t>
        </is>
      </c>
    </row>
    <row r="916">
      <c r="B916" s="69" t="inlineStr">
        <is>
          <t>Basic Trainer</t>
        </is>
      </c>
      <c r="E916" s="76" t="inlineStr">
        <is>
          <t>Whirlwind</t>
        </is>
      </c>
      <c r="F916" s="71" t="n"/>
      <c r="G916" s="78" t="inlineStr">
        <is>
          <t>Sand Attack</t>
        </is>
      </c>
      <c r="H916" s="71" t="n"/>
      <c r="I916" s="75" t="inlineStr">
        <is>
          <t>Bite</t>
        </is>
      </c>
      <c r="J916" s="71" t="n"/>
      <c r="Q916" s="72" t="inlineStr">
        <is>
          <t>Moves</t>
        </is>
      </c>
    </row>
    <row r="917">
      <c r="E917" s="76" t="inlineStr">
        <is>
          <t>Quick Attack</t>
        </is>
      </c>
      <c r="F917" s="71" t="n"/>
      <c r="G917" s="76" t="inlineStr">
        <is>
          <t>Quick Attack</t>
        </is>
      </c>
      <c r="H917" s="71" t="n"/>
      <c r="I917" s="76" t="inlineStr">
        <is>
          <t>Odor Sleuth</t>
        </is>
      </c>
      <c r="J917" s="71" t="n"/>
    </row>
    <row r="918">
      <c r="E918" s="82" t="inlineStr">
        <is>
          <t>Aerial Ace</t>
        </is>
      </c>
      <c r="F918" s="71" t="n"/>
      <c r="G918" s="87" t="inlineStr">
        <is>
          <t>Iron Tail</t>
        </is>
      </c>
      <c r="H918" s="71" t="n"/>
      <c r="I918" s="75" t="inlineStr">
        <is>
          <t>Assurance</t>
        </is>
      </c>
      <c r="J918" s="71" t="n"/>
    </row>
    <row r="919">
      <c r="E919" s="76" t="inlineStr">
        <is>
          <t>Endeavor</t>
        </is>
      </c>
      <c r="F919" s="71" t="n"/>
      <c r="G919" s="75" t="inlineStr">
        <is>
          <t>Night Slash</t>
        </is>
      </c>
      <c r="H919" s="71" t="n"/>
      <c r="I919" s="77" t="inlineStr">
        <is>
          <t>Thunder Fang</t>
        </is>
      </c>
      <c r="J919" s="71" t="n"/>
    </row>
    <row r="921" ht="20" customHeight="1">
      <c r="B921" s="65" t="inlineStr">
        <is>
          <t>Youngster</t>
        </is>
      </c>
      <c r="C921" s="66" t="n"/>
      <c r="D921" s="66" t="n"/>
      <c r="E921" s="67" t="inlineStr">
        <is>
          <t>Youngster Calvin (Rematch 4)</t>
        </is>
      </c>
      <c r="F921" s="66" t="n"/>
      <c r="G921" s="66" t="n"/>
      <c r="H921" s="66" t="n"/>
      <c r="I921" s="66" t="n"/>
      <c r="J921" s="66" t="n"/>
      <c r="K921" s="66" t="n"/>
      <c r="L921" s="66" t="n"/>
      <c r="M921" s="66" t="n"/>
      <c r="N921" s="66" t="n"/>
      <c r="O921" s="66" t="n"/>
      <c r="P921" s="66" t="n"/>
      <c r="Q921" s="66" t="n"/>
    </row>
    <row r="922" ht="69" customHeight="1">
      <c r="E922" s="68">
        <f>IFERROR(_xlfn.IMAGE("https://play.pokemonshowdown.com/sprites/gen5/swellow.png"),"")</f>
        <v/>
      </c>
      <c r="G922" s="68">
        <f>IFERROR(_xlfn.IMAGE("https://play.pokemonshowdown.com/sprites/gen5/linoone.png"),"")</f>
        <v/>
      </c>
      <c r="I922" s="68">
        <f>IFERROR(_xlfn.IMAGE("https://play.pokemonshowdown.com/sprites/gen5/mightyena.png"),"")</f>
        <v/>
      </c>
    </row>
    <row r="923">
      <c r="E923" s="70" t="inlineStr">
        <is>
          <t>Lv 34 Swellow</t>
        </is>
      </c>
      <c r="F923" s="71" t="n"/>
      <c r="G923" s="70" t="inlineStr">
        <is>
          <t>Lv 32 Linoone</t>
        </is>
      </c>
      <c r="H923" s="71" t="n"/>
      <c r="I923" s="70" t="inlineStr">
        <is>
          <t>Lv 36 Mightyena</t>
        </is>
      </c>
      <c r="J923" s="71" t="n"/>
      <c r="Q923" s="72" t="inlineStr">
        <is>
          <t>Pokémon</t>
        </is>
      </c>
    </row>
    <row r="924">
      <c r="E924" s="73" t="inlineStr">
        <is>
          <t>Adamant</t>
        </is>
      </c>
      <c r="F924" s="73" t="inlineStr">
        <is>
          <t>Guts</t>
        </is>
      </c>
      <c r="G924" s="73" t="inlineStr">
        <is>
          <t>Jolly</t>
        </is>
      </c>
      <c r="H924" s="73" t="inlineStr">
        <is>
          <t>Gluttony</t>
        </is>
      </c>
      <c r="I924" s="73" t="inlineStr">
        <is>
          <t>Adamant</t>
        </is>
      </c>
      <c r="J924" s="73" t="inlineStr">
        <is>
          <t>Intimidate</t>
        </is>
      </c>
      <c r="Q924" s="72" t="inlineStr">
        <is>
          <t>Nature / Ability</t>
        </is>
      </c>
    </row>
    <row r="925">
      <c r="B925" s="72" t="inlineStr">
        <is>
          <t>AI Flags:</t>
        </is>
      </c>
      <c r="E925" s="74" t="inlineStr">
        <is>
          <t>(None)</t>
        </is>
      </c>
      <c r="F925" s="71" t="n"/>
      <c r="G925" s="74" t="inlineStr">
        <is>
          <t>(None)</t>
        </is>
      </c>
      <c r="H925" s="71" t="n"/>
      <c r="I925" s="74" t="inlineStr">
        <is>
          <t>(None)</t>
        </is>
      </c>
      <c r="J925" s="71" t="n"/>
      <c r="Q925" s="72" t="inlineStr">
        <is>
          <t>Item</t>
        </is>
      </c>
    </row>
    <row r="926">
      <c r="B926" s="69" t="inlineStr">
        <is>
          <t>Basic Trainer</t>
        </is>
      </c>
      <c r="E926" s="76" t="inlineStr">
        <is>
          <t>Whirlwind</t>
        </is>
      </c>
      <c r="F926" s="71" t="n"/>
      <c r="G926" s="78" t="inlineStr">
        <is>
          <t>Sand Attack</t>
        </is>
      </c>
      <c r="H926" s="71" t="n"/>
      <c r="I926" s="75" t="inlineStr">
        <is>
          <t>Bite</t>
        </is>
      </c>
      <c r="J926" s="71" t="n"/>
      <c r="Q926" s="72" t="inlineStr">
        <is>
          <t>Moves</t>
        </is>
      </c>
    </row>
    <row r="927">
      <c r="E927" s="76" t="inlineStr">
        <is>
          <t>Quick Attack</t>
        </is>
      </c>
      <c r="F927" s="71" t="n"/>
      <c r="G927" s="76" t="inlineStr">
        <is>
          <t>Quick Attack</t>
        </is>
      </c>
      <c r="H927" s="71" t="n"/>
      <c r="I927" s="76" t="inlineStr">
        <is>
          <t>Odor Sleuth</t>
        </is>
      </c>
      <c r="J927" s="71" t="n"/>
    </row>
    <row r="928">
      <c r="E928" s="82" t="inlineStr">
        <is>
          <t>Aerial Ace</t>
        </is>
      </c>
      <c r="F928" s="71" t="n"/>
      <c r="G928" s="87" t="inlineStr">
        <is>
          <t>Iron Tail</t>
        </is>
      </c>
      <c r="H928" s="71" t="n"/>
      <c r="I928" s="75" t="inlineStr">
        <is>
          <t>Assurance</t>
        </is>
      </c>
      <c r="J928" s="71" t="n"/>
    </row>
    <row r="929">
      <c r="E929" s="76" t="inlineStr">
        <is>
          <t>Endeavor</t>
        </is>
      </c>
      <c r="F929" s="71" t="n"/>
      <c r="G929" s="75" t="inlineStr">
        <is>
          <t>Night Slash</t>
        </is>
      </c>
      <c r="H929" s="71" t="n"/>
      <c r="I929" s="77" t="inlineStr">
        <is>
          <t>Thunder Fang</t>
        </is>
      </c>
      <c r="J929" s="71" t="n"/>
    </row>
    <row r="931" ht="20" customHeight="1">
      <c r="B931" s="65" t="inlineStr">
        <is>
          <t>Psychic</t>
        </is>
      </c>
      <c r="C931" s="66" t="n"/>
      <c r="D931" s="66" t="n"/>
      <c r="E931" s="67" t="inlineStr">
        <is>
          <t>Psychic Cameron (Rematch 1)</t>
        </is>
      </c>
      <c r="F931" s="66" t="n"/>
      <c r="G931" s="66" t="n"/>
      <c r="H931" s="66" t="n"/>
      <c r="I931" s="66" t="n"/>
      <c r="J931" s="66" t="n"/>
      <c r="K931" s="66" t="n"/>
      <c r="L931" s="66" t="n"/>
      <c r="M931" s="66" t="n"/>
      <c r="N931" s="66" t="n"/>
      <c r="O931" s="66" t="n"/>
      <c r="P931" s="66" t="n"/>
      <c r="Q931" s="66" t="n"/>
    </row>
    <row r="932" ht="69" customHeight="1">
      <c r="E932" s="68">
        <f>IFERROR(_xlfn.IMAGE("https://play.pokemonshowdown.com/sprites/gen5/kadabra.png"),"")</f>
        <v/>
      </c>
      <c r="G932" s="68">
        <f>IFERROR(_xlfn.IMAGE("https://play.pokemonshowdown.com/sprites/gen5/solrock.png"),"")</f>
        <v/>
      </c>
    </row>
    <row r="933">
      <c r="E933" s="70" t="inlineStr">
        <is>
          <t>Lv 33 Kadabra</t>
        </is>
      </c>
      <c r="F933" s="71" t="n"/>
      <c r="G933" s="70" t="inlineStr">
        <is>
          <t>Lv 33 Solrock</t>
        </is>
      </c>
      <c r="H933" s="71" t="n"/>
      <c r="Q933" s="72" t="inlineStr">
        <is>
          <t>Pokémon</t>
        </is>
      </c>
    </row>
    <row r="934">
      <c r="E934" s="73" t="inlineStr">
        <is>
          <t>Modest</t>
        </is>
      </c>
      <c r="F934" s="73" t="inlineStr">
        <is>
          <t>Magic Guard</t>
        </is>
      </c>
      <c r="G934" s="73" t="inlineStr">
        <is>
          <t>Adamant</t>
        </is>
      </c>
      <c r="H934" s="73" t="inlineStr">
        <is>
          <t>Levitate</t>
        </is>
      </c>
      <c r="Q934" s="72" t="inlineStr">
        <is>
          <t>Nature / Ability</t>
        </is>
      </c>
    </row>
    <row r="935">
      <c r="B935" s="72" t="inlineStr">
        <is>
          <t>AI Flags:</t>
        </is>
      </c>
      <c r="E935" s="74" t="inlineStr">
        <is>
          <t>(None)</t>
        </is>
      </c>
      <c r="F935" s="71" t="n"/>
      <c r="G935" s="74" t="inlineStr">
        <is>
          <t>(None)</t>
        </is>
      </c>
      <c r="H935" s="71" t="n"/>
      <c r="Q935" s="72" t="inlineStr">
        <is>
          <t>Item</t>
        </is>
      </c>
    </row>
    <row r="936">
      <c r="B936" s="69" t="inlineStr">
        <is>
          <t>Basic Trainer</t>
        </is>
      </c>
      <c r="E936" s="85" t="inlineStr">
        <is>
          <t>Teleport</t>
        </is>
      </c>
      <c r="F936" s="71" t="n"/>
      <c r="G936" s="85" t="inlineStr">
        <is>
          <t>Teleport</t>
        </is>
      </c>
      <c r="H936" s="71" t="n"/>
      <c r="Q936" s="72" t="inlineStr">
        <is>
          <t>Moves</t>
        </is>
      </c>
    </row>
    <row r="937">
      <c r="E937" s="76" t="inlineStr">
        <is>
          <t>Disable</t>
        </is>
      </c>
      <c r="F937" s="71" t="n"/>
      <c r="G937" s="83" t="inlineStr">
        <is>
          <t>Will O Wisp</t>
        </is>
      </c>
      <c r="H937" s="71" t="n"/>
    </row>
    <row r="938">
      <c r="E938" s="85" t="inlineStr">
        <is>
          <t>Psybeam</t>
        </is>
      </c>
      <c r="F938" s="71" t="n"/>
      <c r="G938" s="85" t="inlineStr">
        <is>
          <t>Psycho Cut</t>
        </is>
      </c>
      <c r="H938" s="71" t="n"/>
    </row>
    <row r="939">
      <c r="E939" s="85" t="inlineStr">
        <is>
          <t>Future Sight</t>
        </is>
      </c>
      <c r="F939" s="71" t="n"/>
      <c r="G939" s="89" t="inlineStr">
        <is>
          <t>Rock Slide</t>
        </is>
      </c>
      <c r="H939" s="71" t="n"/>
    </row>
    <row r="941" ht="20" customHeight="1">
      <c r="B941" s="65" t="inlineStr">
        <is>
          <t>Psychic</t>
        </is>
      </c>
      <c r="C941" s="66" t="n"/>
      <c r="D941" s="66" t="n"/>
      <c r="E941" s="67" t="inlineStr">
        <is>
          <t>Psychic Cameron (Rematch 2)</t>
        </is>
      </c>
      <c r="F941" s="66" t="n"/>
      <c r="G941" s="66" t="n"/>
      <c r="H941" s="66" t="n"/>
      <c r="I941" s="66" t="n"/>
      <c r="J941" s="66" t="n"/>
      <c r="K941" s="66" t="n"/>
      <c r="L941" s="66" t="n"/>
      <c r="M941" s="66" t="n"/>
      <c r="N941" s="66" t="n"/>
      <c r="O941" s="66" t="n"/>
      <c r="P941" s="66" t="n"/>
      <c r="Q941" s="66" t="n"/>
    </row>
    <row r="942" ht="69" customHeight="1">
      <c r="E942" s="68">
        <f>IFERROR(_xlfn.IMAGE("https://play.pokemonshowdown.com/sprites/gen5/kadabra.png"),"")</f>
        <v/>
      </c>
      <c r="G942" s="68">
        <f>IFERROR(_xlfn.IMAGE("https://play.pokemonshowdown.com/sprites/gen5/solrock.png"),"")</f>
        <v/>
      </c>
    </row>
    <row r="943">
      <c r="E943" s="70" t="inlineStr">
        <is>
          <t>Lv 38 Kadabra</t>
        </is>
      </c>
      <c r="F943" s="71" t="n"/>
      <c r="G943" s="70" t="inlineStr">
        <is>
          <t>Lv 38 Solrock</t>
        </is>
      </c>
      <c r="H943" s="71" t="n"/>
      <c r="Q943" s="72" t="inlineStr">
        <is>
          <t>Pokémon</t>
        </is>
      </c>
    </row>
    <row r="944">
      <c r="E944" s="73" t="inlineStr">
        <is>
          <t>Modest</t>
        </is>
      </c>
      <c r="F944" s="73" t="inlineStr">
        <is>
          <t>Magic Guard</t>
        </is>
      </c>
      <c r="G944" s="73" t="inlineStr">
        <is>
          <t>Adamant</t>
        </is>
      </c>
      <c r="H944" s="73" t="inlineStr">
        <is>
          <t>Levitate</t>
        </is>
      </c>
      <c r="Q944" s="72" t="inlineStr">
        <is>
          <t>Nature / Ability</t>
        </is>
      </c>
    </row>
    <row r="945">
      <c r="B945" s="72" t="inlineStr">
        <is>
          <t>AI Flags:</t>
        </is>
      </c>
      <c r="E945" s="74" t="inlineStr">
        <is>
          <t>(None)</t>
        </is>
      </c>
      <c r="F945" s="71" t="n"/>
      <c r="G945" s="74" t="inlineStr">
        <is>
          <t>(None)</t>
        </is>
      </c>
      <c r="H945" s="71" t="n"/>
      <c r="Q945" s="72" t="inlineStr">
        <is>
          <t>Item</t>
        </is>
      </c>
    </row>
    <row r="946">
      <c r="B946" s="69" t="inlineStr">
        <is>
          <t>Basic Trainer</t>
        </is>
      </c>
      <c r="E946" s="85" t="inlineStr">
        <is>
          <t>Psybeam</t>
        </is>
      </c>
      <c r="F946" s="71" t="n"/>
      <c r="G946" s="83" t="inlineStr">
        <is>
          <t>Will O Wisp</t>
        </is>
      </c>
      <c r="H946" s="71" t="n"/>
      <c r="Q946" s="72" t="inlineStr">
        <is>
          <t>Moves</t>
        </is>
      </c>
    </row>
    <row r="947">
      <c r="E947" s="85" t="inlineStr">
        <is>
          <t>Future Sight</t>
        </is>
      </c>
      <c r="F947" s="71" t="n"/>
      <c r="G947" s="85" t="inlineStr">
        <is>
          <t>Psycho Cut</t>
        </is>
      </c>
      <c r="H947" s="71" t="n"/>
    </row>
    <row r="948">
      <c r="E948" s="85" t="inlineStr">
        <is>
          <t>Miracle Eye</t>
        </is>
      </c>
      <c r="F948" s="71" t="n"/>
      <c r="G948" s="89" t="inlineStr">
        <is>
          <t>Rock Slide</t>
        </is>
      </c>
      <c r="H948" s="71" t="n"/>
    </row>
    <row r="949">
      <c r="E949" s="85" t="inlineStr">
        <is>
          <t>Teleport</t>
        </is>
      </c>
      <c r="F949" s="71" t="n"/>
      <c r="G949" s="76" t="inlineStr">
        <is>
          <t>Self Destruct</t>
        </is>
      </c>
      <c r="H949" s="71" t="n"/>
    </row>
    <row r="951" ht="20" customHeight="1">
      <c r="B951" s="65" t="inlineStr">
        <is>
          <t>Psychic</t>
        </is>
      </c>
      <c r="C951" s="66" t="n"/>
      <c r="D951" s="66" t="n"/>
      <c r="E951" s="67" t="inlineStr">
        <is>
          <t>Psychic Cameron (Rematch 3)</t>
        </is>
      </c>
      <c r="F951" s="66" t="n"/>
      <c r="G951" s="66" t="n"/>
      <c r="H951" s="66" t="n"/>
      <c r="I951" s="66" t="n"/>
      <c r="J951" s="66" t="n"/>
      <c r="K951" s="66" t="n"/>
      <c r="L951" s="66" t="n"/>
      <c r="M951" s="66" t="n"/>
      <c r="N951" s="66" t="n"/>
      <c r="O951" s="66" t="n"/>
      <c r="P951" s="66" t="n"/>
      <c r="Q951" s="66" t="n"/>
    </row>
    <row r="952" ht="69" customHeight="1">
      <c r="E952" s="68">
        <f>IFERROR(_xlfn.IMAGE("https://play.pokemonshowdown.com/sprites/gen5/kadabra.png"),"")</f>
        <v/>
      </c>
      <c r="G952" s="68">
        <f>IFERROR(_xlfn.IMAGE("https://play.pokemonshowdown.com/sprites/gen5/solrock.png"),"")</f>
        <v/>
      </c>
    </row>
    <row r="953">
      <c r="E953" s="70" t="inlineStr">
        <is>
          <t>Lv 41 Kadabra</t>
        </is>
      </c>
      <c r="F953" s="71" t="n"/>
      <c r="G953" s="70" t="inlineStr">
        <is>
          <t>Lv 41 Solrock</t>
        </is>
      </c>
      <c r="H953" s="71" t="n"/>
      <c r="Q953" s="72" t="inlineStr">
        <is>
          <t>Pokémon</t>
        </is>
      </c>
    </row>
    <row r="954">
      <c r="E954" s="73" t="inlineStr">
        <is>
          <t>Modest</t>
        </is>
      </c>
      <c r="F954" s="73" t="inlineStr">
        <is>
          <t>Magic Guard</t>
        </is>
      </c>
      <c r="G954" s="73" t="inlineStr">
        <is>
          <t>Adamant</t>
        </is>
      </c>
      <c r="H954" s="73" t="inlineStr">
        <is>
          <t>Levitate</t>
        </is>
      </c>
      <c r="Q954" s="72" t="inlineStr">
        <is>
          <t>Nature / Ability</t>
        </is>
      </c>
    </row>
    <row r="955">
      <c r="B955" s="72" t="inlineStr">
        <is>
          <t>AI Flags:</t>
        </is>
      </c>
      <c r="E955" s="74" t="inlineStr">
        <is>
          <t>(None)</t>
        </is>
      </c>
      <c r="F955" s="71" t="n"/>
      <c r="G955" s="74" t="inlineStr">
        <is>
          <t>(None)</t>
        </is>
      </c>
      <c r="H955" s="71" t="n"/>
      <c r="Q955" s="72" t="inlineStr">
        <is>
          <t>Item</t>
        </is>
      </c>
    </row>
    <row r="956">
      <c r="B956" s="69" t="inlineStr">
        <is>
          <t>Basic Trainer</t>
        </is>
      </c>
      <c r="E956" s="85" t="inlineStr">
        <is>
          <t>Future Sight</t>
        </is>
      </c>
      <c r="F956" s="71" t="n"/>
      <c r="G956" s="83" t="inlineStr">
        <is>
          <t>Will O Wisp</t>
        </is>
      </c>
      <c r="H956" s="71" t="n"/>
      <c r="Q956" s="72" t="inlineStr">
        <is>
          <t>Moves</t>
        </is>
      </c>
    </row>
    <row r="957">
      <c r="E957" s="85" t="inlineStr">
        <is>
          <t>Miracle Eye</t>
        </is>
      </c>
      <c r="F957" s="71" t="n"/>
      <c r="G957" s="85" t="inlineStr">
        <is>
          <t>Psycho Cut</t>
        </is>
      </c>
      <c r="H957" s="71" t="n"/>
    </row>
    <row r="958">
      <c r="E958" s="85" t="inlineStr">
        <is>
          <t>Teleport</t>
        </is>
      </c>
      <c r="F958" s="71" t="n"/>
      <c r="G958" s="89" t="inlineStr">
        <is>
          <t>Rock Slide</t>
        </is>
      </c>
      <c r="H958" s="71" t="n"/>
    </row>
    <row r="959">
      <c r="E959" s="85" t="inlineStr">
        <is>
          <t>Psychic</t>
        </is>
      </c>
      <c r="F959" s="71" t="n"/>
      <c r="G959" s="76" t="inlineStr">
        <is>
          <t>Self Destruct</t>
        </is>
      </c>
      <c r="H959" s="71" t="n"/>
    </row>
    <row r="961" ht="20" customHeight="1">
      <c r="B961" s="65" t="inlineStr">
        <is>
          <t>Psychic</t>
        </is>
      </c>
      <c r="C961" s="66" t="n"/>
      <c r="D961" s="66" t="n"/>
      <c r="E961" s="67" t="inlineStr">
        <is>
          <t>Psychic Cameron (Rematch 4)</t>
        </is>
      </c>
      <c r="F961" s="66" t="n"/>
      <c r="G961" s="66" t="n"/>
      <c r="H961" s="66" t="n"/>
      <c r="I961" s="66" t="n"/>
      <c r="J961" s="66" t="n"/>
      <c r="K961" s="66" t="n"/>
      <c r="L961" s="66" t="n"/>
      <c r="M961" s="66" t="n"/>
      <c r="N961" s="66" t="n"/>
      <c r="O961" s="66" t="n"/>
      <c r="P961" s="66" t="n"/>
      <c r="Q961" s="66" t="n"/>
    </row>
    <row r="962" ht="69" customHeight="1">
      <c r="E962" s="68">
        <f>IFERROR(_xlfn.IMAGE("https://play.pokemonshowdown.com/sprites/gen5/solrock.png"),"")</f>
        <v/>
      </c>
      <c r="G962" s="68">
        <f>IFERROR(_xlfn.IMAGE("https://play.pokemonshowdown.com/sprites/gen5/alakazam.png"),"")</f>
        <v/>
      </c>
    </row>
    <row r="963">
      <c r="E963" s="70" t="inlineStr">
        <is>
          <t>Lv 45 Solrock</t>
        </is>
      </c>
      <c r="F963" s="71" t="n"/>
      <c r="G963" s="70" t="inlineStr">
        <is>
          <t>Lv 45 Alakazam</t>
        </is>
      </c>
      <c r="H963" s="71" t="n"/>
      <c r="Q963" s="72" t="inlineStr">
        <is>
          <t>Pokémon</t>
        </is>
      </c>
    </row>
    <row r="964">
      <c r="E964" s="73" t="inlineStr">
        <is>
          <t>Adamant</t>
        </is>
      </c>
      <c r="F964" s="73" t="inlineStr">
        <is>
          <t>Levitate</t>
        </is>
      </c>
      <c r="G964" s="73" t="inlineStr">
        <is>
          <t>Modest</t>
        </is>
      </c>
      <c r="H964" s="73" t="inlineStr">
        <is>
          <t>Magic Guard</t>
        </is>
      </c>
      <c r="Q964" s="72" t="inlineStr">
        <is>
          <t>Nature / Ability</t>
        </is>
      </c>
    </row>
    <row r="965">
      <c r="B965" s="72" t="inlineStr">
        <is>
          <t>AI Flags:</t>
        </is>
      </c>
      <c r="E965" s="74" t="inlineStr">
        <is>
          <t>(None)</t>
        </is>
      </c>
      <c r="F965" s="71" t="n"/>
      <c r="G965" s="74" t="inlineStr">
        <is>
          <t>(None)</t>
        </is>
      </c>
      <c r="H965" s="71" t="n"/>
      <c r="Q965" s="72" t="inlineStr">
        <is>
          <t>Item</t>
        </is>
      </c>
    </row>
    <row r="966">
      <c r="B966" s="69" t="inlineStr">
        <is>
          <t>Basic Trainer</t>
        </is>
      </c>
      <c r="E966" s="89" t="inlineStr">
        <is>
          <t>Rock Slide</t>
        </is>
      </c>
      <c r="F966" s="71" t="n"/>
      <c r="G966" s="85" t="inlineStr">
        <is>
          <t>Miracle Eye</t>
        </is>
      </c>
      <c r="H966" s="71" t="n"/>
      <c r="Q966" s="72" t="inlineStr">
        <is>
          <t>Moves</t>
        </is>
      </c>
    </row>
    <row r="967">
      <c r="E967" s="76" t="inlineStr">
        <is>
          <t>Self Destruct</t>
        </is>
      </c>
      <c r="F967" s="71" t="n"/>
      <c r="G967" s="85" t="inlineStr">
        <is>
          <t>Teleport</t>
        </is>
      </c>
      <c r="H967" s="71" t="n"/>
    </row>
    <row r="968">
      <c r="E968" s="85" t="inlineStr">
        <is>
          <t>Zen Headbutt</t>
        </is>
      </c>
      <c r="F968" s="71" t="n"/>
      <c r="G968" s="85" t="inlineStr">
        <is>
          <t>Psychic</t>
        </is>
      </c>
      <c r="H968" s="71" t="n"/>
    </row>
    <row r="969">
      <c r="E969" s="78" t="inlineStr">
        <is>
          <t>Earthquake</t>
        </is>
      </c>
      <c r="F969" s="71" t="n"/>
      <c r="G969" s="76" t="inlineStr">
        <is>
          <t>Recover</t>
        </is>
      </c>
      <c r="H969" s="71" t="n"/>
    </row>
    <row r="971" ht="20" customHeight="1">
      <c r="B971" s="65" t="inlineStr">
        <is>
          <t>Pkmn Ranger</t>
        </is>
      </c>
      <c r="C971" s="66" t="n"/>
      <c r="D971" s="66" t="n"/>
      <c r="E971" s="67" t="inlineStr">
        <is>
          <t>Pkmn Ranger Catherine (Rematch 1)</t>
        </is>
      </c>
      <c r="F971" s="66" t="n"/>
      <c r="G971" s="66" t="n"/>
      <c r="H971" s="66" t="n"/>
      <c r="I971" s="66" t="n"/>
      <c r="J971" s="66" t="n"/>
      <c r="K971" s="66" t="n"/>
      <c r="L971" s="66" t="n"/>
      <c r="M971" s="66" t="n"/>
      <c r="N971" s="66" t="n"/>
      <c r="O971" s="66" t="n"/>
      <c r="P971" s="66" t="n"/>
      <c r="Q971" s="66" t="n"/>
    </row>
    <row r="972" ht="69" customHeight="1">
      <c r="E972" s="68">
        <f>IFERROR(_xlfn.IMAGE("https://play.pokemonshowdown.com/sprites/gen5/gloom.png"),"")</f>
        <v/>
      </c>
      <c r="G972" s="68">
        <f>IFERROR(_xlfn.IMAGE("https://play.pokemonshowdown.com/sprites/gen5/roselia.png"),"")</f>
        <v/>
      </c>
    </row>
    <row r="973">
      <c r="E973" s="70" t="inlineStr">
        <is>
          <t>Lv 30 Gloom</t>
        </is>
      </c>
      <c r="F973" s="71" t="n"/>
      <c r="G973" s="70" t="inlineStr">
        <is>
          <t>Lv 30 Roselia</t>
        </is>
      </c>
      <c r="H973" s="71" t="n"/>
      <c r="Q973" s="72" t="inlineStr">
        <is>
          <t>Pokémon</t>
        </is>
      </c>
    </row>
    <row r="974">
      <c r="E974" s="73" t="inlineStr">
        <is>
          <t>Modest</t>
        </is>
      </c>
      <c r="F974" s="73" t="inlineStr">
        <is>
          <t>Chlorophyll</t>
        </is>
      </c>
      <c r="G974" s="73" t="inlineStr">
        <is>
          <t>Modest</t>
        </is>
      </c>
      <c r="H974" s="73" t="inlineStr">
        <is>
          <t>Natural Cure</t>
        </is>
      </c>
      <c r="Q974" s="72" t="inlineStr">
        <is>
          <t>Nature / Ability</t>
        </is>
      </c>
    </row>
    <row r="975">
      <c r="B975" s="72" t="inlineStr">
        <is>
          <t>AI Flags:</t>
        </is>
      </c>
      <c r="E975" s="74" t="inlineStr">
        <is>
          <t>(None)</t>
        </is>
      </c>
      <c r="F975" s="71" t="n"/>
      <c r="G975" s="74" t="inlineStr">
        <is>
          <t>(None)</t>
        </is>
      </c>
      <c r="H975" s="71" t="n"/>
      <c r="Q975" s="72" t="inlineStr">
        <is>
          <t>Item</t>
        </is>
      </c>
    </row>
    <row r="976">
      <c r="B976" s="69" t="inlineStr">
        <is>
          <t>Basic Trainer</t>
        </is>
      </c>
      <c r="E976" s="84" t="inlineStr">
        <is>
          <t>Magical Leaf</t>
        </is>
      </c>
      <c r="F976" s="71" t="n"/>
      <c r="G976" s="76" t="inlineStr">
        <is>
          <t>Double Slap</t>
        </is>
      </c>
      <c r="H976" s="71" t="n"/>
      <c r="Q976" s="72" t="inlineStr">
        <is>
          <t>Moves</t>
        </is>
      </c>
    </row>
    <row r="977">
      <c r="E977" s="84" t="inlineStr">
        <is>
          <t>Stun Spore</t>
        </is>
      </c>
      <c r="F977" s="71" t="n"/>
      <c r="G977" s="79" t="inlineStr">
        <is>
          <t>Pin Missile</t>
        </is>
      </c>
      <c r="H977" s="71" t="n"/>
    </row>
    <row r="978">
      <c r="E978" s="80" t="inlineStr">
        <is>
          <t>Sludge</t>
        </is>
      </c>
      <c r="F978" s="71" t="n"/>
      <c r="G978" s="80" t="inlineStr">
        <is>
          <t>Toxic</t>
        </is>
      </c>
      <c r="H978" s="71" t="n"/>
    </row>
    <row r="979">
      <c r="E979" s="84" t="inlineStr">
        <is>
          <t>Mega Drain</t>
        </is>
      </c>
      <c r="F979" s="71" t="n"/>
      <c r="G979" s="84" t="inlineStr">
        <is>
          <t>Magical Leaf</t>
        </is>
      </c>
      <c r="H979" s="71" t="n"/>
    </row>
    <row r="981" ht="20" customHeight="1">
      <c r="B981" s="65" t="inlineStr">
        <is>
          <t>Pkmn Ranger</t>
        </is>
      </c>
      <c r="C981" s="66" t="n"/>
      <c r="D981" s="66" t="n"/>
      <c r="E981" s="67" t="inlineStr">
        <is>
          <t>Pkmn Ranger Catherine (Rematch 2)</t>
        </is>
      </c>
      <c r="F981" s="66" t="n"/>
      <c r="G981" s="66" t="n"/>
      <c r="H981" s="66" t="n"/>
      <c r="I981" s="66" t="n"/>
      <c r="J981" s="66" t="n"/>
      <c r="K981" s="66" t="n"/>
      <c r="L981" s="66" t="n"/>
      <c r="M981" s="66" t="n"/>
      <c r="N981" s="66" t="n"/>
      <c r="O981" s="66" t="n"/>
      <c r="P981" s="66" t="n"/>
      <c r="Q981" s="66" t="n"/>
    </row>
    <row r="982" ht="69" customHeight="1">
      <c r="E982" s="68">
        <f>IFERROR(_xlfn.IMAGE("https://play.pokemonshowdown.com/sprites/gen5/gloom.png"),"")</f>
        <v/>
      </c>
      <c r="G982" s="68">
        <f>IFERROR(_xlfn.IMAGE("https://play.pokemonshowdown.com/sprites/gen5/roselia.png"),"")</f>
        <v/>
      </c>
    </row>
    <row r="983">
      <c r="E983" s="70" t="inlineStr">
        <is>
          <t>Lv 33 Gloom</t>
        </is>
      </c>
      <c r="F983" s="71" t="n"/>
      <c r="G983" s="70" t="inlineStr">
        <is>
          <t>Lv 33 Roselia</t>
        </is>
      </c>
      <c r="H983" s="71" t="n"/>
      <c r="Q983" s="72" t="inlineStr">
        <is>
          <t>Pokémon</t>
        </is>
      </c>
    </row>
    <row r="984">
      <c r="E984" s="73" t="inlineStr">
        <is>
          <t>Modest</t>
        </is>
      </c>
      <c r="F984" s="73" t="inlineStr">
        <is>
          <t>Chlorophyll</t>
        </is>
      </c>
      <c r="G984" s="73" t="inlineStr">
        <is>
          <t>Modest</t>
        </is>
      </c>
      <c r="H984" s="73" t="inlineStr">
        <is>
          <t>Natural Cure</t>
        </is>
      </c>
      <c r="Q984" s="72" t="inlineStr">
        <is>
          <t>Nature / Ability</t>
        </is>
      </c>
    </row>
    <row r="985">
      <c r="B985" s="72" t="inlineStr">
        <is>
          <t>AI Flags:</t>
        </is>
      </c>
      <c r="E985" s="74" t="inlineStr">
        <is>
          <t>(None)</t>
        </is>
      </c>
      <c r="F985" s="71" t="n"/>
      <c r="G985" s="74" t="inlineStr">
        <is>
          <t>(None)</t>
        </is>
      </c>
      <c r="H985" s="71" t="n"/>
      <c r="Q985" s="72" t="inlineStr">
        <is>
          <t>Item</t>
        </is>
      </c>
    </row>
    <row r="986">
      <c r="B986" s="69" t="inlineStr">
        <is>
          <t>Basic Trainer</t>
        </is>
      </c>
      <c r="E986" s="84" t="inlineStr">
        <is>
          <t>Magical Leaf</t>
        </is>
      </c>
      <c r="F986" s="71" t="n"/>
      <c r="G986" s="80" t="inlineStr">
        <is>
          <t>Toxic</t>
        </is>
      </c>
      <c r="H986" s="71" t="n"/>
      <c r="Q986" s="72" t="inlineStr">
        <is>
          <t>Moves</t>
        </is>
      </c>
    </row>
    <row r="987">
      <c r="E987" s="84" t="inlineStr">
        <is>
          <t>Stun Spore</t>
        </is>
      </c>
      <c r="F987" s="71" t="n"/>
      <c r="G987" s="84" t="inlineStr">
        <is>
          <t>Magical Leaf</t>
        </is>
      </c>
      <c r="H987" s="71" t="n"/>
    </row>
    <row r="988">
      <c r="E988" s="80" t="inlineStr">
        <is>
          <t>Sludge</t>
        </is>
      </c>
      <c r="F988" s="71" t="n"/>
      <c r="G988" s="80" t="inlineStr">
        <is>
          <t>Poison Jab</t>
        </is>
      </c>
      <c r="H988" s="71" t="n"/>
    </row>
    <row r="989">
      <c r="E989" s="84" t="inlineStr">
        <is>
          <t>Mega Drain</t>
        </is>
      </c>
      <c r="F989" s="71" t="n"/>
      <c r="G989" s="84" t="inlineStr">
        <is>
          <t>Needle Arm</t>
        </is>
      </c>
      <c r="H989" s="71" t="n"/>
    </row>
    <row r="991" ht="20" customHeight="1">
      <c r="B991" s="65" t="inlineStr">
        <is>
          <t>Pkmn Ranger</t>
        </is>
      </c>
      <c r="C991" s="66" t="n"/>
      <c r="D991" s="66" t="n"/>
      <c r="E991" s="67" t="inlineStr">
        <is>
          <t>Pkmn Ranger Catherine (Rematch 3)</t>
        </is>
      </c>
      <c r="F991" s="66" t="n"/>
      <c r="G991" s="66" t="n"/>
      <c r="H991" s="66" t="n"/>
      <c r="I991" s="66" t="n"/>
      <c r="J991" s="66" t="n"/>
      <c r="K991" s="66" t="n"/>
      <c r="L991" s="66" t="n"/>
      <c r="M991" s="66" t="n"/>
      <c r="N991" s="66" t="n"/>
      <c r="O991" s="66" t="n"/>
      <c r="P991" s="66" t="n"/>
      <c r="Q991" s="66" t="n"/>
    </row>
    <row r="992" ht="69" customHeight="1">
      <c r="E992" s="68">
        <f>IFERROR(_xlfn.IMAGE("https://play.pokemonshowdown.com/sprites/gen5/gloom.png"),"")</f>
        <v/>
      </c>
      <c r="G992" s="68">
        <f>IFERROR(_xlfn.IMAGE("https://play.pokemonshowdown.com/sprites/gen5/roselia.png"),"")</f>
        <v/>
      </c>
    </row>
    <row r="993">
      <c r="E993" s="70" t="inlineStr">
        <is>
          <t>Lv 36 Gloom</t>
        </is>
      </c>
      <c r="F993" s="71" t="n"/>
      <c r="G993" s="70" t="inlineStr">
        <is>
          <t>Lv 36 Roselia</t>
        </is>
      </c>
      <c r="H993" s="71" t="n"/>
      <c r="Q993" s="72" t="inlineStr">
        <is>
          <t>Pokémon</t>
        </is>
      </c>
    </row>
    <row r="994">
      <c r="E994" s="73" t="inlineStr">
        <is>
          <t>Modest</t>
        </is>
      </c>
      <c r="F994" s="73" t="inlineStr">
        <is>
          <t>Chlorophyll</t>
        </is>
      </c>
      <c r="G994" s="73" t="inlineStr">
        <is>
          <t>Modest</t>
        </is>
      </c>
      <c r="H994" s="73" t="inlineStr">
        <is>
          <t>Natural Cure</t>
        </is>
      </c>
      <c r="Q994" s="72" t="inlineStr">
        <is>
          <t>Nature / Ability</t>
        </is>
      </c>
    </row>
    <row r="995">
      <c r="B995" s="72" t="inlineStr">
        <is>
          <t>AI Flags:</t>
        </is>
      </c>
      <c r="E995" s="74" t="inlineStr">
        <is>
          <t>(None)</t>
        </is>
      </c>
      <c r="F995" s="71" t="n"/>
      <c r="G995" s="74" t="inlineStr">
        <is>
          <t>(None)</t>
        </is>
      </c>
      <c r="H995" s="71" t="n"/>
      <c r="Q995" s="72" t="inlineStr">
        <is>
          <t>Item</t>
        </is>
      </c>
    </row>
    <row r="996">
      <c r="B996" s="69" t="inlineStr">
        <is>
          <t>Basic Trainer</t>
        </is>
      </c>
      <c r="E996" s="84" t="inlineStr">
        <is>
          <t>Stun Spore</t>
        </is>
      </c>
      <c r="F996" s="71" t="n"/>
      <c r="G996" s="80" t="inlineStr">
        <is>
          <t>Toxic</t>
        </is>
      </c>
      <c r="H996" s="71" t="n"/>
      <c r="Q996" s="72" t="inlineStr">
        <is>
          <t>Moves</t>
        </is>
      </c>
    </row>
    <row r="997">
      <c r="E997" s="80" t="inlineStr">
        <is>
          <t>Sludge</t>
        </is>
      </c>
      <c r="F997" s="71" t="n"/>
      <c r="G997" s="84" t="inlineStr">
        <is>
          <t>Magical Leaf</t>
        </is>
      </c>
      <c r="H997" s="71" t="n"/>
    </row>
    <row r="998">
      <c r="E998" s="84" t="inlineStr">
        <is>
          <t>Mega Drain</t>
        </is>
      </c>
      <c r="F998" s="71" t="n"/>
      <c r="G998" s="80" t="inlineStr">
        <is>
          <t>Poison Jab</t>
        </is>
      </c>
      <c r="H998" s="71" t="n"/>
    </row>
    <row r="999">
      <c r="E999" s="84" t="inlineStr">
        <is>
          <t>Sleep Powder</t>
        </is>
      </c>
      <c r="F999" s="71" t="n"/>
      <c r="G999" s="84" t="inlineStr">
        <is>
          <t>Needle Arm</t>
        </is>
      </c>
      <c r="H999" s="71" t="n"/>
    </row>
    <row r="1001" ht="20" customHeight="1">
      <c r="B1001" s="65" t="inlineStr">
        <is>
          <t>Pkmn Ranger</t>
        </is>
      </c>
      <c r="C1001" s="66" t="n"/>
      <c r="D1001" s="66" t="n"/>
      <c r="E1001" s="67" t="inlineStr">
        <is>
          <t>Pkmn Ranger Catherine (Rematch 4)</t>
        </is>
      </c>
      <c r="F1001" s="66" t="n"/>
      <c r="G1001" s="66" t="n"/>
      <c r="H1001" s="66" t="n"/>
      <c r="I1001" s="66" t="n"/>
      <c r="J1001" s="66" t="n"/>
      <c r="K1001" s="66" t="n"/>
      <c r="L1001" s="66" t="n"/>
      <c r="M1001" s="66" t="n"/>
      <c r="N1001" s="66" t="n"/>
      <c r="O1001" s="66" t="n"/>
      <c r="P1001" s="66" t="n"/>
      <c r="Q1001" s="66" t="n"/>
    </row>
    <row r="1002" ht="69" customHeight="1">
      <c r="E1002" s="68">
        <f>IFERROR(_xlfn.IMAGE("https://play.pokemonshowdown.com/sprites/gen5/bellossom.png"),"")</f>
        <v/>
      </c>
      <c r="G1002" s="68">
        <f>IFERROR(_xlfn.IMAGE("https://play.pokemonshowdown.com/sprites/gen5/roselia.png"),"")</f>
        <v/>
      </c>
    </row>
    <row r="1003">
      <c r="E1003" s="70" t="inlineStr">
        <is>
          <t>Lv 39 Bellossom</t>
        </is>
      </c>
      <c r="F1003" s="71" t="n"/>
      <c r="G1003" s="70" t="inlineStr">
        <is>
          <t>Lv 39 Roselia</t>
        </is>
      </c>
      <c r="H1003" s="71" t="n"/>
      <c r="Q1003" s="72" t="inlineStr">
        <is>
          <t>Pokémon</t>
        </is>
      </c>
    </row>
    <row r="1004">
      <c r="E1004" s="73" t="inlineStr">
        <is>
          <t>Modest</t>
        </is>
      </c>
      <c r="F1004" s="73" t="inlineStr">
        <is>
          <t>Chlorophyll</t>
        </is>
      </c>
      <c r="G1004" s="73" t="inlineStr">
        <is>
          <t>Modest</t>
        </is>
      </c>
      <c r="H1004" s="73" t="inlineStr">
        <is>
          <t>Natural Cure</t>
        </is>
      </c>
      <c r="Q1004" s="72" t="inlineStr">
        <is>
          <t>Nature / Ability</t>
        </is>
      </c>
    </row>
    <row r="1005">
      <c r="B1005" s="72" t="inlineStr">
        <is>
          <t>AI Flags:</t>
        </is>
      </c>
      <c r="E1005" s="74" t="inlineStr">
        <is>
          <t>(None)</t>
        </is>
      </c>
      <c r="F1005" s="71" t="n"/>
      <c r="G1005" s="74" t="inlineStr">
        <is>
          <t>(None)</t>
        </is>
      </c>
      <c r="H1005" s="71" t="n"/>
      <c r="Q1005" s="72" t="inlineStr">
        <is>
          <t>Item</t>
        </is>
      </c>
    </row>
    <row r="1006">
      <c r="B1006" s="69" t="inlineStr">
        <is>
          <t>Basic Trainer</t>
        </is>
      </c>
      <c r="E1006" s="76" t="inlineStr">
        <is>
          <t>Sweet Scent</t>
        </is>
      </c>
      <c r="F1006" s="71" t="n"/>
      <c r="G1006" s="80" t="inlineStr">
        <is>
          <t>Toxic</t>
        </is>
      </c>
      <c r="H1006" s="71" t="n"/>
      <c r="Q1006" s="72" t="inlineStr">
        <is>
          <t>Moves</t>
        </is>
      </c>
    </row>
    <row r="1007">
      <c r="E1007" s="84" t="inlineStr">
        <is>
          <t>Stun Spore</t>
        </is>
      </c>
      <c r="F1007" s="71" t="n"/>
      <c r="G1007" s="84" t="inlineStr">
        <is>
          <t>Magical Leaf</t>
        </is>
      </c>
      <c r="H1007" s="71" t="n"/>
    </row>
    <row r="1008">
      <c r="E1008" s="84" t="inlineStr">
        <is>
          <t>Sleep Powder</t>
        </is>
      </c>
      <c r="F1008" s="71" t="n"/>
      <c r="G1008" s="80" t="inlineStr">
        <is>
          <t>Poison Jab</t>
        </is>
      </c>
      <c r="H1008" s="71" t="n"/>
    </row>
    <row r="1009">
      <c r="E1009" s="84" t="inlineStr">
        <is>
          <t>Magical Leaf</t>
        </is>
      </c>
      <c r="F1009" s="71" t="n"/>
      <c r="G1009" s="84" t="inlineStr">
        <is>
          <t>Needle Arm</t>
        </is>
      </c>
      <c r="H1009" s="71" t="n"/>
    </row>
    <row r="1011" ht="20" customHeight="1">
      <c r="B1011" s="65" t="inlineStr">
        <is>
          <t>Lady</t>
        </is>
      </c>
      <c r="C1011" s="66" t="n"/>
      <c r="D1011" s="66" t="n"/>
      <c r="E1011" s="67" t="inlineStr">
        <is>
          <t>Lady Cindy</t>
        </is>
      </c>
      <c r="F1011" s="66" t="n"/>
      <c r="G1011" s="66" t="n"/>
      <c r="H1011" s="66" t="n"/>
      <c r="I1011" s="66" t="n"/>
      <c r="J1011" s="66" t="n"/>
      <c r="K1011" s="66" t="n"/>
      <c r="L1011" s="66" t="n"/>
      <c r="M1011" s="66" t="n"/>
      <c r="N1011" s="66" t="n"/>
      <c r="O1011" s="66" t="n"/>
      <c r="P1011" s="66" t="n"/>
      <c r="Q1011" s="66" t="n"/>
    </row>
    <row r="1012" ht="69" customHeight="1">
      <c r="E1012" s="68">
        <f>IFERROR(_xlfn.IMAGE("https://play.pokemonshowdown.com/sprites/gen5/zigzagoon.png"),"")</f>
        <v/>
      </c>
    </row>
    <row r="1013">
      <c r="E1013" s="70" t="inlineStr">
        <is>
          <t>Lv 11 Zigzagoon</t>
        </is>
      </c>
      <c r="F1013" s="71" t="n"/>
      <c r="Q1013" s="72" t="inlineStr">
        <is>
          <t>Pokémon</t>
        </is>
      </c>
    </row>
    <row r="1014">
      <c r="E1014" s="73" t="inlineStr">
        <is>
          <t>Adamant</t>
        </is>
      </c>
      <c r="F1014" s="73" t="inlineStr">
        <is>
          <t>Gluttony</t>
        </is>
      </c>
      <c r="Q1014" s="72" t="inlineStr">
        <is>
          <t>Nature / Ability</t>
        </is>
      </c>
    </row>
    <row r="1015">
      <c r="B1015" s="72" t="inlineStr">
        <is>
          <t>AI Flags:</t>
        </is>
      </c>
      <c r="E1015" s="74" t="inlineStr">
        <is>
          <t>Nugget</t>
        </is>
      </c>
      <c r="F1015" s="71" t="n"/>
      <c r="Q1015" s="72" t="inlineStr">
        <is>
          <t>Item</t>
        </is>
      </c>
    </row>
    <row r="1016">
      <c r="B1016" s="69" t="inlineStr">
        <is>
          <t>Basic Trainer</t>
        </is>
      </c>
      <c r="E1016" s="76" t="inlineStr">
        <is>
          <t>Tackle</t>
        </is>
      </c>
      <c r="F1016" s="71" t="n"/>
      <c r="Q1016" s="72" t="inlineStr">
        <is>
          <t>Moves</t>
        </is>
      </c>
    </row>
    <row r="1017">
      <c r="E1017" s="76" t="inlineStr">
        <is>
          <t>Tail Whip</t>
        </is>
      </c>
      <c r="F1017" s="71" t="n"/>
    </row>
    <row r="1018">
      <c r="E1018" s="81" t="inlineStr">
        <is>
          <t>-</t>
        </is>
      </c>
      <c r="F1018" s="71" t="n"/>
    </row>
    <row r="1019">
      <c r="E1019" s="81" t="inlineStr">
        <is>
          <t>-</t>
        </is>
      </c>
      <c r="F1019" s="71" t="n"/>
    </row>
    <row r="1021" ht="20" customHeight="1">
      <c r="B1021" s="65" t="inlineStr">
        <is>
          <t>Lady</t>
        </is>
      </c>
      <c r="C1021" s="66" t="n"/>
      <c r="D1021" s="66" t="n"/>
      <c r="E1021" s="67" t="inlineStr">
        <is>
          <t>Lady Cindy (Rematch 1)</t>
        </is>
      </c>
      <c r="F1021" s="66" t="n"/>
      <c r="G1021" s="66" t="n"/>
      <c r="H1021" s="66" t="n"/>
      <c r="I1021" s="66" t="n"/>
      <c r="J1021" s="66" t="n"/>
      <c r="K1021" s="66" t="n"/>
      <c r="L1021" s="66" t="n"/>
      <c r="M1021" s="66" t="n"/>
      <c r="N1021" s="66" t="n"/>
      <c r="O1021" s="66" t="n"/>
      <c r="P1021" s="66" t="n"/>
      <c r="Q1021" s="66" t="n"/>
    </row>
    <row r="1022" ht="69" customHeight="1">
      <c r="E1022" s="68">
        <f>IFERROR(_xlfn.IMAGE("https://play.pokemonshowdown.com/sprites/gen5/linoone.png"),"")</f>
        <v/>
      </c>
    </row>
    <row r="1023">
      <c r="E1023" s="70" t="inlineStr">
        <is>
          <t>Lv 27 Linoone</t>
        </is>
      </c>
      <c r="F1023" s="71" t="n"/>
      <c r="Q1023" s="72" t="inlineStr">
        <is>
          <t>Pokémon</t>
        </is>
      </c>
    </row>
    <row r="1024">
      <c r="E1024" s="73" t="inlineStr">
        <is>
          <t>Jolly</t>
        </is>
      </c>
      <c r="F1024" s="73" t="inlineStr">
        <is>
          <t>Gluttony</t>
        </is>
      </c>
      <c r="Q1024" s="72" t="inlineStr">
        <is>
          <t>Nature / Ability</t>
        </is>
      </c>
    </row>
    <row r="1025">
      <c r="B1025" s="72" t="inlineStr">
        <is>
          <t>AI Flags:</t>
        </is>
      </c>
      <c r="E1025" s="74" t="inlineStr">
        <is>
          <t>Nugget</t>
        </is>
      </c>
      <c r="F1025" s="71" t="n"/>
      <c r="Q1025" s="72" t="inlineStr">
        <is>
          <t>Item</t>
        </is>
      </c>
    </row>
    <row r="1026">
      <c r="B1026" s="69" t="inlineStr">
        <is>
          <t>Basic Trainer</t>
        </is>
      </c>
      <c r="E1026" s="76" t="inlineStr">
        <is>
          <t>Headbutt</t>
        </is>
      </c>
      <c r="F1026" s="71" t="n"/>
      <c r="Q1026" s="72" t="inlineStr">
        <is>
          <t>Moves</t>
        </is>
      </c>
    </row>
    <row r="1027">
      <c r="E1027" s="78" t="inlineStr">
        <is>
          <t>Sand Attack</t>
        </is>
      </c>
      <c r="F1027" s="71" t="n"/>
    </row>
    <row r="1028">
      <c r="E1028" s="76" t="inlineStr">
        <is>
          <t>Quick Attack</t>
        </is>
      </c>
      <c r="F1028" s="71" t="n"/>
    </row>
    <row r="1029">
      <c r="E1029" s="87" t="inlineStr">
        <is>
          <t>Iron Tail</t>
        </is>
      </c>
      <c r="F1029" s="71" t="n"/>
    </row>
    <row r="1031" ht="20" customHeight="1">
      <c r="B1031" s="65" t="inlineStr">
        <is>
          <t>Lady</t>
        </is>
      </c>
      <c r="C1031" s="66" t="n"/>
      <c r="D1031" s="66" t="n"/>
      <c r="E1031" s="67" t="inlineStr">
        <is>
          <t>Lady Cindy (Rematch 2)</t>
        </is>
      </c>
      <c r="F1031" s="66" t="n"/>
      <c r="G1031" s="66" t="n"/>
      <c r="H1031" s="66" t="n"/>
      <c r="I1031" s="66" t="n"/>
      <c r="J1031" s="66" t="n"/>
      <c r="K1031" s="66" t="n"/>
      <c r="L1031" s="66" t="n"/>
      <c r="M1031" s="66" t="n"/>
      <c r="N1031" s="66" t="n"/>
      <c r="O1031" s="66" t="n"/>
      <c r="P1031" s="66" t="n"/>
      <c r="Q1031" s="66" t="n"/>
    </row>
    <row r="1032" ht="69" customHeight="1">
      <c r="E1032" s="68">
        <f>IFERROR(_xlfn.IMAGE("https://play.pokemonshowdown.com/sprites/gen5/linoone.png"),"")</f>
        <v/>
      </c>
    </row>
    <row r="1033">
      <c r="E1033" s="70" t="inlineStr">
        <is>
          <t>Lv 30 Linoone</t>
        </is>
      </c>
      <c r="F1033" s="71" t="n"/>
      <c r="Q1033" s="72" t="inlineStr">
        <is>
          <t>Pokémon</t>
        </is>
      </c>
    </row>
    <row r="1034">
      <c r="E1034" s="73" t="inlineStr">
        <is>
          <t>Jolly</t>
        </is>
      </c>
      <c r="F1034" s="73" t="inlineStr">
        <is>
          <t>Gluttony</t>
        </is>
      </c>
      <c r="Q1034" s="72" t="inlineStr">
        <is>
          <t>Nature / Ability</t>
        </is>
      </c>
    </row>
    <row r="1035">
      <c r="B1035" s="72" t="inlineStr">
        <is>
          <t>AI Flags:</t>
        </is>
      </c>
      <c r="E1035" s="74" t="inlineStr">
        <is>
          <t>Nugget</t>
        </is>
      </c>
      <c r="F1035" s="71" t="n"/>
      <c r="Q1035" s="72" t="inlineStr">
        <is>
          <t>Item</t>
        </is>
      </c>
    </row>
    <row r="1036">
      <c r="B1036" s="69" t="inlineStr">
        <is>
          <t>Basic Trainer</t>
        </is>
      </c>
      <c r="E1036" s="78" t="inlineStr">
        <is>
          <t>Sand Attack</t>
        </is>
      </c>
      <c r="F1036" s="71" t="n"/>
      <c r="Q1036" s="72" t="inlineStr">
        <is>
          <t>Moves</t>
        </is>
      </c>
    </row>
    <row r="1037">
      <c r="E1037" s="76" t="inlineStr">
        <is>
          <t>Quick Attack</t>
        </is>
      </c>
      <c r="F1037" s="71" t="n"/>
    </row>
    <row r="1038">
      <c r="E1038" s="87" t="inlineStr">
        <is>
          <t>Iron Tail</t>
        </is>
      </c>
      <c r="F1038" s="71" t="n"/>
    </row>
    <row r="1039">
      <c r="E1039" s="75" t="inlineStr">
        <is>
          <t>Night Slash</t>
        </is>
      </c>
      <c r="F1039" s="71" t="n"/>
    </row>
    <row r="1041" ht="20" customHeight="1">
      <c r="B1041" s="65" t="inlineStr">
        <is>
          <t>Lady</t>
        </is>
      </c>
      <c r="C1041" s="66" t="n"/>
      <c r="D1041" s="66" t="n"/>
      <c r="E1041" s="67" t="inlineStr">
        <is>
          <t>Lady Cindy (Rematch 3)</t>
        </is>
      </c>
      <c r="F1041" s="66" t="n"/>
      <c r="G1041" s="66" t="n"/>
      <c r="H1041" s="66" t="n"/>
      <c r="I1041" s="66" t="n"/>
      <c r="J1041" s="66" t="n"/>
      <c r="K1041" s="66" t="n"/>
      <c r="L1041" s="66" t="n"/>
      <c r="M1041" s="66" t="n"/>
      <c r="N1041" s="66" t="n"/>
      <c r="O1041" s="66" t="n"/>
      <c r="P1041" s="66" t="n"/>
      <c r="Q1041" s="66" t="n"/>
    </row>
    <row r="1042" ht="69" customHeight="1">
      <c r="E1042" s="68">
        <f>IFERROR(_xlfn.IMAGE("https://play.pokemonshowdown.com/sprites/gen5/linoone.png"),"")</f>
        <v/>
      </c>
    </row>
    <row r="1043">
      <c r="E1043" s="70" t="inlineStr">
        <is>
          <t>Lv 33 Linoone</t>
        </is>
      </c>
      <c r="F1043" s="71" t="n"/>
      <c r="Q1043" s="72" t="inlineStr">
        <is>
          <t>Pokémon</t>
        </is>
      </c>
    </row>
    <row r="1044">
      <c r="E1044" s="73" t="inlineStr">
        <is>
          <t>Jolly</t>
        </is>
      </c>
      <c r="F1044" s="73" t="inlineStr">
        <is>
          <t>Gluttony</t>
        </is>
      </c>
      <c r="Q1044" s="72" t="inlineStr">
        <is>
          <t>Nature / Ability</t>
        </is>
      </c>
    </row>
    <row r="1045">
      <c r="B1045" s="72" t="inlineStr">
        <is>
          <t>AI Flags:</t>
        </is>
      </c>
      <c r="E1045" s="74" t="inlineStr">
        <is>
          <t>Nugget</t>
        </is>
      </c>
      <c r="F1045" s="71" t="n"/>
      <c r="Q1045" s="72" t="inlineStr">
        <is>
          <t>Item</t>
        </is>
      </c>
    </row>
    <row r="1046">
      <c r="B1046" s="69" t="inlineStr">
        <is>
          <t>Basic Trainer</t>
        </is>
      </c>
      <c r="E1046" s="78" t="inlineStr">
        <is>
          <t>Sand Attack</t>
        </is>
      </c>
      <c r="F1046" s="71" t="n"/>
      <c r="Q1046" s="72" t="inlineStr">
        <is>
          <t>Moves</t>
        </is>
      </c>
    </row>
    <row r="1047">
      <c r="E1047" s="76" t="inlineStr">
        <is>
          <t>Quick Attack</t>
        </is>
      </c>
      <c r="F1047" s="71" t="n"/>
    </row>
    <row r="1048">
      <c r="E1048" s="87" t="inlineStr">
        <is>
          <t>Iron Tail</t>
        </is>
      </c>
      <c r="F1048" s="71" t="n"/>
    </row>
    <row r="1049">
      <c r="E1049" s="75" t="inlineStr">
        <is>
          <t>Night Slash</t>
        </is>
      </c>
      <c r="F1049" s="71" t="n"/>
    </row>
    <row r="1051" ht="20" customHeight="1">
      <c r="B1051" s="65" t="inlineStr">
        <is>
          <t>Lady</t>
        </is>
      </c>
      <c r="C1051" s="66" t="n"/>
      <c r="D1051" s="66" t="n"/>
      <c r="E1051" s="67" t="inlineStr">
        <is>
          <t>Lady Cindy (Rematch 4)</t>
        </is>
      </c>
      <c r="F1051" s="66" t="n"/>
      <c r="G1051" s="66" t="n"/>
      <c r="H1051" s="66" t="n"/>
      <c r="I1051" s="66" t="n"/>
      <c r="J1051" s="66" t="n"/>
      <c r="K1051" s="66" t="n"/>
      <c r="L1051" s="66" t="n"/>
      <c r="M1051" s="66" t="n"/>
      <c r="N1051" s="66" t="n"/>
      <c r="O1051" s="66" t="n"/>
      <c r="P1051" s="66" t="n"/>
      <c r="Q1051" s="66" t="n"/>
    </row>
    <row r="1052" ht="69" customHeight="1">
      <c r="E1052" s="68">
        <f>IFERROR(_xlfn.IMAGE("https://play.pokemonshowdown.com/sprites/gen5/linoone.png"),"")</f>
        <v/>
      </c>
    </row>
    <row r="1053">
      <c r="E1053" s="70" t="inlineStr">
        <is>
          <t>Lv 36 Linoone</t>
        </is>
      </c>
      <c r="F1053" s="71" t="n"/>
      <c r="Q1053" s="72" t="inlineStr">
        <is>
          <t>Pokémon</t>
        </is>
      </c>
    </row>
    <row r="1054">
      <c r="E1054" s="73" t="inlineStr">
        <is>
          <t>Jolly</t>
        </is>
      </c>
      <c r="F1054" s="73" t="inlineStr">
        <is>
          <t>Gluttony</t>
        </is>
      </c>
      <c r="Q1054" s="72" t="inlineStr">
        <is>
          <t>Nature / Ability</t>
        </is>
      </c>
    </row>
    <row r="1055">
      <c r="B1055" s="72" t="inlineStr">
        <is>
          <t>AI Flags:</t>
        </is>
      </c>
      <c r="E1055" s="74" t="inlineStr">
        <is>
          <t>Nugget</t>
        </is>
      </c>
      <c r="F1055" s="71" t="n"/>
      <c r="Q1055" s="72" t="inlineStr">
        <is>
          <t>Item</t>
        </is>
      </c>
    </row>
    <row r="1056">
      <c r="B1056" s="69" t="inlineStr">
        <is>
          <t>Basic Trainer</t>
        </is>
      </c>
      <c r="E1056" s="76" t="inlineStr">
        <is>
          <t>Fury Swipes</t>
        </is>
      </c>
      <c r="F1056" s="71" t="n"/>
      <c r="Q1056" s="72" t="inlineStr">
        <is>
          <t>Moves</t>
        </is>
      </c>
    </row>
    <row r="1057">
      <c r="E1057" s="78" t="inlineStr">
        <is>
          <t>Mud Sport</t>
        </is>
      </c>
      <c r="F1057" s="71" t="n"/>
    </row>
    <row r="1058">
      <c r="E1058" s="76" t="inlineStr">
        <is>
          <t>Odor Sleuth</t>
        </is>
      </c>
      <c r="F1058" s="71" t="n"/>
    </row>
    <row r="1059">
      <c r="E1059" s="78" t="inlineStr">
        <is>
          <t>Sand Attack</t>
        </is>
      </c>
      <c r="F1059" s="71" t="n"/>
    </row>
    <row r="1061" ht="20" customHeight="1">
      <c r="B1061" s="65" t="inlineStr">
        <is>
          <t>Sailor</t>
        </is>
      </c>
      <c r="C1061" s="66" t="n"/>
      <c r="D1061" s="66" t="n"/>
      <c r="E1061" s="67" t="inlineStr">
        <is>
          <t>Sailor Cory (Rematch 1)</t>
        </is>
      </c>
      <c r="F1061" s="66" t="n"/>
      <c r="G1061" s="66" t="n"/>
      <c r="H1061" s="66" t="n"/>
      <c r="I1061" s="66" t="n"/>
      <c r="J1061" s="66" t="n"/>
      <c r="K1061" s="66" t="n"/>
      <c r="L1061" s="66" t="n"/>
      <c r="M1061" s="66" t="n"/>
      <c r="N1061" s="66" t="n"/>
      <c r="O1061" s="66" t="n"/>
      <c r="P1061" s="66" t="n"/>
      <c r="Q1061" s="66" t="n"/>
    </row>
    <row r="1062" ht="69" customHeight="1">
      <c r="E1062" s="68">
        <f>IFERROR(_xlfn.IMAGE("https://play.pokemonshowdown.com/sprites/gen5/wingull.png"),"")</f>
        <v/>
      </c>
      <c r="G1062" s="68">
        <f>IFERROR(_xlfn.IMAGE("https://play.pokemonshowdown.com/sprites/gen5/machop.png"),"")</f>
        <v/>
      </c>
      <c r="I1062" s="68">
        <f>IFERROR(_xlfn.IMAGE("https://play.pokemonshowdown.com/sprites/gen5/tentacool.png"),"")</f>
        <v/>
      </c>
    </row>
    <row r="1063">
      <c r="E1063" s="70" t="inlineStr">
        <is>
          <t>Lv 30 Wingull</t>
        </is>
      </c>
      <c r="F1063" s="71" t="n"/>
      <c r="G1063" s="70" t="inlineStr">
        <is>
          <t>Lv 30 Machop</t>
        </is>
      </c>
      <c r="H1063" s="71" t="n"/>
      <c r="I1063" s="70" t="inlineStr">
        <is>
          <t>Lv 30 Tentacool</t>
        </is>
      </c>
      <c r="J1063" s="71" t="n"/>
      <c r="Q1063" s="72" t="inlineStr">
        <is>
          <t>Pokémon</t>
        </is>
      </c>
    </row>
    <row r="1064">
      <c r="E1064" s="73" t="inlineStr">
        <is>
          <t>Modest</t>
        </is>
      </c>
      <c r="F1064" s="73" t="inlineStr">
        <is>
          <t>Gluttony</t>
        </is>
      </c>
      <c r="G1064" s="73" t="inlineStr">
        <is>
          <t>Adamant</t>
        </is>
      </c>
      <c r="H1064" s="73" t="inlineStr">
        <is>
          <t>No Guard</t>
        </is>
      </c>
      <c r="I1064" s="73" t="inlineStr">
        <is>
          <t>Modest</t>
        </is>
      </c>
      <c r="J1064" s="73" t="inlineStr">
        <is>
          <t>Rain Dish</t>
        </is>
      </c>
      <c r="Q1064" s="72" t="inlineStr">
        <is>
          <t>Nature / Ability</t>
        </is>
      </c>
    </row>
    <row r="1065">
      <c r="B1065" s="72" t="inlineStr">
        <is>
          <t>AI Flags:</t>
        </is>
      </c>
      <c r="E1065" s="74" t="inlineStr">
        <is>
          <t>(None)</t>
        </is>
      </c>
      <c r="F1065" s="71" t="n"/>
      <c r="G1065" s="74" t="inlineStr">
        <is>
          <t>(None)</t>
        </is>
      </c>
      <c r="H1065" s="71" t="n"/>
      <c r="I1065" s="74" t="inlineStr">
        <is>
          <t>(None)</t>
        </is>
      </c>
      <c r="J1065" s="71" t="n"/>
      <c r="Q1065" s="72" t="inlineStr">
        <is>
          <t>Item</t>
        </is>
      </c>
    </row>
    <row r="1066">
      <c r="B1066" s="69" t="inlineStr">
        <is>
          <t>Basic Trainer</t>
        </is>
      </c>
      <c r="E1066" s="82" t="inlineStr">
        <is>
          <t>Wing Attack</t>
        </is>
      </c>
      <c r="F1066" s="71" t="n"/>
      <c r="G1066" s="86" t="inlineStr">
        <is>
          <t>Wake Up Slap</t>
        </is>
      </c>
      <c r="H1066" s="71" t="n"/>
      <c r="I1066" s="80" t="inlineStr">
        <is>
          <t>Poison Jab</t>
        </is>
      </c>
      <c r="J1066" s="71" t="n"/>
      <c r="Q1066" s="72" t="inlineStr">
        <is>
          <t>Moves</t>
        </is>
      </c>
    </row>
    <row r="1067">
      <c r="E1067" s="90" t="inlineStr">
        <is>
          <t>Water Pulse</t>
        </is>
      </c>
      <c r="F1067" s="71" t="n"/>
      <c r="G1067" s="76" t="inlineStr">
        <is>
          <t>Mega Punch</t>
        </is>
      </c>
      <c r="H1067" s="71" t="n"/>
      <c r="I1067" s="92" t="inlineStr">
        <is>
          <t>Confuse Ray</t>
        </is>
      </c>
      <c r="J1067" s="71" t="n"/>
    </row>
    <row r="1068">
      <c r="E1068" s="75" t="inlineStr">
        <is>
          <t>Pursuit</t>
        </is>
      </c>
      <c r="F1068" s="71" t="n"/>
      <c r="G1068" s="83" t="inlineStr">
        <is>
          <t>Fire Punch</t>
        </is>
      </c>
      <c r="H1068" s="71" t="n"/>
      <c r="I1068" s="90" t="inlineStr">
        <is>
          <t>Water Pulse</t>
        </is>
      </c>
      <c r="J1068" s="71" t="n"/>
    </row>
    <row r="1069">
      <c r="E1069" s="82" t="inlineStr">
        <is>
          <t>Pluck</t>
        </is>
      </c>
      <c r="F1069" s="71" t="n"/>
      <c r="G1069" s="86" t="inlineStr">
        <is>
          <t>Vital Throw</t>
        </is>
      </c>
      <c r="H1069" s="71" t="n"/>
      <c r="I1069" s="76" t="inlineStr">
        <is>
          <t>Wrap</t>
        </is>
      </c>
      <c r="J1069" s="71" t="n"/>
    </row>
    <row r="1071" ht="20" customHeight="1">
      <c r="B1071" s="65" t="inlineStr">
        <is>
          <t>Sailor</t>
        </is>
      </c>
      <c r="C1071" s="66" t="n"/>
      <c r="D1071" s="66" t="n"/>
      <c r="E1071" s="67" t="inlineStr">
        <is>
          <t>Sailor Cory (Rematch 2)</t>
        </is>
      </c>
      <c r="F1071" s="66" t="n"/>
      <c r="G1071" s="66" t="n"/>
      <c r="H1071" s="66" t="n"/>
      <c r="I1071" s="66" t="n"/>
      <c r="J1071" s="66" t="n"/>
      <c r="K1071" s="66" t="n"/>
      <c r="L1071" s="66" t="n"/>
      <c r="M1071" s="66" t="n"/>
      <c r="N1071" s="66" t="n"/>
      <c r="O1071" s="66" t="n"/>
      <c r="P1071" s="66" t="n"/>
      <c r="Q1071" s="66" t="n"/>
    </row>
    <row r="1072" ht="69" customHeight="1">
      <c r="E1072" s="68">
        <f>IFERROR(_xlfn.IMAGE("https://play.pokemonshowdown.com/sprites/gen5/pelipper.png"),"")</f>
        <v/>
      </c>
      <c r="G1072" s="68">
        <f>IFERROR(_xlfn.IMAGE("https://play.pokemonshowdown.com/sprites/gen5/machop.png"),"")</f>
        <v/>
      </c>
      <c r="I1072" s="68">
        <f>IFERROR(_xlfn.IMAGE("https://play.pokemonshowdown.com/sprites/gen5/tentacool.png"),"")</f>
        <v/>
      </c>
    </row>
    <row r="1073">
      <c r="E1073" s="70" t="inlineStr">
        <is>
          <t>Lv 32 Pelipper</t>
        </is>
      </c>
      <c r="F1073" s="71" t="n"/>
      <c r="G1073" s="70" t="inlineStr">
        <is>
          <t>Lv 32 Machop</t>
        </is>
      </c>
      <c r="H1073" s="71" t="n"/>
      <c r="I1073" s="70" t="inlineStr">
        <is>
          <t>Lv 32 Tentacool</t>
        </is>
      </c>
      <c r="J1073" s="71" t="n"/>
      <c r="Q1073" s="72" t="inlineStr">
        <is>
          <t>Pokémon</t>
        </is>
      </c>
    </row>
    <row r="1074">
      <c r="E1074" s="73" t="inlineStr">
        <is>
          <t>Modest</t>
        </is>
      </c>
      <c r="F1074" s="73" t="inlineStr">
        <is>
          <t>Unburden</t>
        </is>
      </c>
      <c r="G1074" s="73" t="inlineStr">
        <is>
          <t>Adamant</t>
        </is>
      </c>
      <c r="H1074" s="73" t="inlineStr">
        <is>
          <t>No Guard</t>
        </is>
      </c>
      <c r="I1074" s="73" t="inlineStr">
        <is>
          <t>Modest</t>
        </is>
      </c>
      <c r="J1074" s="73" t="inlineStr">
        <is>
          <t>Rain Dish</t>
        </is>
      </c>
      <c r="Q1074" s="72" t="inlineStr">
        <is>
          <t>Nature / Ability</t>
        </is>
      </c>
    </row>
    <row r="1075">
      <c r="B1075" s="72" t="inlineStr">
        <is>
          <t>AI Flags:</t>
        </is>
      </c>
      <c r="E1075" s="74" t="inlineStr">
        <is>
          <t>(None)</t>
        </is>
      </c>
      <c r="F1075" s="71" t="n"/>
      <c r="G1075" s="74" t="inlineStr">
        <is>
          <t>(None)</t>
        </is>
      </c>
      <c r="H1075" s="71" t="n"/>
      <c r="I1075" s="74" t="inlineStr">
        <is>
          <t>(None)</t>
        </is>
      </c>
      <c r="J1075" s="71" t="n"/>
      <c r="Q1075" s="72" t="inlineStr">
        <is>
          <t>Item</t>
        </is>
      </c>
    </row>
    <row r="1076">
      <c r="B1076" s="69" t="inlineStr">
        <is>
          <t>Basic Trainer</t>
        </is>
      </c>
      <c r="E1076" s="75" t="inlineStr">
        <is>
          <t>Pursuit</t>
        </is>
      </c>
      <c r="F1076" s="71" t="n"/>
      <c r="G1076" s="76" t="inlineStr">
        <is>
          <t>Mega Punch</t>
        </is>
      </c>
      <c r="H1076" s="71" t="n"/>
      <c r="I1076" s="80" t="inlineStr">
        <is>
          <t>Poison Jab</t>
        </is>
      </c>
      <c r="J1076" s="71" t="n"/>
      <c r="Q1076" s="72" t="inlineStr">
        <is>
          <t>Moves</t>
        </is>
      </c>
    </row>
    <row r="1077">
      <c r="E1077" s="90" t="inlineStr">
        <is>
          <t>Bubble Beam</t>
        </is>
      </c>
      <c r="F1077" s="71" t="n"/>
      <c r="G1077" s="83" t="inlineStr">
        <is>
          <t>Fire Punch</t>
        </is>
      </c>
      <c r="H1077" s="71" t="n"/>
      <c r="I1077" s="92" t="inlineStr">
        <is>
          <t>Confuse Ray</t>
        </is>
      </c>
      <c r="J1077" s="71" t="n"/>
    </row>
    <row r="1078">
      <c r="E1078" s="82" t="inlineStr">
        <is>
          <t>Pluck</t>
        </is>
      </c>
      <c r="F1078" s="71" t="n"/>
      <c r="G1078" s="86" t="inlineStr">
        <is>
          <t>Vital Throw</t>
        </is>
      </c>
      <c r="H1078" s="71" t="n"/>
      <c r="I1078" s="90" t="inlineStr">
        <is>
          <t>Water Pulse</t>
        </is>
      </c>
      <c r="J1078" s="71" t="n"/>
    </row>
    <row r="1079">
      <c r="E1079" s="75" t="inlineStr">
        <is>
          <t>Payback</t>
        </is>
      </c>
      <c r="F1079" s="71" t="n"/>
      <c r="G1079" s="86" t="inlineStr">
        <is>
          <t>Low Kick</t>
        </is>
      </c>
      <c r="H1079" s="71" t="n"/>
      <c r="I1079" s="76" t="inlineStr">
        <is>
          <t>Wrap</t>
        </is>
      </c>
      <c r="J1079" s="71" t="n"/>
    </row>
    <row r="1081" ht="20" customHeight="1">
      <c r="B1081" s="65" t="inlineStr">
        <is>
          <t>Sailor</t>
        </is>
      </c>
      <c r="C1081" s="66" t="n"/>
      <c r="D1081" s="66" t="n"/>
      <c r="E1081" s="67" t="inlineStr">
        <is>
          <t>Sailor Cory (Rematch 3)</t>
        </is>
      </c>
      <c r="F1081" s="66" t="n"/>
      <c r="G1081" s="66" t="n"/>
      <c r="H1081" s="66" t="n"/>
      <c r="I1081" s="66" t="n"/>
      <c r="J1081" s="66" t="n"/>
      <c r="K1081" s="66" t="n"/>
      <c r="L1081" s="66" t="n"/>
      <c r="M1081" s="66" t="n"/>
      <c r="N1081" s="66" t="n"/>
      <c r="O1081" s="66" t="n"/>
      <c r="P1081" s="66" t="n"/>
      <c r="Q1081" s="66" t="n"/>
    </row>
    <row r="1082" ht="69" customHeight="1">
      <c r="E1082" s="68">
        <f>IFERROR(_xlfn.IMAGE("https://play.pokemonshowdown.com/sprites/gen5/pelipper.png"),"")</f>
        <v/>
      </c>
      <c r="G1082" s="68">
        <f>IFERROR(_xlfn.IMAGE("https://play.pokemonshowdown.com/sprites/gen5/machop.png"),"")</f>
        <v/>
      </c>
      <c r="I1082" s="68">
        <f>IFERROR(_xlfn.IMAGE("https://play.pokemonshowdown.com/sprites/gen5/tentacruel.png"),"")</f>
        <v/>
      </c>
    </row>
    <row r="1083">
      <c r="E1083" s="70" t="inlineStr">
        <is>
          <t>Lv 34 Pelipper</t>
        </is>
      </c>
      <c r="F1083" s="71" t="n"/>
      <c r="G1083" s="70" t="inlineStr">
        <is>
          <t>Lv 34 Machop</t>
        </is>
      </c>
      <c r="H1083" s="71" t="n"/>
      <c r="I1083" s="70" t="inlineStr">
        <is>
          <t>Lv 34 Tentacruel</t>
        </is>
      </c>
      <c r="J1083" s="71" t="n"/>
      <c r="Q1083" s="72" t="inlineStr">
        <is>
          <t>Pokémon</t>
        </is>
      </c>
    </row>
    <row r="1084">
      <c r="E1084" s="73" t="inlineStr">
        <is>
          <t>Modest</t>
        </is>
      </c>
      <c r="F1084" s="73" t="inlineStr">
        <is>
          <t>Unburden</t>
        </is>
      </c>
      <c r="G1084" s="73" t="inlineStr">
        <is>
          <t>Adamant</t>
        </is>
      </c>
      <c r="H1084" s="73" t="inlineStr">
        <is>
          <t>No Guard</t>
        </is>
      </c>
      <c r="I1084" s="73" t="inlineStr">
        <is>
          <t>Timid</t>
        </is>
      </c>
      <c r="J1084" s="73" t="inlineStr">
        <is>
          <t>Rain Dish</t>
        </is>
      </c>
      <c r="Q1084" s="72" t="inlineStr">
        <is>
          <t>Nature / Ability</t>
        </is>
      </c>
    </row>
    <row r="1085">
      <c r="B1085" s="72" t="inlineStr">
        <is>
          <t>AI Flags:</t>
        </is>
      </c>
      <c r="E1085" s="74" t="inlineStr">
        <is>
          <t>(None)</t>
        </is>
      </c>
      <c r="F1085" s="71" t="n"/>
      <c r="G1085" s="74" t="inlineStr">
        <is>
          <t>(None)</t>
        </is>
      </c>
      <c r="H1085" s="71" t="n"/>
      <c r="I1085" s="74" t="inlineStr">
        <is>
          <t>(None)</t>
        </is>
      </c>
      <c r="J1085" s="71" t="n"/>
      <c r="Q1085" s="72" t="inlineStr">
        <is>
          <t>Item</t>
        </is>
      </c>
    </row>
    <row r="1086">
      <c r="B1086" s="69" t="inlineStr">
        <is>
          <t>Basic Trainer</t>
        </is>
      </c>
      <c r="E1086" s="90" t="inlineStr">
        <is>
          <t>Bubble Beam</t>
        </is>
      </c>
      <c r="F1086" s="71" t="n"/>
      <c r="G1086" s="83" t="inlineStr">
        <is>
          <t>Fire Punch</t>
        </is>
      </c>
      <c r="H1086" s="71" t="n"/>
      <c r="I1086" s="80" t="inlineStr">
        <is>
          <t>Poison Jab</t>
        </is>
      </c>
      <c r="J1086" s="71" t="n"/>
      <c r="Q1086" s="72" t="inlineStr">
        <is>
          <t>Moves</t>
        </is>
      </c>
    </row>
    <row r="1087">
      <c r="E1087" s="82" t="inlineStr">
        <is>
          <t>Pluck</t>
        </is>
      </c>
      <c r="F1087" s="71" t="n"/>
      <c r="G1087" s="86" t="inlineStr">
        <is>
          <t>Vital Throw</t>
        </is>
      </c>
      <c r="H1087" s="71" t="n"/>
      <c r="I1087" s="90" t="inlineStr">
        <is>
          <t>Bubble Beam</t>
        </is>
      </c>
      <c r="J1087" s="71" t="n"/>
    </row>
    <row r="1088">
      <c r="E1088" s="75" t="inlineStr">
        <is>
          <t>Payback</t>
        </is>
      </c>
      <c r="F1088" s="71" t="n"/>
      <c r="G1088" s="86" t="inlineStr">
        <is>
          <t>Low Kick</t>
        </is>
      </c>
      <c r="H1088" s="71" t="n"/>
      <c r="I1088" s="92" t="inlineStr">
        <is>
          <t>Confuse Ray</t>
        </is>
      </c>
      <c r="J1088" s="71" t="n"/>
    </row>
    <row r="1089">
      <c r="E1089" s="91" t="inlineStr">
        <is>
          <t>Ice Beam</t>
        </is>
      </c>
      <c r="F1089" s="71" t="n"/>
      <c r="G1089" s="76" t="inlineStr">
        <is>
          <t>Smelling Salts</t>
        </is>
      </c>
      <c r="H1089" s="71" t="n"/>
      <c r="I1089" s="76" t="inlineStr">
        <is>
          <t>Wrap</t>
        </is>
      </c>
      <c r="J1089" s="71" t="n"/>
    </row>
    <row r="1091" ht="20" customHeight="1">
      <c r="B1091" s="65" t="inlineStr">
        <is>
          <t>Sailor</t>
        </is>
      </c>
      <c r="C1091" s="66" t="n"/>
      <c r="D1091" s="66" t="n"/>
      <c r="E1091" s="67" t="inlineStr">
        <is>
          <t>Sailor Cory (Rematch 4)</t>
        </is>
      </c>
      <c r="F1091" s="66" t="n"/>
      <c r="G1091" s="66" t="n"/>
      <c r="H1091" s="66" t="n"/>
      <c r="I1091" s="66" t="n"/>
      <c r="J1091" s="66" t="n"/>
      <c r="K1091" s="66" t="n"/>
      <c r="L1091" s="66" t="n"/>
      <c r="M1091" s="66" t="n"/>
      <c r="N1091" s="66" t="n"/>
      <c r="O1091" s="66" t="n"/>
      <c r="P1091" s="66" t="n"/>
      <c r="Q1091" s="66" t="n"/>
    </row>
    <row r="1092" ht="69" customHeight="1">
      <c r="E1092" s="68">
        <f>IFERROR(_xlfn.IMAGE("https://play.pokemonshowdown.com/sprites/gen5/pelipper.png"),"")</f>
        <v/>
      </c>
      <c r="G1092" s="68">
        <f>IFERROR(_xlfn.IMAGE("https://play.pokemonshowdown.com/sprites/gen5/machoke.png"),"")</f>
        <v/>
      </c>
      <c r="I1092" s="68">
        <f>IFERROR(_xlfn.IMAGE("https://play.pokemonshowdown.com/sprites/gen5/tentacruel.png"),"")</f>
        <v/>
      </c>
    </row>
    <row r="1093">
      <c r="E1093" s="70" t="inlineStr">
        <is>
          <t>Lv 36 Pelipper</t>
        </is>
      </c>
      <c r="F1093" s="71" t="n"/>
      <c r="G1093" s="70" t="inlineStr">
        <is>
          <t>Lv 36 Machoke</t>
        </is>
      </c>
      <c r="H1093" s="71" t="n"/>
      <c r="I1093" s="70" t="inlineStr">
        <is>
          <t>Lv 36 Tentacruel</t>
        </is>
      </c>
      <c r="J1093" s="71" t="n"/>
      <c r="Q1093" s="72" t="inlineStr">
        <is>
          <t>Pokémon</t>
        </is>
      </c>
    </row>
    <row r="1094">
      <c r="E1094" s="73" t="inlineStr">
        <is>
          <t>Modest</t>
        </is>
      </c>
      <c r="F1094" s="73" t="inlineStr">
        <is>
          <t>Unburden</t>
        </is>
      </c>
      <c r="G1094" s="73" t="inlineStr">
        <is>
          <t>Adamant</t>
        </is>
      </c>
      <c r="H1094" s="73" t="inlineStr">
        <is>
          <t>Huge Power</t>
        </is>
      </c>
      <c r="I1094" s="73" t="inlineStr">
        <is>
          <t>Timid</t>
        </is>
      </c>
      <c r="J1094" s="73" t="inlineStr">
        <is>
          <t>Rain Dish</t>
        </is>
      </c>
      <c r="Q1094" s="72" t="inlineStr">
        <is>
          <t>Nature / Ability</t>
        </is>
      </c>
    </row>
    <row r="1095">
      <c r="B1095" s="72" t="inlineStr">
        <is>
          <t>AI Flags:</t>
        </is>
      </c>
      <c r="E1095" s="74" t="inlineStr">
        <is>
          <t>(None)</t>
        </is>
      </c>
      <c r="F1095" s="71" t="n"/>
      <c r="G1095" s="74" t="inlineStr">
        <is>
          <t>(None)</t>
        </is>
      </c>
      <c r="H1095" s="71" t="n"/>
      <c r="I1095" s="74" t="inlineStr">
        <is>
          <t>(None)</t>
        </is>
      </c>
      <c r="J1095" s="71" t="n"/>
      <c r="Q1095" s="72" t="inlineStr">
        <is>
          <t>Item</t>
        </is>
      </c>
    </row>
    <row r="1096">
      <c r="B1096" s="69" t="inlineStr">
        <is>
          <t>Basic Trainer</t>
        </is>
      </c>
      <c r="E1096" s="90" t="inlineStr">
        <is>
          <t>Bubble Beam</t>
        </is>
      </c>
      <c r="F1096" s="71" t="n"/>
      <c r="G1096" s="77" t="inlineStr">
        <is>
          <t>Thunder Punch</t>
        </is>
      </c>
      <c r="H1096" s="71" t="n"/>
      <c r="I1096" s="90" t="inlineStr">
        <is>
          <t>Bubble Beam</t>
        </is>
      </c>
      <c r="J1096" s="71" t="n"/>
      <c r="Q1096" s="72" t="inlineStr">
        <is>
          <t>Moves</t>
        </is>
      </c>
    </row>
    <row r="1097">
      <c r="E1097" s="82" t="inlineStr">
        <is>
          <t>Pluck</t>
        </is>
      </c>
      <c r="F1097" s="71" t="n"/>
      <c r="G1097" s="86" t="inlineStr">
        <is>
          <t>Wake Up Slap</t>
        </is>
      </c>
      <c r="H1097" s="71" t="n"/>
      <c r="I1097" s="92" t="inlineStr">
        <is>
          <t>Confuse Ray</t>
        </is>
      </c>
      <c r="J1097" s="71" t="n"/>
    </row>
    <row r="1098">
      <c r="E1098" s="75" t="inlineStr">
        <is>
          <t>Payback</t>
        </is>
      </c>
      <c r="F1098" s="71" t="n"/>
      <c r="G1098" s="76" t="inlineStr">
        <is>
          <t>Smelling Salts</t>
        </is>
      </c>
      <c r="H1098" s="71" t="n"/>
      <c r="I1098" s="76" t="inlineStr">
        <is>
          <t>Wrap</t>
        </is>
      </c>
      <c r="J1098" s="71" t="n"/>
    </row>
    <row r="1099">
      <c r="E1099" s="91" t="inlineStr">
        <is>
          <t>Ice Beam</t>
        </is>
      </c>
      <c r="F1099" s="71" t="n"/>
      <c r="G1099" s="86" t="inlineStr">
        <is>
          <t>Submission</t>
        </is>
      </c>
      <c r="H1099" s="71" t="n"/>
      <c r="I1099" s="80" t="inlineStr">
        <is>
          <t>Sludge Bomb</t>
        </is>
      </c>
      <c r="J1099" s="71" t="n"/>
    </row>
    <row r="1101" ht="20" customHeight="1">
      <c r="B1101" s="65" t="inlineStr">
        <is>
          <t>Cooltrainer</t>
        </is>
      </c>
      <c r="C1101" s="66" t="n"/>
      <c r="D1101" s="66" t="n"/>
      <c r="E1101" s="67" t="inlineStr">
        <is>
          <t>Cooltrainer Cristin (Rematch 1)</t>
        </is>
      </c>
      <c r="F1101" s="66" t="n"/>
      <c r="G1101" s="66" t="n"/>
      <c r="H1101" s="66" t="n"/>
      <c r="I1101" s="66" t="n"/>
      <c r="J1101" s="66" t="n"/>
      <c r="K1101" s="66" t="n"/>
      <c r="L1101" s="66" t="n"/>
      <c r="M1101" s="66" t="n"/>
      <c r="N1101" s="66" t="n"/>
      <c r="O1101" s="66" t="n"/>
      <c r="P1101" s="66" t="n"/>
      <c r="Q1101" s="66" t="n"/>
    </row>
    <row r="1102" ht="69" customHeight="1">
      <c r="E1102" s="68">
        <f>IFERROR(_xlfn.IMAGE("https://play.pokemonshowdown.com/sprites/gen5/loudred.png"),"")</f>
        <v/>
      </c>
      <c r="G1102" s="68">
        <f>IFERROR(_xlfn.IMAGE("https://play.pokemonshowdown.com/sprites/gen5/vigoroth.png"),"")</f>
        <v/>
      </c>
    </row>
    <row r="1103">
      <c r="E1103" s="70" t="inlineStr">
        <is>
          <t>Lv 35 Loudred</t>
        </is>
      </c>
      <c r="F1103" s="71" t="n"/>
      <c r="G1103" s="70" t="inlineStr">
        <is>
          <t>Lv 35 Vigoroth</t>
        </is>
      </c>
      <c r="H1103" s="71" t="n"/>
      <c r="Q1103" s="72" t="inlineStr">
        <is>
          <t>Pokémon</t>
        </is>
      </c>
    </row>
    <row r="1104">
      <c r="E1104" s="73" t="inlineStr">
        <is>
          <t>Adamant</t>
        </is>
      </c>
      <c r="F1104" s="73" t="inlineStr">
        <is>
          <t>Scrappy</t>
        </is>
      </c>
      <c r="G1104" s="73" t="inlineStr">
        <is>
          <t>Adamant</t>
        </is>
      </c>
      <c r="H1104" s="73" t="inlineStr">
        <is>
          <t>Vital Spirit</t>
        </is>
      </c>
      <c r="Q1104" s="72" t="inlineStr">
        <is>
          <t>Nature / Ability</t>
        </is>
      </c>
    </row>
    <row r="1105">
      <c r="B1105" s="72" t="inlineStr">
        <is>
          <t>AI Flags:</t>
        </is>
      </c>
      <c r="E1105" s="74" t="inlineStr">
        <is>
          <t>(None)</t>
        </is>
      </c>
      <c r="F1105" s="71" t="n"/>
      <c r="G1105" s="74" t="inlineStr">
        <is>
          <t>(None)</t>
        </is>
      </c>
      <c r="H1105" s="71" t="n"/>
      <c r="Q1105" s="72" t="inlineStr">
        <is>
          <t>Item</t>
        </is>
      </c>
    </row>
    <row r="1106">
      <c r="B1106" s="69" t="inlineStr">
        <is>
          <t>Basic Trainer</t>
        </is>
      </c>
      <c r="E1106" s="76" t="inlineStr">
        <is>
          <t>Screech</t>
        </is>
      </c>
      <c r="F1106" s="71" t="n"/>
      <c r="G1106" s="75" t="inlineStr">
        <is>
          <t>Night Slash</t>
        </is>
      </c>
      <c r="H1106" s="71" t="n"/>
      <c r="Q1106" s="72" t="inlineStr">
        <is>
          <t>Moves</t>
        </is>
      </c>
    </row>
    <row r="1107">
      <c r="E1107" s="75" t="inlineStr">
        <is>
          <t>Bite</t>
        </is>
      </c>
      <c r="F1107" s="71" t="n"/>
      <c r="G1107" s="76" t="inlineStr">
        <is>
          <t>Fury Swipes</t>
        </is>
      </c>
      <c r="H1107" s="71" t="n"/>
    </row>
    <row r="1108">
      <c r="E1108" s="76" t="inlineStr">
        <is>
          <t>Supersonic</t>
        </is>
      </c>
      <c r="F1108" s="71" t="n"/>
      <c r="G1108" s="76" t="inlineStr">
        <is>
          <t>Double Edge</t>
        </is>
      </c>
      <c r="H1108" s="71" t="n"/>
    </row>
    <row r="1109">
      <c r="E1109" s="78" t="inlineStr">
        <is>
          <t>Stomp</t>
        </is>
      </c>
      <c r="F1109" s="71" t="n"/>
      <c r="G1109" s="76" t="inlineStr">
        <is>
          <t>Roar</t>
        </is>
      </c>
      <c r="H1109" s="71" t="n"/>
    </row>
    <row r="1111" ht="20" customHeight="1">
      <c r="B1111" s="65" t="inlineStr">
        <is>
          <t>Cooltrainer</t>
        </is>
      </c>
      <c r="C1111" s="66" t="n"/>
      <c r="D1111" s="66" t="n"/>
      <c r="E1111" s="67" t="inlineStr">
        <is>
          <t>Cooltrainer Cristin (Rematch 2)</t>
        </is>
      </c>
      <c r="F1111" s="66" t="n"/>
      <c r="G1111" s="66" t="n"/>
      <c r="H1111" s="66" t="n"/>
      <c r="I1111" s="66" t="n"/>
      <c r="J1111" s="66" t="n"/>
      <c r="K1111" s="66" t="n"/>
      <c r="L1111" s="66" t="n"/>
      <c r="M1111" s="66" t="n"/>
      <c r="N1111" s="66" t="n"/>
      <c r="O1111" s="66" t="n"/>
      <c r="P1111" s="66" t="n"/>
      <c r="Q1111" s="66" t="n"/>
    </row>
    <row r="1112" ht="69" customHeight="1">
      <c r="E1112" s="68">
        <f>IFERROR(_xlfn.IMAGE("https://play.pokemonshowdown.com/sprites/gen5/spinda.png"),"")</f>
        <v/>
      </c>
      <c r="G1112" s="68">
        <f>IFERROR(_xlfn.IMAGE("https://play.pokemonshowdown.com/sprites/gen5/loudred.png"),"")</f>
        <v/>
      </c>
      <c r="I1112" s="68">
        <f>IFERROR(_xlfn.IMAGE("https://play.pokemonshowdown.com/sprites/gen5/vigoroth.png"),"")</f>
        <v/>
      </c>
    </row>
    <row r="1113">
      <c r="E1113" s="70" t="inlineStr">
        <is>
          <t>Lv 37 Spinda</t>
        </is>
      </c>
      <c r="F1113" s="71" t="n"/>
      <c r="G1113" s="70" t="inlineStr">
        <is>
          <t>Lv 37 Loudred</t>
        </is>
      </c>
      <c r="H1113" s="71" t="n"/>
      <c r="I1113" s="70" t="inlineStr">
        <is>
          <t>Lv 37 Vigoroth</t>
        </is>
      </c>
      <c r="J1113" s="71" t="n"/>
      <c r="Q1113" s="72" t="inlineStr">
        <is>
          <t>Pokémon</t>
        </is>
      </c>
    </row>
    <row r="1114">
      <c r="E1114" s="73" t="inlineStr">
        <is>
          <t>Adamant</t>
        </is>
      </c>
      <c r="F1114" s="73" t="inlineStr">
        <is>
          <t>Tangled Feet</t>
        </is>
      </c>
      <c r="G1114" s="73" t="inlineStr">
        <is>
          <t>Adamant</t>
        </is>
      </c>
      <c r="H1114" s="73" t="inlineStr">
        <is>
          <t>Scrappy</t>
        </is>
      </c>
      <c r="I1114" s="73" t="inlineStr">
        <is>
          <t>Adamant</t>
        </is>
      </c>
      <c r="J1114" s="73" t="inlineStr">
        <is>
          <t>Vital Spirit</t>
        </is>
      </c>
      <c r="Q1114" s="72" t="inlineStr">
        <is>
          <t>Nature / Ability</t>
        </is>
      </c>
    </row>
    <row r="1115">
      <c r="B1115" s="72" t="inlineStr">
        <is>
          <t>AI Flags:</t>
        </is>
      </c>
      <c r="E1115" s="74" t="inlineStr">
        <is>
          <t>(None)</t>
        </is>
      </c>
      <c r="F1115" s="71" t="n"/>
      <c r="G1115" s="74" t="inlineStr">
        <is>
          <t>(None)</t>
        </is>
      </c>
      <c r="H1115" s="71" t="n"/>
      <c r="I1115" s="74" t="inlineStr">
        <is>
          <t>(None)</t>
        </is>
      </c>
      <c r="J1115" s="71" t="n"/>
      <c r="Q1115" s="72" t="inlineStr">
        <is>
          <t>Item</t>
        </is>
      </c>
    </row>
    <row r="1116">
      <c r="B1116" s="69" t="inlineStr">
        <is>
          <t>Basic Trainer</t>
        </is>
      </c>
      <c r="E1116" s="85" t="inlineStr">
        <is>
          <t>Psybeam</t>
        </is>
      </c>
      <c r="F1116" s="71" t="n"/>
      <c r="G1116" s="76" t="inlineStr">
        <is>
          <t>Screech</t>
        </is>
      </c>
      <c r="H1116" s="71" t="n"/>
      <c r="I1116" s="76" t="inlineStr">
        <is>
          <t>Fury Swipes</t>
        </is>
      </c>
      <c r="J1116" s="71" t="n"/>
      <c r="Q1116" s="72" t="inlineStr">
        <is>
          <t>Moves</t>
        </is>
      </c>
    </row>
    <row r="1117">
      <c r="E1117" s="83" t="inlineStr">
        <is>
          <t>Blaze Kick</t>
        </is>
      </c>
      <c r="F1117" s="71" t="n"/>
      <c r="G1117" s="75" t="inlineStr">
        <is>
          <t>Bite</t>
        </is>
      </c>
      <c r="H1117" s="71" t="n"/>
      <c r="I1117" s="76" t="inlineStr">
        <is>
          <t>Double Edge</t>
        </is>
      </c>
      <c r="J1117" s="71" t="n"/>
    </row>
    <row r="1118">
      <c r="E1118" s="76" t="inlineStr">
        <is>
          <t>Dizzy Punch</t>
        </is>
      </c>
      <c r="F1118" s="71" t="n"/>
      <c r="G1118" s="76" t="inlineStr">
        <is>
          <t>Supersonic</t>
        </is>
      </c>
      <c r="H1118" s="71" t="n"/>
      <c r="I1118" s="76" t="inlineStr">
        <is>
          <t>Roar</t>
        </is>
      </c>
      <c r="J1118" s="71" t="n"/>
    </row>
    <row r="1119">
      <c r="E1119" s="76" t="inlineStr">
        <is>
          <t>Flail</t>
        </is>
      </c>
      <c r="F1119" s="71" t="n"/>
      <c r="G1119" s="78" t="inlineStr">
        <is>
          <t>Stomp</t>
        </is>
      </c>
      <c r="H1119" s="71" t="n"/>
      <c r="I1119" s="75" t="inlineStr">
        <is>
          <t>Pursuit</t>
        </is>
      </c>
      <c r="J1119" s="71" t="n"/>
    </row>
    <row r="1121" ht="20" customHeight="1">
      <c r="B1121" s="65" t="inlineStr">
        <is>
          <t>Cooltrainer</t>
        </is>
      </c>
      <c r="C1121" s="66" t="n"/>
      <c r="D1121" s="66" t="n"/>
      <c r="E1121" s="67" t="inlineStr">
        <is>
          <t>Cooltrainer Cristin (Rematch 3)</t>
        </is>
      </c>
      <c r="F1121" s="66" t="n"/>
      <c r="G1121" s="66" t="n"/>
      <c r="H1121" s="66" t="n"/>
      <c r="I1121" s="66" t="n"/>
      <c r="J1121" s="66" t="n"/>
      <c r="K1121" s="66" t="n"/>
      <c r="L1121" s="66" t="n"/>
      <c r="M1121" s="66" t="n"/>
      <c r="N1121" s="66" t="n"/>
      <c r="O1121" s="66" t="n"/>
      <c r="P1121" s="66" t="n"/>
      <c r="Q1121" s="66" t="n"/>
    </row>
    <row r="1122" ht="69" customHeight="1">
      <c r="E1122" s="68">
        <f>IFERROR(_xlfn.IMAGE("https://play.pokemonshowdown.com/sprites/gen5/spinda.png"),"")</f>
        <v/>
      </c>
      <c r="G1122" s="68">
        <f>IFERROR(_xlfn.IMAGE("https://play.pokemonshowdown.com/sprites/gen5/loudred.png"),"")</f>
        <v/>
      </c>
      <c r="I1122" s="68">
        <f>IFERROR(_xlfn.IMAGE("https://play.pokemonshowdown.com/sprites/gen5/vigoroth.png"),"")</f>
        <v/>
      </c>
    </row>
    <row r="1123">
      <c r="E1123" s="70" t="inlineStr">
        <is>
          <t>Lv 39 Spinda</t>
        </is>
      </c>
      <c r="F1123" s="71" t="n"/>
      <c r="G1123" s="70" t="inlineStr">
        <is>
          <t>Lv 39 Loudred</t>
        </is>
      </c>
      <c r="H1123" s="71" t="n"/>
      <c r="I1123" s="70" t="inlineStr">
        <is>
          <t>Lv 39 Vigoroth</t>
        </is>
      </c>
      <c r="J1123" s="71" t="n"/>
      <c r="Q1123" s="72" t="inlineStr">
        <is>
          <t>Pokémon</t>
        </is>
      </c>
    </row>
    <row r="1124">
      <c r="E1124" s="73" t="inlineStr">
        <is>
          <t>Adamant</t>
        </is>
      </c>
      <c r="F1124" s="73" t="inlineStr">
        <is>
          <t>Tangled Feet</t>
        </is>
      </c>
      <c r="G1124" s="73" t="inlineStr">
        <is>
          <t>Adamant</t>
        </is>
      </c>
      <c r="H1124" s="73" t="inlineStr">
        <is>
          <t>Scrappy</t>
        </is>
      </c>
      <c r="I1124" s="73" t="inlineStr">
        <is>
          <t>Adamant</t>
        </is>
      </c>
      <c r="J1124" s="73" t="inlineStr">
        <is>
          <t>Vital Spirit</t>
        </is>
      </c>
      <c r="Q1124" s="72" t="inlineStr">
        <is>
          <t>Nature / Ability</t>
        </is>
      </c>
    </row>
    <row r="1125">
      <c r="B1125" s="72" t="inlineStr">
        <is>
          <t>AI Flags:</t>
        </is>
      </c>
      <c r="E1125" s="74" t="inlineStr">
        <is>
          <t>(None)</t>
        </is>
      </c>
      <c r="F1125" s="71" t="n"/>
      <c r="G1125" s="74" t="inlineStr">
        <is>
          <t>(None)</t>
        </is>
      </c>
      <c r="H1125" s="71" t="n"/>
      <c r="I1125" s="74" t="inlineStr">
        <is>
          <t>(None)</t>
        </is>
      </c>
      <c r="J1125" s="71" t="n"/>
      <c r="Q1125" s="72" t="inlineStr">
        <is>
          <t>Item</t>
        </is>
      </c>
    </row>
    <row r="1126">
      <c r="B1126" s="69" t="inlineStr">
        <is>
          <t>Basic Trainer</t>
        </is>
      </c>
      <c r="E1126" s="85" t="inlineStr">
        <is>
          <t>Psybeam</t>
        </is>
      </c>
      <c r="F1126" s="71" t="n"/>
      <c r="G1126" s="76" t="inlineStr">
        <is>
          <t>Screech</t>
        </is>
      </c>
      <c r="H1126" s="71" t="n"/>
      <c r="I1126" s="76" t="inlineStr">
        <is>
          <t>Fury Swipes</t>
        </is>
      </c>
      <c r="J1126" s="71" t="n"/>
      <c r="Q1126" s="72" t="inlineStr">
        <is>
          <t>Moves</t>
        </is>
      </c>
    </row>
    <row r="1127">
      <c r="E1127" s="83" t="inlineStr">
        <is>
          <t>Blaze Kick</t>
        </is>
      </c>
      <c r="F1127" s="71" t="n"/>
      <c r="G1127" s="75" t="inlineStr">
        <is>
          <t>Bite</t>
        </is>
      </c>
      <c r="H1127" s="71" t="n"/>
      <c r="I1127" s="76" t="inlineStr">
        <is>
          <t>Double Edge</t>
        </is>
      </c>
      <c r="J1127" s="71" t="n"/>
    </row>
    <row r="1128">
      <c r="E1128" s="76" t="inlineStr">
        <is>
          <t>Dizzy Punch</t>
        </is>
      </c>
      <c r="F1128" s="71" t="n"/>
      <c r="G1128" s="76" t="inlineStr">
        <is>
          <t>Supersonic</t>
        </is>
      </c>
      <c r="H1128" s="71" t="n"/>
      <c r="I1128" s="76" t="inlineStr">
        <is>
          <t>Roar</t>
        </is>
      </c>
      <c r="J1128" s="71" t="n"/>
    </row>
    <row r="1129">
      <c r="E1129" s="76" t="inlineStr">
        <is>
          <t>Flail</t>
        </is>
      </c>
      <c r="F1129" s="71" t="n"/>
      <c r="G1129" s="78" t="inlineStr">
        <is>
          <t>Stomp</t>
        </is>
      </c>
      <c r="H1129" s="71" t="n"/>
      <c r="I1129" s="75" t="inlineStr">
        <is>
          <t>Pursuit</t>
        </is>
      </c>
      <c r="J1129" s="71" t="n"/>
    </row>
    <row r="1131" ht="20" customHeight="1">
      <c r="B1131" s="65" t="inlineStr">
        <is>
          <t>Cooltrainer</t>
        </is>
      </c>
      <c r="C1131" s="66" t="n"/>
      <c r="D1131" s="66" t="n"/>
      <c r="E1131" s="67" t="inlineStr">
        <is>
          <t>Cooltrainer Cristin (Rematch 4)</t>
        </is>
      </c>
      <c r="F1131" s="66" t="n"/>
      <c r="G1131" s="66" t="n"/>
      <c r="H1131" s="66" t="n"/>
      <c r="I1131" s="66" t="n"/>
      <c r="J1131" s="66" t="n"/>
      <c r="K1131" s="66" t="n"/>
      <c r="L1131" s="66" t="n"/>
      <c r="M1131" s="66" t="n"/>
      <c r="N1131" s="66" t="n"/>
      <c r="O1131" s="66" t="n"/>
      <c r="P1131" s="66" t="n"/>
      <c r="Q1131" s="66" t="n"/>
    </row>
    <row r="1132" ht="69" customHeight="1">
      <c r="E1132" s="68">
        <f>IFERROR(_xlfn.IMAGE("https://play.pokemonshowdown.com/sprites/gen5/spinda.png"),"")</f>
        <v/>
      </c>
      <c r="G1132" s="68">
        <f>IFERROR(_xlfn.IMAGE("https://play.pokemonshowdown.com/sprites/gen5/exploud.png"),"")</f>
        <v/>
      </c>
      <c r="I1132" s="68">
        <f>IFERROR(_xlfn.IMAGE("https://play.pokemonshowdown.com/sprites/gen5/slaking.png"),"")</f>
        <v/>
      </c>
    </row>
    <row r="1133">
      <c r="E1133" s="70" t="inlineStr">
        <is>
          <t>Lv 41 Spinda</t>
        </is>
      </c>
      <c r="F1133" s="71" t="n"/>
      <c r="G1133" s="70" t="inlineStr">
        <is>
          <t>Lv 41 Exploud</t>
        </is>
      </c>
      <c r="H1133" s="71" t="n"/>
      <c r="I1133" s="70" t="inlineStr">
        <is>
          <t>Lv 41 Slaking</t>
        </is>
      </c>
      <c r="J1133" s="71" t="n"/>
      <c r="Q1133" s="72" t="inlineStr">
        <is>
          <t>Pokémon</t>
        </is>
      </c>
    </row>
    <row r="1134">
      <c r="E1134" s="73" t="inlineStr">
        <is>
          <t>Adamant</t>
        </is>
      </c>
      <c r="F1134" s="73" t="inlineStr">
        <is>
          <t>Tangled Feet</t>
        </is>
      </c>
      <c r="G1134" s="73" t="inlineStr">
        <is>
          <t>Adamant</t>
        </is>
      </c>
      <c r="H1134" s="73" t="inlineStr">
        <is>
          <t>Scrappy</t>
        </is>
      </c>
      <c r="I1134" s="73" t="inlineStr">
        <is>
          <t>Jolly</t>
        </is>
      </c>
      <c r="J1134" s="73" t="inlineStr">
        <is>
          <t>Truant</t>
        </is>
      </c>
      <c r="Q1134" s="72" t="inlineStr">
        <is>
          <t>Nature / Ability</t>
        </is>
      </c>
    </row>
    <row r="1135">
      <c r="B1135" s="72" t="inlineStr">
        <is>
          <t>AI Flags:</t>
        </is>
      </c>
      <c r="E1135" s="74" t="inlineStr">
        <is>
          <t>(None)</t>
        </is>
      </c>
      <c r="F1135" s="71" t="n"/>
      <c r="G1135" s="74" t="inlineStr">
        <is>
          <t>(None)</t>
        </is>
      </c>
      <c r="H1135" s="71" t="n"/>
      <c r="I1135" s="74" t="inlineStr">
        <is>
          <t>(None)</t>
        </is>
      </c>
      <c r="J1135" s="71" t="n"/>
      <c r="Q1135" s="72" t="inlineStr">
        <is>
          <t>Item</t>
        </is>
      </c>
    </row>
    <row r="1136">
      <c r="B1136" s="69" t="inlineStr">
        <is>
          <t>Basic Trainer</t>
        </is>
      </c>
      <c r="E1136" s="85" t="inlineStr">
        <is>
          <t>Psybeam</t>
        </is>
      </c>
      <c r="F1136" s="71" t="n"/>
      <c r="G1136" s="76" t="inlineStr">
        <is>
          <t>Supersonic</t>
        </is>
      </c>
      <c r="H1136" s="71" t="n"/>
      <c r="I1136" s="76" t="inlineStr">
        <is>
          <t>Roar</t>
        </is>
      </c>
      <c r="J1136" s="71" t="n"/>
      <c r="Q1136" s="72" t="inlineStr">
        <is>
          <t>Moves</t>
        </is>
      </c>
    </row>
    <row r="1137">
      <c r="E1137" s="83" t="inlineStr">
        <is>
          <t>Blaze Kick</t>
        </is>
      </c>
      <c r="F1137" s="71" t="n"/>
      <c r="G1137" s="76" t="inlineStr">
        <is>
          <t>Screech</t>
        </is>
      </c>
      <c r="H1137" s="71" t="n"/>
      <c r="I1137" s="76" t="inlineStr">
        <is>
          <t>Double Edge</t>
        </is>
      </c>
      <c r="J1137" s="71" t="n"/>
    </row>
    <row r="1138">
      <c r="E1138" s="76" t="inlineStr">
        <is>
          <t>Dizzy Punch</t>
        </is>
      </c>
      <c r="F1138" s="71" t="n"/>
      <c r="G1138" s="76" t="inlineStr">
        <is>
          <t>Endeavor</t>
        </is>
      </c>
      <c r="H1138" s="71" t="n"/>
      <c r="I1138" s="75" t="inlineStr">
        <is>
          <t>Night Slash</t>
        </is>
      </c>
      <c r="J1138" s="71" t="n"/>
    </row>
    <row r="1139">
      <c r="E1139" s="76" t="inlineStr">
        <is>
          <t>Flail</t>
        </is>
      </c>
      <c r="F1139" s="71" t="n"/>
      <c r="G1139" s="86" t="inlineStr">
        <is>
          <t>Hammer Arm</t>
        </is>
      </c>
      <c r="H1139" s="71" t="n"/>
      <c r="I1139" s="86" t="inlineStr">
        <is>
          <t>Submission</t>
        </is>
      </c>
      <c r="J1139" s="71" t="n"/>
    </row>
    <row r="1141" ht="20" customHeight="1">
      <c r="B1141" s="65" t="inlineStr">
        <is>
          <t>Battle Girl</t>
        </is>
      </c>
      <c r="C1141" s="66" t="n"/>
      <c r="D1141" s="66" t="n"/>
      <c r="E1141" s="67" t="inlineStr">
        <is>
          <t>Battle Girl Cyndy (Rematch 1)</t>
        </is>
      </c>
      <c r="F1141" s="66" t="n"/>
      <c r="G1141" s="66" t="n"/>
      <c r="H1141" s="66" t="n"/>
      <c r="I1141" s="66" t="n"/>
      <c r="J1141" s="66" t="n"/>
      <c r="K1141" s="66" t="n"/>
      <c r="L1141" s="66" t="n"/>
      <c r="M1141" s="66" t="n"/>
      <c r="N1141" s="66" t="n"/>
      <c r="O1141" s="66" t="n"/>
      <c r="P1141" s="66" t="n"/>
      <c r="Q1141" s="66" t="n"/>
    </row>
    <row r="1142" ht="69" customHeight="1">
      <c r="E1142" s="68">
        <f>IFERROR(_xlfn.IMAGE("https://play.pokemonshowdown.com/sprites/gen5/meditite.png"),"")</f>
        <v/>
      </c>
      <c r="G1142" s="68">
        <f>IFERROR(_xlfn.IMAGE("https://play.pokemonshowdown.com/sprites/gen5/makuhita.png"),"")</f>
        <v/>
      </c>
    </row>
    <row r="1143">
      <c r="E1143" s="70" t="inlineStr">
        <is>
          <t>Lv 26 Meditite</t>
        </is>
      </c>
      <c r="F1143" s="71" t="n"/>
      <c r="G1143" s="70" t="inlineStr">
        <is>
          <t>Lv 26 Makuhita</t>
        </is>
      </c>
      <c r="H1143" s="71" t="n"/>
      <c r="Q1143" s="72" t="inlineStr">
        <is>
          <t>Pokémon</t>
        </is>
      </c>
    </row>
    <row r="1144">
      <c r="E1144" s="73" t="inlineStr">
        <is>
          <t>Adamant</t>
        </is>
      </c>
      <c r="F1144" s="73" t="inlineStr">
        <is>
          <t>Pure Power</t>
        </is>
      </c>
      <c r="G1144" s="73" t="inlineStr">
        <is>
          <t>Adamant</t>
        </is>
      </c>
      <c r="H1144" s="73" t="inlineStr">
        <is>
          <t>Guts</t>
        </is>
      </c>
      <c r="Q1144" s="72" t="inlineStr">
        <is>
          <t>Nature / Ability</t>
        </is>
      </c>
    </row>
    <row r="1145">
      <c r="B1145" s="72" t="inlineStr">
        <is>
          <t>AI Flags:</t>
        </is>
      </c>
      <c r="E1145" s="74" t="inlineStr">
        <is>
          <t>(None)</t>
        </is>
      </c>
      <c r="F1145" s="71" t="n"/>
      <c r="G1145" s="74" t="inlineStr">
        <is>
          <t>(None)</t>
        </is>
      </c>
      <c r="H1145" s="71" t="n"/>
      <c r="Q1145" s="72" t="inlineStr">
        <is>
          <t>Item</t>
        </is>
      </c>
    </row>
    <row r="1146">
      <c r="B1146" s="69" t="inlineStr">
        <is>
          <t>Basic Trainer</t>
        </is>
      </c>
      <c r="E1146" s="76" t="inlineStr">
        <is>
          <t>Secret Power</t>
        </is>
      </c>
      <c r="F1146" s="71" t="n"/>
      <c r="G1146" s="86" t="inlineStr">
        <is>
          <t>Seismic Toss</t>
        </is>
      </c>
      <c r="H1146" s="71" t="n"/>
      <c r="Q1146" s="72" t="inlineStr">
        <is>
          <t>Moves</t>
        </is>
      </c>
    </row>
    <row r="1147">
      <c r="E1147" s="85" t="inlineStr">
        <is>
          <t>Teleport</t>
        </is>
      </c>
      <c r="F1147" s="71" t="n"/>
      <c r="G1147" s="86" t="inlineStr">
        <is>
          <t>Submission</t>
        </is>
      </c>
      <c r="H1147" s="71" t="n"/>
    </row>
    <row r="1148">
      <c r="E1148" s="89" t="inlineStr">
        <is>
          <t>Rock Throw</t>
        </is>
      </c>
      <c r="F1148" s="71" t="n"/>
      <c r="G1148" s="86" t="inlineStr">
        <is>
          <t>Vital Throw</t>
        </is>
      </c>
      <c r="H1148" s="71" t="n"/>
    </row>
    <row r="1149">
      <c r="E1149" s="86" t="inlineStr">
        <is>
          <t>Seismic Toss</t>
        </is>
      </c>
      <c r="F1149" s="71" t="n"/>
      <c r="G1149" s="76" t="inlineStr">
        <is>
          <t>Smelling Salts</t>
        </is>
      </c>
      <c r="H1149" s="71" t="n"/>
    </row>
    <row r="1151" ht="20" customHeight="1">
      <c r="B1151" s="65" t="inlineStr">
        <is>
          <t>Battle Girl</t>
        </is>
      </c>
      <c r="C1151" s="66" t="n"/>
      <c r="D1151" s="66" t="n"/>
      <c r="E1151" s="67" t="inlineStr">
        <is>
          <t>Battle Girl Cyndy (Rematch 2)</t>
        </is>
      </c>
      <c r="F1151" s="66" t="n"/>
      <c r="G1151" s="66" t="n"/>
      <c r="H1151" s="66" t="n"/>
      <c r="I1151" s="66" t="n"/>
      <c r="J1151" s="66" t="n"/>
      <c r="K1151" s="66" t="n"/>
      <c r="L1151" s="66" t="n"/>
      <c r="M1151" s="66" t="n"/>
      <c r="N1151" s="66" t="n"/>
      <c r="O1151" s="66" t="n"/>
      <c r="P1151" s="66" t="n"/>
      <c r="Q1151" s="66" t="n"/>
    </row>
    <row r="1152" ht="69" customHeight="1">
      <c r="E1152" s="68">
        <f>IFERROR(_xlfn.IMAGE("https://play.pokemonshowdown.com/sprites/gen5/meditite.png"),"")</f>
        <v/>
      </c>
      <c r="G1152" s="68">
        <f>IFERROR(_xlfn.IMAGE("https://play.pokemonshowdown.com/sprites/gen5/makuhita.png"),"")</f>
        <v/>
      </c>
    </row>
    <row r="1153">
      <c r="E1153" s="70" t="inlineStr">
        <is>
          <t>Lv 29 Meditite</t>
        </is>
      </c>
      <c r="F1153" s="71" t="n"/>
      <c r="G1153" s="70" t="inlineStr">
        <is>
          <t>Lv 29 Makuhita</t>
        </is>
      </c>
      <c r="H1153" s="71" t="n"/>
      <c r="Q1153" s="72" t="inlineStr">
        <is>
          <t>Pokémon</t>
        </is>
      </c>
    </row>
    <row r="1154">
      <c r="E1154" s="73" t="inlineStr">
        <is>
          <t>Adamant</t>
        </is>
      </c>
      <c r="F1154" s="73" t="inlineStr">
        <is>
          <t>Pure Power</t>
        </is>
      </c>
      <c r="G1154" s="73" t="inlineStr">
        <is>
          <t>Adamant</t>
        </is>
      </c>
      <c r="H1154" s="73" t="inlineStr">
        <is>
          <t>Guts</t>
        </is>
      </c>
      <c r="Q1154" s="72" t="inlineStr">
        <is>
          <t>Nature / Ability</t>
        </is>
      </c>
    </row>
    <row r="1155">
      <c r="B1155" s="72" t="inlineStr">
        <is>
          <t>AI Flags:</t>
        </is>
      </c>
      <c r="E1155" s="74" t="inlineStr">
        <is>
          <t>(None)</t>
        </is>
      </c>
      <c r="F1155" s="71" t="n"/>
      <c r="G1155" s="74" t="inlineStr">
        <is>
          <t>(None)</t>
        </is>
      </c>
      <c r="H1155" s="71" t="n"/>
      <c r="Q1155" s="72" t="inlineStr">
        <is>
          <t>Item</t>
        </is>
      </c>
    </row>
    <row r="1156">
      <c r="B1156" s="69" t="inlineStr">
        <is>
          <t>Basic Trainer</t>
        </is>
      </c>
      <c r="E1156" s="85" t="inlineStr">
        <is>
          <t>Teleport</t>
        </is>
      </c>
      <c r="F1156" s="71" t="n"/>
      <c r="G1156" s="86" t="inlineStr">
        <is>
          <t>Submission</t>
        </is>
      </c>
      <c r="H1156" s="71" t="n"/>
      <c r="Q1156" s="72" t="inlineStr">
        <is>
          <t>Moves</t>
        </is>
      </c>
    </row>
    <row r="1157">
      <c r="E1157" s="89" t="inlineStr">
        <is>
          <t>Rock Throw</t>
        </is>
      </c>
      <c r="F1157" s="71" t="n"/>
      <c r="G1157" s="86" t="inlineStr">
        <is>
          <t>Vital Throw</t>
        </is>
      </c>
      <c r="H1157" s="71" t="n"/>
    </row>
    <row r="1158">
      <c r="E1158" s="86" t="inlineStr">
        <is>
          <t>Seismic Toss</t>
        </is>
      </c>
      <c r="F1158" s="71" t="n"/>
      <c r="G1158" s="76" t="inlineStr">
        <is>
          <t>Smelling Salts</t>
        </is>
      </c>
      <c r="H1158" s="71" t="n"/>
    </row>
    <row r="1159">
      <c r="E1159" s="85" t="inlineStr">
        <is>
          <t>Psybeam</t>
        </is>
      </c>
      <c r="F1159" s="71" t="n"/>
      <c r="G1159" s="86" t="inlineStr">
        <is>
          <t>Force Palm</t>
        </is>
      </c>
      <c r="H1159" s="71" t="n"/>
    </row>
    <row r="1161" ht="20" customHeight="1">
      <c r="B1161" s="65" t="inlineStr">
        <is>
          <t>Battle Girl</t>
        </is>
      </c>
      <c r="C1161" s="66" t="n"/>
      <c r="D1161" s="66" t="n"/>
      <c r="E1161" s="67" t="inlineStr">
        <is>
          <t>Battle Girl Cyndy (Rematch 3)</t>
        </is>
      </c>
      <c r="F1161" s="66" t="n"/>
      <c r="G1161" s="66" t="n"/>
      <c r="H1161" s="66" t="n"/>
      <c r="I1161" s="66" t="n"/>
      <c r="J1161" s="66" t="n"/>
      <c r="K1161" s="66" t="n"/>
      <c r="L1161" s="66" t="n"/>
      <c r="M1161" s="66" t="n"/>
      <c r="N1161" s="66" t="n"/>
      <c r="O1161" s="66" t="n"/>
      <c r="P1161" s="66" t="n"/>
      <c r="Q1161" s="66" t="n"/>
    </row>
    <row r="1162" ht="69" customHeight="1">
      <c r="E1162" s="68">
        <f>IFERROR(_xlfn.IMAGE("https://play.pokemonshowdown.com/sprites/gen5/medicham.png"),"")</f>
        <v/>
      </c>
      <c r="G1162" s="68">
        <f>IFERROR(_xlfn.IMAGE("https://play.pokemonshowdown.com/sprites/gen5/hariyama.png"),"")</f>
        <v/>
      </c>
    </row>
    <row r="1163">
      <c r="E1163" s="70" t="inlineStr">
        <is>
          <t>Lv 32 Medicham</t>
        </is>
      </c>
      <c r="F1163" s="71" t="n"/>
      <c r="G1163" s="70" t="inlineStr">
        <is>
          <t>Lv 32 Hariyama</t>
        </is>
      </c>
      <c r="H1163" s="71" t="n"/>
      <c r="Q1163" s="72" t="inlineStr">
        <is>
          <t>Pokémon</t>
        </is>
      </c>
    </row>
    <row r="1164">
      <c r="E1164" s="73" t="inlineStr">
        <is>
          <t>Adamant</t>
        </is>
      </c>
      <c r="F1164" s="73" t="inlineStr">
        <is>
          <t>Pure Power</t>
        </is>
      </c>
      <c r="G1164" s="73" t="inlineStr">
        <is>
          <t>Adamant</t>
        </is>
      </c>
      <c r="H1164" s="73" t="inlineStr">
        <is>
          <t>Guts</t>
        </is>
      </c>
      <c r="Q1164" s="72" t="inlineStr">
        <is>
          <t>Nature / Ability</t>
        </is>
      </c>
    </row>
    <row r="1165">
      <c r="B1165" s="72" t="inlineStr">
        <is>
          <t>AI Flags:</t>
        </is>
      </c>
      <c r="E1165" s="74" t="inlineStr">
        <is>
          <t>(None)</t>
        </is>
      </c>
      <c r="F1165" s="71" t="n"/>
      <c r="G1165" s="74" t="inlineStr">
        <is>
          <t>(None)</t>
        </is>
      </c>
      <c r="H1165" s="71" t="n"/>
      <c r="Q1165" s="72" t="inlineStr">
        <is>
          <t>Item</t>
        </is>
      </c>
    </row>
    <row r="1166">
      <c r="B1166" s="69" t="inlineStr">
        <is>
          <t>Basic Trainer</t>
        </is>
      </c>
      <c r="E1166" s="83" t="inlineStr">
        <is>
          <t>Fire Punch</t>
        </is>
      </c>
      <c r="F1166" s="71" t="n"/>
      <c r="G1166" s="86" t="inlineStr">
        <is>
          <t>Vital Throw</t>
        </is>
      </c>
      <c r="H1166" s="71" t="n"/>
      <c r="Q1166" s="72" t="inlineStr">
        <is>
          <t>Moves</t>
        </is>
      </c>
    </row>
    <row r="1167">
      <c r="E1167" s="91" t="inlineStr">
        <is>
          <t>Ice Punch</t>
        </is>
      </c>
      <c r="F1167" s="71" t="n"/>
      <c r="G1167" s="77" t="inlineStr">
        <is>
          <t>Thunder Punch</t>
        </is>
      </c>
      <c r="H1167" s="71" t="n"/>
    </row>
    <row r="1168">
      <c r="E1168" s="86" t="inlineStr">
        <is>
          <t>Force Palm</t>
        </is>
      </c>
      <c r="F1168" s="71" t="n"/>
      <c r="G1168" s="86" t="inlineStr">
        <is>
          <t>Submission</t>
        </is>
      </c>
      <c r="H1168" s="71" t="n"/>
    </row>
    <row r="1169">
      <c r="E1169" s="85" t="inlineStr">
        <is>
          <t>Psychic</t>
        </is>
      </c>
      <c r="F1169" s="71" t="n"/>
      <c r="G1169" s="86" t="inlineStr">
        <is>
          <t>Force Palm</t>
        </is>
      </c>
      <c r="H1169" s="71" t="n"/>
    </row>
    <row r="1171" ht="20" customHeight="1">
      <c r="B1171" s="65" t="inlineStr">
        <is>
          <t>Battle Girl</t>
        </is>
      </c>
      <c r="C1171" s="66" t="n"/>
      <c r="D1171" s="66" t="n"/>
      <c r="E1171" s="67" t="inlineStr">
        <is>
          <t>Battle Girl Cyndy (Rematch 4)</t>
        </is>
      </c>
      <c r="F1171" s="66" t="n"/>
      <c r="G1171" s="66" t="n"/>
      <c r="H1171" s="66" t="n"/>
      <c r="I1171" s="66" t="n"/>
      <c r="J1171" s="66" t="n"/>
      <c r="K1171" s="66" t="n"/>
      <c r="L1171" s="66" t="n"/>
      <c r="M1171" s="66" t="n"/>
      <c r="N1171" s="66" t="n"/>
      <c r="O1171" s="66" t="n"/>
      <c r="P1171" s="66" t="n"/>
      <c r="Q1171" s="66" t="n"/>
    </row>
    <row r="1172" ht="69" customHeight="1">
      <c r="E1172" s="68">
        <f>IFERROR(_xlfn.IMAGE("https://play.pokemonshowdown.com/sprites/gen5/medicham.png"),"")</f>
        <v/>
      </c>
      <c r="G1172" s="68">
        <f>IFERROR(_xlfn.IMAGE("https://play.pokemonshowdown.com/sprites/gen5/hariyama.png"),"")</f>
        <v/>
      </c>
    </row>
    <row r="1173">
      <c r="E1173" s="70" t="inlineStr">
        <is>
          <t>Lv 35 Medicham</t>
        </is>
      </c>
      <c r="F1173" s="71" t="n"/>
      <c r="G1173" s="70" t="inlineStr">
        <is>
          <t>Lv 35 Hariyama</t>
        </is>
      </c>
      <c r="H1173" s="71" t="n"/>
      <c r="Q1173" s="72" t="inlineStr">
        <is>
          <t>Pokémon</t>
        </is>
      </c>
    </row>
    <row r="1174">
      <c r="E1174" s="73" t="inlineStr">
        <is>
          <t>Adamant</t>
        </is>
      </c>
      <c r="F1174" s="73" t="inlineStr">
        <is>
          <t>Pure Power</t>
        </is>
      </c>
      <c r="G1174" s="73" t="inlineStr">
        <is>
          <t>Adamant</t>
        </is>
      </c>
      <c r="H1174" s="73" t="inlineStr">
        <is>
          <t>Guts</t>
        </is>
      </c>
      <c r="Q1174" s="72" t="inlineStr">
        <is>
          <t>Nature / Ability</t>
        </is>
      </c>
    </row>
    <row r="1175">
      <c r="B1175" s="72" t="inlineStr">
        <is>
          <t>AI Flags:</t>
        </is>
      </c>
      <c r="E1175" s="74" t="inlineStr">
        <is>
          <t>(None)</t>
        </is>
      </c>
      <c r="F1175" s="71" t="n"/>
      <c r="G1175" s="74" t="inlineStr">
        <is>
          <t>(None)</t>
        </is>
      </c>
      <c r="H1175" s="71" t="n"/>
      <c r="Q1175" s="72" t="inlineStr">
        <is>
          <t>Item</t>
        </is>
      </c>
    </row>
    <row r="1176">
      <c r="B1176" s="69" t="inlineStr">
        <is>
          <t>Basic Trainer</t>
        </is>
      </c>
      <c r="E1176" s="83" t="inlineStr">
        <is>
          <t>Fire Punch</t>
        </is>
      </c>
      <c r="F1176" s="71" t="n"/>
      <c r="G1176" s="86" t="inlineStr">
        <is>
          <t>Vital Throw</t>
        </is>
      </c>
      <c r="H1176" s="71" t="n"/>
      <c r="Q1176" s="72" t="inlineStr">
        <is>
          <t>Moves</t>
        </is>
      </c>
    </row>
    <row r="1177">
      <c r="E1177" s="91" t="inlineStr">
        <is>
          <t>Ice Punch</t>
        </is>
      </c>
      <c r="F1177" s="71" t="n"/>
      <c r="G1177" s="77" t="inlineStr">
        <is>
          <t>Thunder Punch</t>
        </is>
      </c>
      <c r="H1177" s="71" t="n"/>
    </row>
    <row r="1178">
      <c r="E1178" s="86" t="inlineStr">
        <is>
          <t>Force Palm</t>
        </is>
      </c>
      <c r="F1178" s="71" t="n"/>
      <c r="G1178" s="86" t="inlineStr">
        <is>
          <t>Submission</t>
        </is>
      </c>
      <c r="H1178" s="71" t="n"/>
    </row>
    <row r="1179">
      <c r="E1179" s="85" t="inlineStr">
        <is>
          <t>Psychic</t>
        </is>
      </c>
      <c r="F1179" s="71" t="n"/>
      <c r="G1179" s="86" t="inlineStr">
        <is>
          <t>Force Palm</t>
        </is>
      </c>
      <c r="H1179" s="71" t="n"/>
    </row>
    <row r="1181" ht="20" customHeight="1">
      <c r="B1181" s="65" t="inlineStr">
        <is>
          <t>Guitarist</t>
        </is>
      </c>
      <c r="C1181" s="66" t="n"/>
      <c r="D1181" s="66" t="n"/>
      <c r="E1181" s="67" t="inlineStr">
        <is>
          <t>Guitarist Dalton (Rematch 1)</t>
        </is>
      </c>
      <c r="F1181" s="66" t="n"/>
      <c r="G1181" s="66" t="n"/>
      <c r="H1181" s="66" t="n"/>
      <c r="I1181" s="66" t="n"/>
      <c r="J1181" s="66" t="n"/>
      <c r="K1181" s="66" t="n"/>
      <c r="L1181" s="66" t="n"/>
      <c r="M1181" s="66" t="n"/>
      <c r="N1181" s="66" t="n"/>
      <c r="O1181" s="66" t="n"/>
      <c r="P1181" s="66" t="n"/>
      <c r="Q1181" s="66" t="n"/>
    </row>
    <row r="1182" ht="69" customHeight="1">
      <c r="E1182" s="68">
        <f>IFERROR(_xlfn.IMAGE("https://play.pokemonshowdown.com/sprites/gen5/magnemite.png"),"")</f>
        <v/>
      </c>
      <c r="G1182" s="68">
        <f>IFERROR(_xlfn.IMAGE("https://play.pokemonshowdown.com/sprites/gen5/whismur.png"),"")</f>
        <v/>
      </c>
      <c r="I1182" s="68">
        <f>IFERROR(_xlfn.IMAGE("https://play.pokemonshowdown.com/sprites/gen5/magnemite.png"),"")</f>
        <v/>
      </c>
    </row>
    <row r="1183">
      <c r="E1183" s="70" t="inlineStr">
        <is>
          <t>Lv 25 Magnemite</t>
        </is>
      </c>
      <c r="F1183" s="71" t="n"/>
      <c r="G1183" s="70" t="inlineStr">
        <is>
          <t>Lv 25 Whismur</t>
        </is>
      </c>
      <c r="H1183" s="71" t="n"/>
      <c r="I1183" s="70" t="inlineStr">
        <is>
          <t>Lv 25 Magnemite</t>
        </is>
      </c>
      <c r="J1183" s="71" t="n"/>
      <c r="Q1183" s="72" t="inlineStr">
        <is>
          <t>Pokémon</t>
        </is>
      </c>
    </row>
    <row r="1184">
      <c r="E1184" s="73" t="inlineStr">
        <is>
          <t>Modest</t>
        </is>
      </c>
      <c r="F1184" s="73" t="inlineStr">
        <is>
          <t>Magnet Pull</t>
        </is>
      </c>
      <c r="G1184" s="73" t="inlineStr">
        <is>
          <t>Adamant</t>
        </is>
      </c>
      <c r="H1184" s="73" t="inlineStr">
        <is>
          <t>Scrappy</t>
        </is>
      </c>
      <c r="I1184" s="73" t="inlineStr">
        <is>
          <t>Modest</t>
        </is>
      </c>
      <c r="J1184" s="73" t="inlineStr">
        <is>
          <t>Magnet Pull</t>
        </is>
      </c>
      <c r="Q1184" s="72" t="inlineStr">
        <is>
          <t>Nature / Ability</t>
        </is>
      </c>
    </row>
    <row r="1185">
      <c r="B1185" s="72" t="inlineStr">
        <is>
          <t>AI Flags:</t>
        </is>
      </c>
      <c r="E1185" s="74" t="inlineStr">
        <is>
          <t>(None)</t>
        </is>
      </c>
      <c r="F1185" s="71" t="n"/>
      <c r="G1185" s="74" t="inlineStr">
        <is>
          <t>(None)</t>
        </is>
      </c>
      <c r="H1185" s="71" t="n"/>
      <c r="I1185" s="74" t="inlineStr">
        <is>
          <t>(None)</t>
        </is>
      </c>
      <c r="J1185" s="71" t="n"/>
      <c r="Q1185" s="72" t="inlineStr">
        <is>
          <t>Item</t>
        </is>
      </c>
    </row>
    <row r="1186">
      <c r="B1186" s="69" t="inlineStr">
        <is>
          <t>Basic Trainer</t>
        </is>
      </c>
      <c r="E1186" s="77" t="inlineStr">
        <is>
          <t>Thunder Shock</t>
        </is>
      </c>
      <c r="F1186" s="71" t="n"/>
      <c r="G1186" s="76" t="inlineStr">
        <is>
          <t>Growl</t>
        </is>
      </c>
      <c r="H1186" s="71" t="n"/>
      <c r="I1186" s="77" t="inlineStr">
        <is>
          <t>Thunder Shock</t>
        </is>
      </c>
      <c r="J1186" s="71" t="n"/>
      <c r="Q1186" s="72" t="inlineStr">
        <is>
          <t>Moves</t>
        </is>
      </c>
    </row>
    <row r="1187">
      <c r="E1187" s="76" t="inlineStr">
        <is>
          <t>Sonic Boom</t>
        </is>
      </c>
      <c r="F1187" s="71" t="n"/>
      <c r="G1187" s="92" t="inlineStr">
        <is>
          <t>Astonish</t>
        </is>
      </c>
      <c r="H1187" s="71" t="n"/>
      <c r="I1187" s="76" t="inlineStr">
        <is>
          <t>Sonic Boom</t>
        </is>
      </c>
      <c r="J1187" s="71" t="n"/>
    </row>
    <row r="1188">
      <c r="E1188" s="77" t="inlineStr">
        <is>
          <t>Shock Wave</t>
        </is>
      </c>
      <c r="F1188" s="71" t="n"/>
      <c r="G1188" s="76" t="inlineStr">
        <is>
          <t>Supersonic</t>
        </is>
      </c>
      <c r="H1188" s="71" t="n"/>
      <c r="I1188" s="77" t="inlineStr">
        <is>
          <t>Shock Wave</t>
        </is>
      </c>
      <c r="J1188" s="71" t="n"/>
    </row>
    <row r="1189">
      <c r="E1189" s="87" t="inlineStr">
        <is>
          <t>Flash Cannon</t>
        </is>
      </c>
      <c r="F1189" s="71" t="n"/>
      <c r="G1189" s="78" t="inlineStr">
        <is>
          <t>Stomp</t>
        </is>
      </c>
      <c r="H1189" s="71" t="n"/>
      <c r="I1189" s="87" t="inlineStr">
        <is>
          <t>Flash Cannon</t>
        </is>
      </c>
      <c r="J1189" s="71" t="n"/>
    </row>
    <row r="1191" ht="20" customHeight="1">
      <c r="B1191" s="65" t="inlineStr">
        <is>
          <t>Guitarist</t>
        </is>
      </c>
      <c r="C1191" s="66" t="n"/>
      <c r="D1191" s="66" t="n"/>
      <c r="E1191" s="67" t="inlineStr">
        <is>
          <t>Guitarist Dalton (Rematch 2)</t>
        </is>
      </c>
      <c r="F1191" s="66" t="n"/>
      <c r="G1191" s="66" t="n"/>
      <c r="H1191" s="66" t="n"/>
      <c r="I1191" s="66" t="n"/>
      <c r="J1191" s="66" t="n"/>
      <c r="K1191" s="66" t="n"/>
      <c r="L1191" s="66" t="n"/>
      <c r="M1191" s="66" t="n"/>
      <c r="N1191" s="66" t="n"/>
      <c r="O1191" s="66" t="n"/>
      <c r="P1191" s="66" t="n"/>
      <c r="Q1191" s="66" t="n"/>
    </row>
    <row r="1192" ht="69" customHeight="1">
      <c r="E1192" s="68">
        <f>IFERROR(_xlfn.IMAGE("https://play.pokemonshowdown.com/sprites/gen5/magnemite.png"),"")</f>
        <v/>
      </c>
      <c r="G1192" s="68">
        <f>IFERROR(_xlfn.IMAGE("https://play.pokemonshowdown.com/sprites/gen5/loudred.png"),"")</f>
        <v/>
      </c>
      <c r="I1192" s="68">
        <f>IFERROR(_xlfn.IMAGE("https://play.pokemonshowdown.com/sprites/gen5/magnemite.png"),"")</f>
        <v/>
      </c>
    </row>
    <row r="1193">
      <c r="E1193" s="70" t="inlineStr">
        <is>
          <t>Lv 28 Magnemite</t>
        </is>
      </c>
      <c r="F1193" s="71" t="n"/>
      <c r="G1193" s="70" t="inlineStr">
        <is>
          <t>Lv 28 Loudred</t>
        </is>
      </c>
      <c r="H1193" s="71" t="n"/>
      <c r="I1193" s="70" t="inlineStr">
        <is>
          <t>Lv 28 Magnemite</t>
        </is>
      </c>
      <c r="J1193" s="71" t="n"/>
      <c r="Q1193" s="72" t="inlineStr">
        <is>
          <t>Pokémon</t>
        </is>
      </c>
    </row>
    <row r="1194">
      <c r="E1194" s="73" t="inlineStr">
        <is>
          <t>Modest</t>
        </is>
      </c>
      <c r="F1194" s="73" t="inlineStr">
        <is>
          <t>Magnet Pull</t>
        </is>
      </c>
      <c r="G1194" s="73" t="inlineStr">
        <is>
          <t>Adamant</t>
        </is>
      </c>
      <c r="H1194" s="73" t="inlineStr">
        <is>
          <t>Scrappy</t>
        </is>
      </c>
      <c r="I1194" s="73" t="inlineStr">
        <is>
          <t>Modest</t>
        </is>
      </c>
      <c r="J1194" s="73" t="inlineStr">
        <is>
          <t>Magnet Pull</t>
        </is>
      </c>
      <c r="Q1194" s="72" t="inlineStr">
        <is>
          <t>Nature / Ability</t>
        </is>
      </c>
    </row>
    <row r="1195">
      <c r="B1195" s="72" t="inlineStr">
        <is>
          <t>AI Flags:</t>
        </is>
      </c>
      <c r="E1195" s="74" t="inlineStr">
        <is>
          <t>(None)</t>
        </is>
      </c>
      <c r="F1195" s="71" t="n"/>
      <c r="G1195" s="74" t="inlineStr">
        <is>
          <t>(None)</t>
        </is>
      </c>
      <c r="H1195" s="71" t="n"/>
      <c r="I1195" s="74" t="inlineStr">
        <is>
          <t>(None)</t>
        </is>
      </c>
      <c r="J1195" s="71" t="n"/>
      <c r="Q1195" s="72" t="inlineStr">
        <is>
          <t>Item</t>
        </is>
      </c>
    </row>
    <row r="1196">
      <c r="B1196" s="69" t="inlineStr">
        <is>
          <t>Basic Trainer</t>
        </is>
      </c>
      <c r="E1196" s="76" t="inlineStr">
        <is>
          <t>Sonic Boom</t>
        </is>
      </c>
      <c r="F1196" s="71" t="n"/>
      <c r="G1196" s="76" t="inlineStr">
        <is>
          <t>Howl</t>
        </is>
      </c>
      <c r="H1196" s="71" t="n"/>
      <c r="I1196" s="76" t="inlineStr">
        <is>
          <t>Sonic Boom</t>
        </is>
      </c>
      <c r="J1196" s="71" t="n"/>
      <c r="Q1196" s="72" t="inlineStr">
        <is>
          <t>Moves</t>
        </is>
      </c>
    </row>
    <row r="1197">
      <c r="E1197" s="77" t="inlineStr">
        <is>
          <t>Shock Wave</t>
        </is>
      </c>
      <c r="F1197" s="71" t="n"/>
      <c r="G1197" s="76" t="inlineStr">
        <is>
          <t>Screech</t>
        </is>
      </c>
      <c r="H1197" s="71" t="n"/>
      <c r="I1197" s="77" t="inlineStr">
        <is>
          <t>Shock Wave</t>
        </is>
      </c>
      <c r="J1197" s="71" t="n"/>
    </row>
    <row r="1198">
      <c r="E1198" s="87" t="inlineStr">
        <is>
          <t>Flash Cannon</t>
        </is>
      </c>
      <c r="F1198" s="71" t="n"/>
      <c r="G1198" s="75" t="inlineStr">
        <is>
          <t>Bite</t>
        </is>
      </c>
      <c r="H1198" s="71" t="n"/>
      <c r="I1198" s="87" t="inlineStr">
        <is>
          <t>Flash Cannon</t>
        </is>
      </c>
      <c r="J1198" s="71" t="n"/>
    </row>
    <row r="1199">
      <c r="E1199" s="76" t="inlineStr">
        <is>
          <t>Self Destruct</t>
        </is>
      </c>
      <c r="F1199" s="71" t="n"/>
      <c r="G1199" s="76" t="inlineStr">
        <is>
          <t>Supersonic</t>
        </is>
      </c>
      <c r="H1199" s="71" t="n"/>
      <c r="I1199" s="76" t="inlineStr">
        <is>
          <t>Self Destruct</t>
        </is>
      </c>
      <c r="J1199" s="71" t="n"/>
    </row>
    <row r="1201" ht="20" customHeight="1">
      <c r="B1201" s="65" t="inlineStr">
        <is>
          <t>Guitarist</t>
        </is>
      </c>
      <c r="C1201" s="66" t="n"/>
      <c r="D1201" s="66" t="n"/>
      <c r="E1201" s="67" t="inlineStr">
        <is>
          <t>Guitarist Dalton (Rematch 3)</t>
        </is>
      </c>
      <c r="F1201" s="66" t="n"/>
      <c r="G1201" s="66" t="n"/>
      <c r="H1201" s="66" t="n"/>
      <c r="I1201" s="66" t="n"/>
      <c r="J1201" s="66" t="n"/>
      <c r="K1201" s="66" t="n"/>
      <c r="L1201" s="66" t="n"/>
      <c r="M1201" s="66" t="n"/>
      <c r="N1201" s="66" t="n"/>
      <c r="O1201" s="66" t="n"/>
      <c r="P1201" s="66" t="n"/>
      <c r="Q1201" s="66" t="n"/>
    </row>
    <row r="1202" ht="69" customHeight="1">
      <c r="E1202" s="68">
        <f>IFERROR(_xlfn.IMAGE("https://play.pokemonshowdown.com/sprites/gen5/magneton.png"),"")</f>
        <v/>
      </c>
      <c r="G1202" s="68">
        <f>IFERROR(_xlfn.IMAGE("https://play.pokemonshowdown.com/sprites/gen5/loudred.png"),"")</f>
        <v/>
      </c>
      <c r="I1202" s="68">
        <f>IFERROR(_xlfn.IMAGE("https://play.pokemonshowdown.com/sprites/gen5/magneton.png"),"")</f>
        <v/>
      </c>
    </row>
    <row r="1203">
      <c r="E1203" s="70" t="inlineStr">
        <is>
          <t>Lv 31 Magneton</t>
        </is>
      </c>
      <c r="F1203" s="71" t="n"/>
      <c r="G1203" s="70" t="inlineStr">
        <is>
          <t>Lv 31 Loudred</t>
        </is>
      </c>
      <c r="H1203" s="71" t="n"/>
      <c r="I1203" s="70" t="inlineStr">
        <is>
          <t>Lv 31 Magneton</t>
        </is>
      </c>
      <c r="J1203" s="71" t="n"/>
      <c r="Q1203" s="72" t="inlineStr">
        <is>
          <t>Pokémon</t>
        </is>
      </c>
    </row>
    <row r="1204">
      <c r="E1204" s="73" t="inlineStr">
        <is>
          <t>Modest</t>
        </is>
      </c>
      <c r="F1204" s="73" t="inlineStr">
        <is>
          <t>Magnet Pull</t>
        </is>
      </c>
      <c r="G1204" s="73" t="inlineStr">
        <is>
          <t>Adamant</t>
        </is>
      </c>
      <c r="H1204" s="73" t="inlineStr">
        <is>
          <t>Scrappy</t>
        </is>
      </c>
      <c r="I1204" s="73" t="inlineStr">
        <is>
          <t>Modest</t>
        </is>
      </c>
      <c r="J1204" s="73" t="inlineStr">
        <is>
          <t>Magnet Pull</t>
        </is>
      </c>
      <c r="Q1204" s="72" t="inlineStr">
        <is>
          <t>Nature / Ability</t>
        </is>
      </c>
    </row>
    <row r="1205">
      <c r="B1205" s="72" t="inlineStr">
        <is>
          <t>AI Flags:</t>
        </is>
      </c>
      <c r="E1205" s="74" t="inlineStr">
        <is>
          <t>(None)</t>
        </is>
      </c>
      <c r="F1205" s="71" t="n"/>
      <c r="G1205" s="74" t="inlineStr">
        <is>
          <t>(None)</t>
        </is>
      </c>
      <c r="H1205" s="71" t="n"/>
      <c r="I1205" s="74" t="inlineStr">
        <is>
          <t>(None)</t>
        </is>
      </c>
      <c r="J1205" s="71" t="n"/>
      <c r="Q1205" s="72" t="inlineStr">
        <is>
          <t>Item</t>
        </is>
      </c>
    </row>
    <row r="1206">
      <c r="B1206" s="69" t="inlineStr">
        <is>
          <t>Basic Trainer</t>
        </is>
      </c>
      <c r="E1206" s="77" t="inlineStr">
        <is>
          <t>Thunder Wave</t>
        </is>
      </c>
      <c r="F1206" s="71" t="n"/>
      <c r="G1206" s="76" t="inlineStr">
        <is>
          <t>Screech</t>
        </is>
      </c>
      <c r="H1206" s="71" t="n"/>
      <c r="I1206" s="77" t="inlineStr">
        <is>
          <t>Thunder Wave</t>
        </is>
      </c>
      <c r="J1206" s="71" t="n"/>
      <c r="Q1206" s="72" t="inlineStr">
        <is>
          <t>Moves</t>
        </is>
      </c>
    </row>
    <row r="1207">
      <c r="E1207" s="77" t="inlineStr">
        <is>
          <t>Shock Wave</t>
        </is>
      </c>
      <c r="F1207" s="71" t="n"/>
      <c r="G1207" s="75" t="inlineStr">
        <is>
          <t>Bite</t>
        </is>
      </c>
      <c r="H1207" s="71" t="n"/>
      <c r="I1207" s="77" t="inlineStr">
        <is>
          <t>Shock Wave</t>
        </is>
      </c>
      <c r="J1207" s="71" t="n"/>
    </row>
    <row r="1208">
      <c r="E1208" s="79" t="inlineStr">
        <is>
          <t>Signal Beam</t>
        </is>
      </c>
      <c r="F1208" s="71" t="n"/>
      <c r="G1208" s="76" t="inlineStr">
        <is>
          <t>Supersonic</t>
        </is>
      </c>
      <c r="H1208" s="71" t="n"/>
      <c r="I1208" s="79" t="inlineStr">
        <is>
          <t>Signal Beam</t>
        </is>
      </c>
      <c r="J1208" s="71" t="n"/>
    </row>
    <row r="1209">
      <c r="E1209" s="76" t="inlineStr">
        <is>
          <t>Self Destruct</t>
        </is>
      </c>
      <c r="F1209" s="71" t="n"/>
      <c r="G1209" s="78" t="inlineStr">
        <is>
          <t>Stomp</t>
        </is>
      </c>
      <c r="H1209" s="71" t="n"/>
      <c r="I1209" s="76" t="inlineStr">
        <is>
          <t>Self Destruct</t>
        </is>
      </c>
      <c r="J1209" s="71" t="n"/>
    </row>
    <row r="1211" ht="20" customHeight="1">
      <c r="B1211" s="65" t="inlineStr">
        <is>
          <t>Guitarist</t>
        </is>
      </c>
      <c r="C1211" s="66" t="n"/>
      <c r="D1211" s="66" t="n"/>
      <c r="E1211" s="67" t="inlineStr">
        <is>
          <t>Guitarist Dalton (Rematch 4)</t>
        </is>
      </c>
      <c r="F1211" s="66" t="n"/>
      <c r="G1211" s="66" t="n"/>
      <c r="H1211" s="66" t="n"/>
      <c r="I1211" s="66" t="n"/>
      <c r="J1211" s="66" t="n"/>
      <c r="K1211" s="66" t="n"/>
      <c r="L1211" s="66" t="n"/>
      <c r="M1211" s="66" t="n"/>
      <c r="N1211" s="66" t="n"/>
      <c r="O1211" s="66" t="n"/>
      <c r="P1211" s="66" t="n"/>
      <c r="Q1211" s="66" t="n"/>
    </row>
    <row r="1212" ht="69" customHeight="1">
      <c r="E1212" s="68">
        <f>IFERROR(_xlfn.IMAGE("https://play.pokemonshowdown.com/sprites/gen5/magneton.png"),"")</f>
        <v/>
      </c>
      <c r="G1212" s="68">
        <f>IFERROR(_xlfn.IMAGE("https://play.pokemonshowdown.com/sprites/gen5/exploud.png"),"")</f>
        <v/>
      </c>
      <c r="I1212" s="68">
        <f>IFERROR(_xlfn.IMAGE("https://play.pokemonshowdown.com/sprites/gen5/magneton.png"),"")</f>
        <v/>
      </c>
    </row>
    <row r="1213">
      <c r="E1213" s="70" t="inlineStr">
        <is>
          <t>Lv 34 Magneton</t>
        </is>
      </c>
      <c r="F1213" s="71" t="n"/>
      <c r="G1213" s="70" t="inlineStr">
        <is>
          <t>Lv 34 Exploud</t>
        </is>
      </c>
      <c r="H1213" s="71" t="n"/>
      <c r="I1213" s="70" t="inlineStr">
        <is>
          <t>Lv 34 Magneton</t>
        </is>
      </c>
      <c r="J1213" s="71" t="n"/>
      <c r="Q1213" s="72" t="inlineStr">
        <is>
          <t>Pokémon</t>
        </is>
      </c>
    </row>
    <row r="1214">
      <c r="E1214" s="73" t="inlineStr">
        <is>
          <t>Modest</t>
        </is>
      </c>
      <c r="F1214" s="73" t="inlineStr">
        <is>
          <t>Magnet Pull</t>
        </is>
      </c>
      <c r="G1214" s="73" t="inlineStr">
        <is>
          <t>Adamant</t>
        </is>
      </c>
      <c r="H1214" s="73" t="inlineStr">
        <is>
          <t>Scrappy</t>
        </is>
      </c>
      <c r="I1214" s="73" t="inlineStr">
        <is>
          <t>Modest</t>
        </is>
      </c>
      <c r="J1214" s="73" t="inlineStr">
        <is>
          <t>Magnet Pull</t>
        </is>
      </c>
      <c r="Q1214" s="72" t="inlineStr">
        <is>
          <t>Nature / Ability</t>
        </is>
      </c>
    </row>
    <row r="1215">
      <c r="B1215" s="72" t="inlineStr">
        <is>
          <t>AI Flags:</t>
        </is>
      </c>
      <c r="E1215" s="74" t="inlineStr">
        <is>
          <t>(None)</t>
        </is>
      </c>
      <c r="F1215" s="71" t="n"/>
      <c r="G1215" s="74" t="inlineStr">
        <is>
          <t>(None)</t>
        </is>
      </c>
      <c r="H1215" s="71" t="n"/>
      <c r="I1215" s="74" t="inlineStr">
        <is>
          <t>(None)</t>
        </is>
      </c>
      <c r="J1215" s="71" t="n"/>
      <c r="Q1215" s="72" t="inlineStr">
        <is>
          <t>Item</t>
        </is>
      </c>
    </row>
    <row r="1216">
      <c r="B1216" s="69" t="inlineStr">
        <is>
          <t>Basic Trainer</t>
        </is>
      </c>
      <c r="E1216" s="77" t="inlineStr">
        <is>
          <t>Shock Wave</t>
        </is>
      </c>
      <c r="F1216" s="71" t="n"/>
      <c r="G1216" s="76" t="inlineStr">
        <is>
          <t>Body Slam</t>
        </is>
      </c>
      <c r="H1216" s="71" t="n"/>
      <c r="I1216" s="77" t="inlineStr">
        <is>
          <t>Shock Wave</t>
        </is>
      </c>
      <c r="J1216" s="71" t="n"/>
      <c r="Q1216" s="72" t="inlineStr">
        <is>
          <t>Moves</t>
        </is>
      </c>
    </row>
    <row r="1217">
      <c r="E1217" s="79" t="inlineStr">
        <is>
          <t>Signal Beam</t>
        </is>
      </c>
      <c r="F1217" s="71" t="n"/>
      <c r="G1217" s="75" t="inlineStr">
        <is>
          <t>Crunch</t>
        </is>
      </c>
      <c r="H1217" s="71" t="n"/>
      <c r="I1217" s="79" t="inlineStr">
        <is>
          <t>Signal Beam</t>
        </is>
      </c>
      <c r="J1217" s="71" t="n"/>
    </row>
    <row r="1218">
      <c r="E1218" s="76" t="inlineStr">
        <is>
          <t>Self Destruct</t>
        </is>
      </c>
      <c r="F1218" s="71" t="n"/>
      <c r="G1218" s="76" t="inlineStr">
        <is>
          <t>Supersonic</t>
        </is>
      </c>
      <c r="H1218" s="71" t="n"/>
      <c r="I1218" s="76" t="inlineStr">
        <is>
          <t>Self Destruct</t>
        </is>
      </c>
      <c r="J1218" s="71" t="n"/>
    </row>
    <row r="1219">
      <c r="E1219" s="87" t="inlineStr">
        <is>
          <t>Magnet Bomb</t>
        </is>
      </c>
      <c r="F1219" s="71" t="n"/>
      <c r="G1219" s="76" t="inlineStr">
        <is>
          <t>Screech</t>
        </is>
      </c>
      <c r="H1219" s="71" t="n"/>
      <c r="I1219" s="87" t="inlineStr">
        <is>
          <t>Magnet Bomb</t>
        </is>
      </c>
      <c r="J1219" s="71" t="n"/>
    </row>
    <row r="1221" ht="20" customHeight="1">
      <c r="B1221" s="65" t="inlineStr">
        <is>
          <t>Picnicker</t>
        </is>
      </c>
      <c r="C1221" s="66" t="n"/>
      <c r="D1221" s="66" t="n"/>
      <c r="E1221" s="67" t="inlineStr">
        <is>
          <t>Picnicker Diana (Rematch 1)</t>
        </is>
      </c>
      <c r="F1221" s="66" t="n"/>
      <c r="G1221" s="66" t="n"/>
      <c r="H1221" s="66" t="n"/>
      <c r="I1221" s="66" t="n"/>
      <c r="J1221" s="66" t="n"/>
      <c r="K1221" s="66" t="n"/>
      <c r="L1221" s="66" t="n"/>
      <c r="M1221" s="66" t="n"/>
      <c r="N1221" s="66" t="n"/>
      <c r="O1221" s="66" t="n"/>
      <c r="P1221" s="66" t="n"/>
      <c r="Q1221" s="66" t="n"/>
    </row>
    <row r="1222" ht="69" customHeight="1">
      <c r="E1222" s="68">
        <f>IFERROR(_xlfn.IMAGE("https://play.pokemonshowdown.com/sprites/gen5/shroomish.png"),"")</f>
        <v/>
      </c>
      <c r="G1222" s="68">
        <f>IFERROR(_xlfn.IMAGE("https://play.pokemonshowdown.com/sprites/gen5/gloom.png"),"")</f>
        <v/>
      </c>
      <c r="I1222" s="68">
        <f>IFERROR(_xlfn.IMAGE("https://play.pokemonshowdown.com/sprites/gen5/swablu.png"),"")</f>
        <v/>
      </c>
    </row>
    <row r="1223">
      <c r="E1223" s="70" t="inlineStr">
        <is>
          <t>Lv 25 Shroomish</t>
        </is>
      </c>
      <c r="F1223" s="71" t="n"/>
      <c r="G1223" s="70" t="inlineStr">
        <is>
          <t>Lv 25 Gloom</t>
        </is>
      </c>
      <c r="H1223" s="71" t="n"/>
      <c r="I1223" s="70" t="inlineStr">
        <is>
          <t>Lv 25 Swablu</t>
        </is>
      </c>
      <c r="J1223" s="71" t="n"/>
      <c r="Q1223" s="72" t="inlineStr">
        <is>
          <t>Pokémon</t>
        </is>
      </c>
    </row>
    <row r="1224">
      <c r="E1224" s="73" t="inlineStr">
        <is>
          <t>Adamant</t>
        </is>
      </c>
      <c r="F1224" s="73" t="inlineStr">
        <is>
          <t>Poison Heal</t>
        </is>
      </c>
      <c r="G1224" s="73" t="inlineStr">
        <is>
          <t>Modest</t>
        </is>
      </c>
      <c r="H1224" s="73" t="inlineStr">
        <is>
          <t>Chlorophyll</t>
        </is>
      </c>
      <c r="I1224" s="73" t="inlineStr">
        <is>
          <t>Adamant</t>
        </is>
      </c>
      <c r="J1224" s="73" t="inlineStr">
        <is>
          <t>Natural Cure</t>
        </is>
      </c>
      <c r="Q1224" s="72" t="inlineStr">
        <is>
          <t>Nature / Ability</t>
        </is>
      </c>
    </row>
    <row r="1225">
      <c r="B1225" s="72" t="inlineStr">
        <is>
          <t>AI Flags:</t>
        </is>
      </c>
      <c r="E1225" s="74" t="inlineStr">
        <is>
          <t>(None)</t>
        </is>
      </c>
      <c r="F1225" s="71" t="n"/>
      <c r="G1225" s="74" t="inlineStr">
        <is>
          <t>(None)</t>
        </is>
      </c>
      <c r="H1225" s="71" t="n"/>
      <c r="I1225" s="74" t="inlineStr">
        <is>
          <t>(None)</t>
        </is>
      </c>
      <c r="J1225" s="71" t="n"/>
      <c r="Q1225" s="72" t="inlineStr">
        <is>
          <t>Item</t>
        </is>
      </c>
    </row>
    <row r="1226">
      <c r="B1226" s="69" t="inlineStr">
        <is>
          <t>Basic Trainer</t>
        </is>
      </c>
      <c r="E1226" s="84" t="inlineStr">
        <is>
          <t>Mega Drain</t>
        </is>
      </c>
      <c r="F1226" s="71" t="n"/>
      <c r="G1226" s="80" t="inlineStr">
        <is>
          <t>Acid</t>
        </is>
      </c>
      <c r="H1226" s="71" t="n"/>
      <c r="I1226" s="76" t="inlineStr">
        <is>
          <t>Whirlwind</t>
        </is>
      </c>
      <c r="J1226" s="71" t="n"/>
      <c r="Q1226" s="72" t="inlineStr">
        <is>
          <t>Moves</t>
        </is>
      </c>
    </row>
    <row r="1227">
      <c r="E1227" s="76" t="inlineStr">
        <is>
          <t>Take Down</t>
        </is>
      </c>
      <c r="F1227" s="71" t="n"/>
      <c r="G1227" s="84" t="inlineStr">
        <is>
          <t>Magical Leaf</t>
        </is>
      </c>
      <c r="H1227" s="71" t="n"/>
      <c r="I1227" s="76" t="inlineStr">
        <is>
          <t>Swift</t>
        </is>
      </c>
      <c r="J1227" s="71" t="n"/>
    </row>
    <row r="1228">
      <c r="E1228" s="84" t="inlineStr">
        <is>
          <t>Stun Spore</t>
        </is>
      </c>
      <c r="F1228" s="71" t="n"/>
      <c r="G1228" s="84" t="inlineStr">
        <is>
          <t>Stun Spore</t>
        </is>
      </c>
      <c r="H1228" s="71" t="n"/>
      <c r="I1228" s="82" t="inlineStr">
        <is>
          <t>Air Cutter</t>
        </is>
      </c>
      <c r="J1228" s="71" t="n"/>
    </row>
    <row r="1229">
      <c r="E1229" s="76" t="inlineStr">
        <is>
          <t>Headbutt</t>
        </is>
      </c>
      <c r="F1229" s="71" t="n"/>
      <c r="G1229" s="80" t="inlineStr">
        <is>
          <t>Sludge</t>
        </is>
      </c>
      <c r="H1229" s="71" t="n"/>
      <c r="I1229" s="87" t="inlineStr">
        <is>
          <t>Steel Wing</t>
        </is>
      </c>
      <c r="J1229" s="71" t="n"/>
    </row>
    <row r="1231" ht="20" customHeight="1">
      <c r="B1231" s="65" t="inlineStr">
        <is>
          <t>Picnicker</t>
        </is>
      </c>
      <c r="C1231" s="66" t="n"/>
      <c r="D1231" s="66" t="n"/>
      <c r="E1231" s="67" t="inlineStr">
        <is>
          <t>Picnicker Diana (Rematch 2)</t>
        </is>
      </c>
      <c r="F1231" s="66" t="n"/>
      <c r="G1231" s="66" t="n"/>
      <c r="H1231" s="66" t="n"/>
      <c r="I1231" s="66" t="n"/>
      <c r="J1231" s="66" t="n"/>
      <c r="K1231" s="66" t="n"/>
      <c r="L1231" s="66" t="n"/>
      <c r="M1231" s="66" t="n"/>
      <c r="N1231" s="66" t="n"/>
      <c r="O1231" s="66" t="n"/>
      <c r="P1231" s="66" t="n"/>
      <c r="Q1231" s="66" t="n"/>
    </row>
    <row r="1232" ht="69" customHeight="1">
      <c r="E1232" s="68">
        <f>IFERROR(_xlfn.IMAGE("https://play.pokemonshowdown.com/sprites/gen5/breloom.png"),"")</f>
        <v/>
      </c>
      <c r="G1232" s="68">
        <f>IFERROR(_xlfn.IMAGE("https://play.pokemonshowdown.com/sprites/gen5/gloom.png"),"")</f>
        <v/>
      </c>
      <c r="I1232" s="68">
        <f>IFERROR(_xlfn.IMAGE("https://play.pokemonshowdown.com/sprites/gen5/swablu.png"),"")</f>
        <v/>
      </c>
    </row>
    <row r="1233">
      <c r="E1233" s="70" t="inlineStr">
        <is>
          <t>Lv 28 Breloom</t>
        </is>
      </c>
      <c r="F1233" s="71" t="n"/>
      <c r="G1233" s="70" t="inlineStr">
        <is>
          <t>Lv 28 Gloom</t>
        </is>
      </c>
      <c r="H1233" s="71" t="n"/>
      <c r="I1233" s="70" t="inlineStr">
        <is>
          <t>Lv 28 Swablu</t>
        </is>
      </c>
      <c r="J1233" s="71" t="n"/>
      <c r="Q1233" s="72" t="inlineStr">
        <is>
          <t>Pokémon</t>
        </is>
      </c>
    </row>
    <row r="1234">
      <c r="E1234" s="73" t="inlineStr">
        <is>
          <t>Adamant</t>
        </is>
      </c>
      <c r="F1234" s="73" t="inlineStr">
        <is>
          <t>Technician</t>
        </is>
      </c>
      <c r="G1234" s="73" t="inlineStr">
        <is>
          <t>Modest</t>
        </is>
      </c>
      <c r="H1234" s="73" t="inlineStr">
        <is>
          <t>Chlorophyll</t>
        </is>
      </c>
      <c r="I1234" s="73" t="inlineStr">
        <is>
          <t>Adamant</t>
        </is>
      </c>
      <c r="J1234" s="73" t="inlineStr">
        <is>
          <t>Natural Cure</t>
        </is>
      </c>
      <c r="Q1234" s="72" t="inlineStr">
        <is>
          <t>Nature / Ability</t>
        </is>
      </c>
    </row>
    <row r="1235">
      <c r="B1235" s="72" t="inlineStr">
        <is>
          <t>AI Flags:</t>
        </is>
      </c>
      <c r="E1235" s="74" t="inlineStr">
        <is>
          <t>(None)</t>
        </is>
      </c>
      <c r="F1235" s="71" t="n"/>
      <c r="G1235" s="74" t="inlineStr">
        <is>
          <t>(None)</t>
        </is>
      </c>
      <c r="H1235" s="71" t="n"/>
      <c r="I1235" s="74" t="inlineStr">
        <is>
          <t>(None)</t>
        </is>
      </c>
      <c r="J1235" s="71" t="n"/>
      <c r="Q1235" s="72" t="inlineStr">
        <is>
          <t>Item</t>
        </is>
      </c>
    </row>
    <row r="1236">
      <c r="B1236" s="69" t="inlineStr">
        <is>
          <t>Basic Trainer</t>
        </is>
      </c>
      <c r="E1236" s="76" t="inlineStr">
        <is>
          <t>Take Down</t>
        </is>
      </c>
      <c r="F1236" s="71" t="n"/>
      <c r="G1236" s="80" t="inlineStr">
        <is>
          <t>Acid</t>
        </is>
      </c>
      <c r="H1236" s="71" t="n"/>
      <c r="I1236" s="76" t="inlineStr">
        <is>
          <t>Swift</t>
        </is>
      </c>
      <c r="J1236" s="71" t="n"/>
      <c r="Q1236" s="72" t="inlineStr">
        <is>
          <t>Moves</t>
        </is>
      </c>
    </row>
    <row r="1237">
      <c r="E1237" s="84" t="inlineStr">
        <is>
          <t>Mega Drain</t>
        </is>
      </c>
      <c r="F1237" s="71" t="n"/>
      <c r="G1237" s="84" t="inlineStr">
        <is>
          <t>Magical Leaf</t>
        </is>
      </c>
      <c r="H1237" s="71" t="n"/>
      <c r="I1237" s="82" t="inlineStr">
        <is>
          <t>Air Cutter</t>
        </is>
      </c>
      <c r="J1237" s="71" t="n"/>
    </row>
    <row r="1238">
      <c r="E1238" s="80" t="inlineStr">
        <is>
          <t>Sludge Bomb</t>
        </is>
      </c>
      <c r="F1238" s="71" t="n"/>
      <c r="G1238" s="84" t="inlineStr">
        <is>
          <t>Stun Spore</t>
        </is>
      </c>
      <c r="H1238" s="71" t="n"/>
      <c r="I1238" s="87" t="inlineStr">
        <is>
          <t>Steel Wing</t>
        </is>
      </c>
      <c r="J1238" s="71" t="n"/>
    </row>
    <row r="1239">
      <c r="E1239" s="86" t="inlineStr">
        <is>
          <t>Force Palm</t>
        </is>
      </c>
      <c r="F1239" s="71" t="n"/>
      <c r="G1239" s="80" t="inlineStr">
        <is>
          <t>Sludge</t>
        </is>
      </c>
      <c r="H1239" s="71" t="n"/>
      <c r="I1239" s="76" t="inlineStr">
        <is>
          <t>Hyper Voice</t>
        </is>
      </c>
      <c r="J1239" s="71" t="n"/>
    </row>
    <row r="1241" ht="20" customHeight="1">
      <c r="B1241" s="65" t="inlineStr">
        <is>
          <t>Picnicker</t>
        </is>
      </c>
      <c r="C1241" s="66" t="n"/>
      <c r="D1241" s="66" t="n"/>
      <c r="E1241" s="67" t="inlineStr">
        <is>
          <t>Picnicker Diana (Rematch 3)</t>
        </is>
      </c>
      <c r="F1241" s="66" t="n"/>
      <c r="G1241" s="66" t="n"/>
      <c r="H1241" s="66" t="n"/>
      <c r="I1241" s="66" t="n"/>
      <c r="J1241" s="66" t="n"/>
      <c r="K1241" s="66" t="n"/>
      <c r="L1241" s="66" t="n"/>
      <c r="M1241" s="66" t="n"/>
      <c r="N1241" s="66" t="n"/>
      <c r="O1241" s="66" t="n"/>
      <c r="P1241" s="66" t="n"/>
      <c r="Q1241" s="66" t="n"/>
    </row>
    <row r="1242" ht="69" customHeight="1">
      <c r="E1242" s="68">
        <f>IFERROR(_xlfn.IMAGE("https://play.pokemonshowdown.com/sprites/gen5/breloom.png"),"")</f>
        <v/>
      </c>
      <c r="G1242" s="68">
        <f>IFERROR(_xlfn.IMAGE("https://play.pokemonshowdown.com/sprites/gen5/gloom.png"),"")</f>
        <v/>
      </c>
      <c r="I1242" s="68">
        <f>IFERROR(_xlfn.IMAGE("https://play.pokemonshowdown.com/sprites/gen5/swablu.png"),"")</f>
        <v/>
      </c>
    </row>
    <row r="1243">
      <c r="E1243" s="70" t="inlineStr">
        <is>
          <t>Lv 31 Breloom</t>
        </is>
      </c>
      <c r="F1243" s="71" t="n"/>
      <c r="G1243" s="70" t="inlineStr">
        <is>
          <t>Lv 31 Gloom</t>
        </is>
      </c>
      <c r="H1243" s="71" t="n"/>
      <c r="I1243" s="70" t="inlineStr">
        <is>
          <t>Lv 31 Swablu</t>
        </is>
      </c>
      <c r="J1243" s="71" t="n"/>
      <c r="Q1243" s="72" t="inlineStr">
        <is>
          <t>Pokémon</t>
        </is>
      </c>
    </row>
    <row r="1244">
      <c r="E1244" s="73" t="inlineStr">
        <is>
          <t>Adamant</t>
        </is>
      </c>
      <c r="F1244" s="73" t="inlineStr">
        <is>
          <t>Technician</t>
        </is>
      </c>
      <c r="G1244" s="73" t="inlineStr">
        <is>
          <t>Modest</t>
        </is>
      </c>
      <c r="H1244" s="73" t="inlineStr">
        <is>
          <t>Chlorophyll</t>
        </is>
      </c>
      <c r="I1244" s="73" t="inlineStr">
        <is>
          <t>Adamant</t>
        </is>
      </c>
      <c r="J1244" s="73" t="inlineStr">
        <is>
          <t>Natural Cure</t>
        </is>
      </c>
      <c r="Q1244" s="72" t="inlineStr">
        <is>
          <t>Nature / Ability</t>
        </is>
      </c>
    </row>
    <row r="1245">
      <c r="B1245" s="72" t="inlineStr">
        <is>
          <t>AI Flags:</t>
        </is>
      </c>
      <c r="E1245" s="74" t="inlineStr">
        <is>
          <t>(None)</t>
        </is>
      </c>
      <c r="F1245" s="71" t="n"/>
      <c r="G1245" s="74" t="inlineStr">
        <is>
          <t>(None)</t>
        </is>
      </c>
      <c r="H1245" s="71" t="n"/>
      <c r="I1245" s="74" t="inlineStr">
        <is>
          <t>(None)</t>
        </is>
      </c>
      <c r="J1245" s="71" t="n"/>
      <c r="Q1245" s="72" t="inlineStr">
        <is>
          <t>Item</t>
        </is>
      </c>
    </row>
    <row r="1246">
      <c r="B1246" s="69" t="inlineStr">
        <is>
          <t>Basic Trainer</t>
        </is>
      </c>
      <c r="E1246" s="84" t="inlineStr">
        <is>
          <t>Mega Drain</t>
        </is>
      </c>
      <c r="F1246" s="71" t="n"/>
      <c r="G1246" s="84" t="inlineStr">
        <is>
          <t>Magical Leaf</t>
        </is>
      </c>
      <c r="H1246" s="71" t="n"/>
      <c r="I1246" s="76" t="inlineStr">
        <is>
          <t>Swift</t>
        </is>
      </c>
      <c r="J1246" s="71" t="n"/>
      <c r="Q1246" s="72" t="inlineStr">
        <is>
          <t>Moves</t>
        </is>
      </c>
    </row>
    <row r="1247">
      <c r="E1247" s="80" t="inlineStr">
        <is>
          <t>Sludge Bomb</t>
        </is>
      </c>
      <c r="F1247" s="71" t="n"/>
      <c r="G1247" s="84" t="inlineStr">
        <is>
          <t>Stun Spore</t>
        </is>
      </c>
      <c r="H1247" s="71" t="n"/>
      <c r="I1247" s="82" t="inlineStr">
        <is>
          <t>Air Cutter</t>
        </is>
      </c>
      <c r="J1247" s="71" t="n"/>
    </row>
    <row r="1248">
      <c r="E1248" s="86" t="inlineStr">
        <is>
          <t>Force Palm</t>
        </is>
      </c>
      <c r="F1248" s="71" t="n"/>
      <c r="G1248" s="80" t="inlineStr">
        <is>
          <t>Sludge</t>
        </is>
      </c>
      <c r="H1248" s="71" t="n"/>
      <c r="I1248" s="87" t="inlineStr">
        <is>
          <t>Steel Wing</t>
        </is>
      </c>
      <c r="J1248" s="71" t="n"/>
    </row>
    <row r="1249">
      <c r="E1249" s="84" t="inlineStr">
        <is>
          <t>Giga Drain</t>
        </is>
      </c>
      <c r="F1249" s="71" t="n"/>
      <c r="G1249" s="84" t="inlineStr">
        <is>
          <t>Mega Drain</t>
        </is>
      </c>
      <c r="H1249" s="71" t="n"/>
      <c r="I1249" s="76" t="inlineStr">
        <is>
          <t>Hyper Voice</t>
        </is>
      </c>
      <c r="J1249" s="71" t="n"/>
    </row>
    <row r="1251" ht="20" customHeight="1">
      <c r="B1251" s="65" t="inlineStr">
        <is>
          <t>Picnicker</t>
        </is>
      </c>
      <c r="C1251" s="66" t="n"/>
      <c r="D1251" s="66" t="n"/>
      <c r="E1251" s="67" t="inlineStr">
        <is>
          <t>Picnicker Diana (Rematch 4)</t>
        </is>
      </c>
      <c r="F1251" s="66" t="n"/>
      <c r="G1251" s="66" t="n"/>
      <c r="H1251" s="66" t="n"/>
      <c r="I1251" s="66" t="n"/>
      <c r="J1251" s="66" t="n"/>
      <c r="K1251" s="66" t="n"/>
      <c r="L1251" s="66" t="n"/>
      <c r="M1251" s="66" t="n"/>
      <c r="N1251" s="66" t="n"/>
      <c r="O1251" s="66" t="n"/>
      <c r="P1251" s="66" t="n"/>
      <c r="Q1251" s="66" t="n"/>
    </row>
    <row r="1252" ht="69" customHeight="1">
      <c r="E1252" s="68">
        <f>IFERROR(_xlfn.IMAGE("https://play.pokemonshowdown.com/sprites/gen5/breloom.png"),"")</f>
        <v/>
      </c>
      <c r="G1252" s="68">
        <f>IFERROR(_xlfn.IMAGE("https://play.pokemonshowdown.com/sprites/gen5/vileplume.png"),"")</f>
        <v/>
      </c>
      <c r="I1252" s="68">
        <f>IFERROR(_xlfn.IMAGE("https://play.pokemonshowdown.com/sprites/gen5/altaria.png"),"")</f>
        <v/>
      </c>
    </row>
    <row r="1253">
      <c r="E1253" s="70" t="inlineStr">
        <is>
          <t>Lv 40 Breloom</t>
        </is>
      </c>
      <c r="F1253" s="71" t="n"/>
      <c r="G1253" s="70" t="inlineStr">
        <is>
          <t>Lv 40 Vileplume</t>
        </is>
      </c>
      <c r="H1253" s="71" t="n"/>
      <c r="I1253" s="70" t="inlineStr">
        <is>
          <t>Lv 40 Altaria</t>
        </is>
      </c>
      <c r="J1253" s="71" t="n"/>
      <c r="Q1253" s="72" t="inlineStr">
        <is>
          <t>Pokémon</t>
        </is>
      </c>
    </row>
    <row r="1254">
      <c r="E1254" s="73" t="inlineStr">
        <is>
          <t>Adamant</t>
        </is>
      </c>
      <c r="F1254" s="73" t="inlineStr">
        <is>
          <t>Technician</t>
        </is>
      </c>
      <c r="G1254" s="73" t="inlineStr">
        <is>
          <t>Modest</t>
        </is>
      </c>
      <c r="H1254" s="73" t="inlineStr">
        <is>
          <t>Chlorophyll</t>
        </is>
      </c>
      <c r="I1254" s="73" t="inlineStr">
        <is>
          <t>Adamant</t>
        </is>
      </c>
      <c r="J1254" s="73" t="inlineStr">
        <is>
          <t>Serene Grace</t>
        </is>
      </c>
      <c r="Q1254" s="72" t="inlineStr">
        <is>
          <t>Nature / Ability</t>
        </is>
      </c>
    </row>
    <row r="1255">
      <c r="B1255" s="72" t="inlineStr">
        <is>
          <t>AI Flags:</t>
        </is>
      </c>
      <c r="E1255" s="74" t="inlineStr">
        <is>
          <t>(None)</t>
        </is>
      </c>
      <c r="F1255" s="71" t="n"/>
      <c r="G1255" s="74" t="inlineStr">
        <is>
          <t>(None)</t>
        </is>
      </c>
      <c r="H1255" s="71" t="n"/>
      <c r="I1255" s="74" t="inlineStr">
        <is>
          <t>(None)</t>
        </is>
      </c>
      <c r="J1255" s="71" t="n"/>
      <c r="Q1255" s="72" t="inlineStr">
        <is>
          <t>Item</t>
        </is>
      </c>
    </row>
    <row r="1256">
      <c r="B1256" s="69" t="inlineStr">
        <is>
          <t>Basic Trainer</t>
        </is>
      </c>
      <c r="E1256" s="84" t="inlineStr">
        <is>
          <t>Mega Drain</t>
        </is>
      </c>
      <c r="F1256" s="71" t="n"/>
      <c r="G1256" s="76" t="inlineStr">
        <is>
          <t>Body Slam</t>
        </is>
      </c>
      <c r="H1256" s="71" t="n"/>
      <c r="I1256" s="83" t="inlineStr">
        <is>
          <t>Fire Blast</t>
        </is>
      </c>
      <c r="J1256" s="71" t="n"/>
      <c r="Q1256" s="72" t="inlineStr">
        <is>
          <t>Moves</t>
        </is>
      </c>
    </row>
    <row r="1257">
      <c r="E1257" s="80" t="inlineStr">
        <is>
          <t>Sludge Bomb</t>
        </is>
      </c>
      <c r="F1257" s="71" t="n"/>
      <c r="G1257" s="84" t="inlineStr">
        <is>
          <t>Aromatherapy</t>
        </is>
      </c>
      <c r="H1257" s="71" t="n"/>
      <c r="I1257" s="93" t="inlineStr">
        <is>
          <t>Dragon Breath</t>
        </is>
      </c>
      <c r="J1257" s="71" t="n"/>
    </row>
    <row r="1258">
      <c r="E1258" s="86" t="inlineStr">
        <is>
          <t>Force Palm</t>
        </is>
      </c>
      <c r="F1258" s="71" t="n"/>
      <c r="G1258" s="84" t="inlineStr">
        <is>
          <t>Stun Spore</t>
        </is>
      </c>
      <c r="H1258" s="71" t="n"/>
      <c r="I1258" s="76" t="inlineStr">
        <is>
          <t>Sing</t>
        </is>
      </c>
      <c r="J1258" s="71" t="n"/>
    </row>
    <row r="1259">
      <c r="E1259" s="84" t="inlineStr">
        <is>
          <t>Giga Drain</t>
        </is>
      </c>
      <c r="F1259" s="71" t="n"/>
      <c r="G1259" s="80" t="inlineStr">
        <is>
          <t>Sludge Bomb</t>
        </is>
      </c>
      <c r="H1259" s="71" t="n"/>
      <c r="I1259" s="82" t="inlineStr">
        <is>
          <t>Air Slash</t>
        </is>
      </c>
      <c r="J1259" s="71" t="n"/>
    </row>
    <row r="1261" ht="20" customHeight="1">
      <c r="B1261" s="65" t="inlineStr">
        <is>
          <t>Swimmer M</t>
        </is>
      </c>
      <c r="C1261" s="66" t="n"/>
      <c r="D1261" s="66" t="n"/>
      <c r="E1261" s="67" t="inlineStr">
        <is>
          <t>Swimmer M Dudley</t>
        </is>
      </c>
      <c r="F1261" s="66" t="n"/>
      <c r="G1261" s="66" t="n"/>
      <c r="H1261" s="66" t="n"/>
      <c r="I1261" s="66" t="n"/>
      <c r="J1261" s="66" t="n"/>
      <c r="K1261" s="66" t="n"/>
      <c r="L1261" s="66" t="n"/>
      <c r="M1261" s="66" t="n"/>
      <c r="N1261" s="66" t="n"/>
      <c r="O1261" s="66" t="n"/>
      <c r="P1261" s="66" t="n"/>
      <c r="Q1261" s="66" t="n"/>
    </row>
    <row r="1262" ht="69" customHeight="1">
      <c r="E1262" s="68">
        <f>IFERROR(_xlfn.IMAGE("https://play.pokemonshowdown.com/sprites/gen5/tentacool.png"),"")</f>
        <v/>
      </c>
      <c r="G1262" s="68">
        <f>IFERROR(_xlfn.IMAGE("https://play.pokemonshowdown.com/sprites/gen5/wingull.png"),"")</f>
        <v/>
      </c>
      <c r="I1262" s="68">
        <f>IFERROR(_xlfn.IMAGE("https://play.pokemonshowdown.com/sprites/gen5/tentacruel.png"),"")</f>
        <v/>
      </c>
    </row>
    <row r="1263">
      <c r="E1263" s="70" t="inlineStr">
        <is>
          <t>Lv 33 Tentacool</t>
        </is>
      </c>
      <c r="F1263" s="71" t="n"/>
      <c r="G1263" s="70" t="inlineStr">
        <is>
          <t>Lv 33 Wingull</t>
        </is>
      </c>
      <c r="H1263" s="71" t="n"/>
      <c r="I1263" s="70" t="inlineStr">
        <is>
          <t>Lv 33 Tentacruel</t>
        </is>
      </c>
      <c r="J1263" s="71" t="n"/>
      <c r="Q1263" s="72" t="inlineStr">
        <is>
          <t>Pokémon</t>
        </is>
      </c>
    </row>
    <row r="1264">
      <c r="E1264" s="73" t="inlineStr">
        <is>
          <t>Modest</t>
        </is>
      </c>
      <c r="F1264" s="73" t="inlineStr">
        <is>
          <t>Rain Dish</t>
        </is>
      </c>
      <c r="G1264" s="73" t="inlineStr">
        <is>
          <t>Modest</t>
        </is>
      </c>
      <c r="H1264" s="73" t="inlineStr">
        <is>
          <t>Gluttony</t>
        </is>
      </c>
      <c r="I1264" s="73" t="inlineStr">
        <is>
          <t>Timid</t>
        </is>
      </c>
      <c r="J1264" s="73" t="inlineStr">
        <is>
          <t>Rain Dish</t>
        </is>
      </c>
      <c r="Q1264" s="72" t="inlineStr">
        <is>
          <t>Nature / Ability</t>
        </is>
      </c>
    </row>
    <row r="1265">
      <c r="B1265" s="72" t="inlineStr">
        <is>
          <t>AI Flags:</t>
        </is>
      </c>
      <c r="E1265" s="74" t="inlineStr">
        <is>
          <t>(None)</t>
        </is>
      </c>
      <c r="F1265" s="71" t="n"/>
      <c r="G1265" s="74" t="inlineStr">
        <is>
          <t>(None)</t>
        </is>
      </c>
      <c r="H1265" s="71" t="n"/>
      <c r="I1265" s="74" t="inlineStr">
        <is>
          <t>(None)</t>
        </is>
      </c>
      <c r="J1265" s="71" t="n"/>
      <c r="Q1265" s="72" t="inlineStr">
        <is>
          <t>Item</t>
        </is>
      </c>
    </row>
    <row r="1266">
      <c r="B1266" s="69" t="inlineStr">
        <is>
          <t>Basic Trainer</t>
        </is>
      </c>
      <c r="E1266" s="92" t="inlineStr">
        <is>
          <t>Confuse Ray</t>
        </is>
      </c>
      <c r="F1266" s="71" t="n"/>
      <c r="G1266" s="82" t="inlineStr">
        <is>
          <t>Wing Attack</t>
        </is>
      </c>
      <c r="H1266" s="71" t="n"/>
      <c r="I1266" s="80" t="inlineStr">
        <is>
          <t>Poison Jab</t>
        </is>
      </c>
      <c r="J1266" s="71" t="n"/>
      <c r="Q1266" s="72" t="inlineStr">
        <is>
          <t>Moves</t>
        </is>
      </c>
    </row>
    <row r="1267">
      <c r="E1267" s="90" t="inlineStr">
        <is>
          <t>Water Pulse</t>
        </is>
      </c>
      <c r="F1267" s="71" t="n"/>
      <c r="G1267" s="90" t="inlineStr">
        <is>
          <t>Water Pulse</t>
        </is>
      </c>
      <c r="H1267" s="71" t="n"/>
      <c r="I1267" s="90" t="inlineStr">
        <is>
          <t>Bubble Beam</t>
        </is>
      </c>
      <c r="J1267" s="71" t="n"/>
    </row>
    <row r="1268">
      <c r="E1268" s="76" t="inlineStr">
        <is>
          <t>Wrap</t>
        </is>
      </c>
      <c r="F1268" s="71" t="n"/>
      <c r="G1268" s="75" t="inlineStr">
        <is>
          <t>Pursuit</t>
        </is>
      </c>
      <c r="H1268" s="71" t="n"/>
      <c r="I1268" s="92" t="inlineStr">
        <is>
          <t>Confuse Ray</t>
        </is>
      </c>
      <c r="J1268" s="71" t="n"/>
    </row>
    <row r="1269">
      <c r="E1269" s="80" t="inlineStr">
        <is>
          <t>Sludge Bomb</t>
        </is>
      </c>
      <c r="F1269" s="71" t="n"/>
      <c r="G1269" s="82" t="inlineStr">
        <is>
          <t>Pluck</t>
        </is>
      </c>
      <c r="H1269" s="71" t="n"/>
      <c r="I1269" s="76" t="inlineStr">
        <is>
          <t>Wrap</t>
        </is>
      </c>
      <c r="J1269" s="71" t="n"/>
    </row>
    <row r="1271" ht="20" customHeight="1">
      <c r="B1271" s="65" t="inlineStr">
        <is>
          <t>Ruin Maniac</t>
        </is>
      </c>
      <c r="C1271" s="66" t="n"/>
      <c r="D1271" s="66" t="n"/>
      <c r="E1271" s="67" t="inlineStr">
        <is>
          <t>Ruin Maniac Dusty (Rematch 1)</t>
        </is>
      </c>
      <c r="F1271" s="66" t="n"/>
      <c r="G1271" s="66" t="n"/>
      <c r="H1271" s="66" t="n"/>
      <c r="I1271" s="66" t="n"/>
      <c r="J1271" s="66" t="n"/>
      <c r="K1271" s="66" t="n"/>
      <c r="L1271" s="66" t="n"/>
      <c r="M1271" s="66" t="n"/>
      <c r="N1271" s="66" t="n"/>
      <c r="O1271" s="66" t="n"/>
      <c r="P1271" s="66" t="n"/>
      <c r="Q1271" s="66" t="n"/>
    </row>
    <row r="1272" ht="69" customHeight="1">
      <c r="E1272" s="68">
        <f>IFERROR(_xlfn.IMAGE("https://play.pokemonshowdown.com/sprites/gen5/sandslash.png"),"")</f>
        <v/>
      </c>
    </row>
    <row r="1273">
      <c r="E1273" s="70" t="inlineStr">
        <is>
          <t>Lv 27 Sandslash</t>
        </is>
      </c>
      <c r="F1273" s="71" t="n"/>
      <c r="Q1273" s="72" t="inlineStr">
        <is>
          <t>Pokémon</t>
        </is>
      </c>
    </row>
    <row r="1274">
      <c r="E1274" s="73" t="inlineStr">
        <is>
          <t>Adamant</t>
        </is>
      </c>
      <c r="F1274" s="73" t="inlineStr">
        <is>
          <t>Rough Skin</t>
        </is>
      </c>
      <c r="Q1274" s="72" t="inlineStr">
        <is>
          <t>Nature / Ability</t>
        </is>
      </c>
    </row>
    <row r="1275">
      <c r="B1275" s="72" t="inlineStr">
        <is>
          <t>AI Flags:</t>
        </is>
      </c>
      <c r="E1275" s="74" t="inlineStr">
        <is>
          <t>(None)</t>
        </is>
      </c>
      <c r="F1275" s="71" t="n"/>
      <c r="Q1275" s="72" t="inlineStr">
        <is>
          <t>Item</t>
        </is>
      </c>
    </row>
    <row r="1276">
      <c r="B1276" s="69" t="inlineStr">
        <is>
          <t>Basic Trainer</t>
        </is>
      </c>
      <c r="E1276" s="78" t="inlineStr">
        <is>
          <t>Dig</t>
        </is>
      </c>
      <c r="F1276" s="71" t="n"/>
      <c r="Q1276" s="72" t="inlineStr">
        <is>
          <t>Moves</t>
        </is>
      </c>
    </row>
    <row r="1277">
      <c r="E1277" s="76" t="inlineStr">
        <is>
          <t>Slash</t>
        </is>
      </c>
      <c r="F1277" s="71" t="n"/>
    </row>
    <row r="1278">
      <c r="E1278" s="78" t="inlineStr">
        <is>
          <t>Sand Attack</t>
        </is>
      </c>
      <c r="F1278" s="71" t="n"/>
    </row>
    <row r="1279">
      <c r="E1279" s="80" t="inlineStr">
        <is>
          <t>Poison Sting</t>
        </is>
      </c>
      <c r="F1279" s="71" t="n"/>
    </row>
    <row r="1281" ht="20" customHeight="1">
      <c r="B1281" s="65" t="inlineStr">
        <is>
          <t>Ruin Maniac</t>
        </is>
      </c>
      <c r="C1281" s="66" t="n"/>
      <c r="D1281" s="66" t="n"/>
      <c r="E1281" s="67" t="inlineStr">
        <is>
          <t>Ruin Maniac Dusty (Rematch 2)</t>
        </is>
      </c>
      <c r="F1281" s="66" t="n"/>
      <c r="G1281" s="66" t="n"/>
      <c r="H1281" s="66" t="n"/>
      <c r="I1281" s="66" t="n"/>
      <c r="J1281" s="66" t="n"/>
      <c r="K1281" s="66" t="n"/>
      <c r="L1281" s="66" t="n"/>
      <c r="M1281" s="66" t="n"/>
      <c r="N1281" s="66" t="n"/>
      <c r="O1281" s="66" t="n"/>
      <c r="P1281" s="66" t="n"/>
      <c r="Q1281" s="66" t="n"/>
    </row>
    <row r="1282" ht="69" customHeight="1">
      <c r="E1282" s="68">
        <f>IFERROR(_xlfn.IMAGE("https://play.pokemonshowdown.com/sprites/gen5/sandslash.png"),"")</f>
        <v/>
      </c>
    </row>
    <row r="1283">
      <c r="E1283" s="70" t="inlineStr">
        <is>
          <t>Lv 30 Sandslash</t>
        </is>
      </c>
      <c r="F1283" s="71" t="n"/>
      <c r="Q1283" s="72" t="inlineStr">
        <is>
          <t>Pokémon</t>
        </is>
      </c>
    </row>
    <row r="1284">
      <c r="E1284" s="73" t="inlineStr">
        <is>
          <t>Adamant</t>
        </is>
      </c>
      <c r="F1284" s="73" t="inlineStr">
        <is>
          <t>Rough Skin</t>
        </is>
      </c>
      <c r="Q1284" s="72" t="inlineStr">
        <is>
          <t>Nature / Ability</t>
        </is>
      </c>
    </row>
    <row r="1285">
      <c r="B1285" s="72" t="inlineStr">
        <is>
          <t>AI Flags:</t>
        </is>
      </c>
      <c r="E1285" s="74" t="inlineStr">
        <is>
          <t>(None)</t>
        </is>
      </c>
      <c r="F1285" s="71" t="n"/>
      <c r="Q1285" s="72" t="inlineStr">
        <is>
          <t>Item</t>
        </is>
      </c>
    </row>
    <row r="1286">
      <c r="B1286" s="69" t="inlineStr">
        <is>
          <t>Basic Trainer</t>
        </is>
      </c>
      <c r="E1286" s="78" t="inlineStr">
        <is>
          <t>Dig</t>
        </is>
      </c>
      <c r="F1286" s="71" t="n"/>
      <c r="Q1286" s="72" t="inlineStr">
        <is>
          <t>Moves</t>
        </is>
      </c>
    </row>
    <row r="1287">
      <c r="E1287" s="76" t="inlineStr">
        <is>
          <t>Slash</t>
        </is>
      </c>
      <c r="F1287" s="71" t="n"/>
    </row>
    <row r="1288">
      <c r="E1288" s="78" t="inlineStr">
        <is>
          <t>Sand Attack</t>
        </is>
      </c>
      <c r="F1288" s="71" t="n"/>
    </row>
    <row r="1289">
      <c r="E1289" s="80" t="inlineStr">
        <is>
          <t>Poison Sting</t>
        </is>
      </c>
      <c r="F1289" s="71" t="n"/>
    </row>
    <row r="1291" ht="20" customHeight="1">
      <c r="B1291" s="65" t="inlineStr">
        <is>
          <t>Ruin Maniac</t>
        </is>
      </c>
      <c r="C1291" s="66" t="n"/>
      <c r="D1291" s="66" t="n"/>
      <c r="E1291" s="67" t="inlineStr">
        <is>
          <t>Ruin Maniac Dusty (Rematch 3)</t>
        </is>
      </c>
      <c r="F1291" s="66" t="n"/>
      <c r="G1291" s="66" t="n"/>
      <c r="H1291" s="66" t="n"/>
      <c r="I1291" s="66" t="n"/>
      <c r="J1291" s="66" t="n"/>
      <c r="K1291" s="66" t="n"/>
      <c r="L1291" s="66" t="n"/>
      <c r="M1291" s="66" t="n"/>
      <c r="N1291" s="66" t="n"/>
      <c r="O1291" s="66" t="n"/>
      <c r="P1291" s="66" t="n"/>
      <c r="Q1291" s="66" t="n"/>
    </row>
    <row r="1292" ht="69" customHeight="1">
      <c r="E1292" s="68">
        <f>IFERROR(_xlfn.IMAGE("https://play.pokemonshowdown.com/sprites/gen5/sandslash.png"),"")</f>
        <v/>
      </c>
    </row>
    <row r="1293">
      <c r="E1293" s="70" t="inlineStr">
        <is>
          <t>Lv 33 Sandslash</t>
        </is>
      </c>
      <c r="F1293" s="71" t="n"/>
      <c r="Q1293" s="72" t="inlineStr">
        <is>
          <t>Pokémon</t>
        </is>
      </c>
    </row>
    <row r="1294">
      <c r="E1294" s="73" t="inlineStr">
        <is>
          <t>Adamant</t>
        </is>
      </c>
      <c r="F1294" s="73" t="inlineStr">
        <is>
          <t>Rough Skin</t>
        </is>
      </c>
      <c r="Q1294" s="72" t="inlineStr">
        <is>
          <t>Nature / Ability</t>
        </is>
      </c>
    </row>
    <row r="1295">
      <c r="B1295" s="72" t="inlineStr">
        <is>
          <t>AI Flags:</t>
        </is>
      </c>
      <c r="E1295" s="74" t="inlineStr">
        <is>
          <t>(None)</t>
        </is>
      </c>
      <c r="F1295" s="71" t="n"/>
      <c r="Q1295" s="72" t="inlineStr">
        <is>
          <t>Item</t>
        </is>
      </c>
    </row>
    <row r="1296">
      <c r="B1296" s="69" t="inlineStr">
        <is>
          <t>Basic Trainer</t>
        </is>
      </c>
      <c r="E1296" s="78" t="inlineStr">
        <is>
          <t>Dig</t>
        </is>
      </c>
      <c r="F1296" s="71" t="n"/>
      <c r="Q1296" s="72" t="inlineStr">
        <is>
          <t>Moves</t>
        </is>
      </c>
    </row>
    <row r="1297">
      <c r="E1297" s="76" t="inlineStr">
        <is>
          <t>Slash</t>
        </is>
      </c>
      <c r="F1297" s="71" t="n"/>
    </row>
    <row r="1298">
      <c r="E1298" s="78" t="inlineStr">
        <is>
          <t>Sand Attack</t>
        </is>
      </c>
      <c r="F1298" s="71" t="n"/>
    </row>
    <row r="1299">
      <c r="E1299" s="80" t="inlineStr">
        <is>
          <t>Poison Sting</t>
        </is>
      </c>
      <c r="F1299" s="71" t="n"/>
    </row>
    <row r="1301" ht="20" customHeight="1">
      <c r="B1301" s="65" t="inlineStr">
        <is>
          <t>Ruin Maniac</t>
        </is>
      </c>
      <c r="C1301" s="66" t="n"/>
      <c r="D1301" s="66" t="n"/>
      <c r="E1301" s="67" t="inlineStr">
        <is>
          <t>Ruin Maniac Dusty (Rematch 4)</t>
        </is>
      </c>
      <c r="F1301" s="66" t="n"/>
      <c r="G1301" s="66" t="n"/>
      <c r="H1301" s="66" t="n"/>
      <c r="I1301" s="66" t="n"/>
      <c r="J1301" s="66" t="n"/>
      <c r="K1301" s="66" t="n"/>
      <c r="L1301" s="66" t="n"/>
      <c r="M1301" s="66" t="n"/>
      <c r="N1301" s="66" t="n"/>
      <c r="O1301" s="66" t="n"/>
      <c r="P1301" s="66" t="n"/>
      <c r="Q1301" s="66" t="n"/>
    </row>
    <row r="1302" ht="69" customHeight="1">
      <c r="E1302" s="68">
        <f>IFERROR(_xlfn.IMAGE("https://play.pokemonshowdown.com/sprites/gen5/sandslash.png"),"")</f>
        <v/>
      </c>
    </row>
    <row r="1303">
      <c r="E1303" s="70" t="inlineStr">
        <is>
          <t>Lv 36 Sandslash</t>
        </is>
      </c>
      <c r="F1303" s="71" t="n"/>
      <c r="Q1303" s="72" t="inlineStr">
        <is>
          <t>Pokémon</t>
        </is>
      </c>
    </row>
    <row r="1304">
      <c r="E1304" s="73" t="inlineStr">
        <is>
          <t>Adamant</t>
        </is>
      </c>
      <c r="F1304" s="73" t="inlineStr">
        <is>
          <t>Rough Skin</t>
        </is>
      </c>
      <c r="Q1304" s="72" t="inlineStr">
        <is>
          <t>Nature / Ability</t>
        </is>
      </c>
    </row>
    <row r="1305">
      <c r="B1305" s="72" t="inlineStr">
        <is>
          <t>AI Flags:</t>
        </is>
      </c>
      <c r="E1305" s="74" t="inlineStr">
        <is>
          <t>(None)</t>
        </is>
      </c>
      <c r="F1305" s="71" t="n"/>
      <c r="Q1305" s="72" t="inlineStr">
        <is>
          <t>Item</t>
        </is>
      </c>
    </row>
    <row r="1306">
      <c r="B1306" s="69" t="inlineStr">
        <is>
          <t>Basic Trainer</t>
        </is>
      </c>
      <c r="E1306" s="78" t="inlineStr">
        <is>
          <t>Dig</t>
        </is>
      </c>
      <c r="F1306" s="71" t="n"/>
      <c r="Q1306" s="72" t="inlineStr">
        <is>
          <t>Moves</t>
        </is>
      </c>
    </row>
    <row r="1307">
      <c r="E1307" s="76" t="inlineStr">
        <is>
          <t>Slash</t>
        </is>
      </c>
      <c r="F1307" s="71" t="n"/>
    </row>
    <row r="1308">
      <c r="E1308" s="78" t="inlineStr">
        <is>
          <t>Sand Attack</t>
        </is>
      </c>
      <c r="F1308" s="71" t="n"/>
    </row>
    <row r="1309">
      <c r="E1309" s="80" t="inlineStr">
        <is>
          <t>Poison Sting</t>
        </is>
      </c>
      <c r="F1309" s="71" t="n"/>
    </row>
    <row r="1311" ht="20" customHeight="1">
      <c r="B1311" s="65" t="inlineStr">
        <is>
          <t>Triathlete</t>
        </is>
      </c>
      <c r="C1311" s="66" t="n"/>
      <c r="D1311" s="66" t="n"/>
      <c r="E1311" s="67" t="inlineStr">
        <is>
          <t>Triathlete Dylan (Rematch 1)</t>
        </is>
      </c>
      <c r="F1311" s="66" t="n"/>
      <c r="G1311" s="66" t="n"/>
      <c r="H1311" s="66" t="n"/>
      <c r="I1311" s="66" t="n"/>
      <c r="J1311" s="66" t="n"/>
      <c r="K1311" s="66" t="n"/>
      <c r="L1311" s="66" t="n"/>
      <c r="M1311" s="66" t="n"/>
      <c r="N1311" s="66" t="n"/>
      <c r="O1311" s="66" t="n"/>
      <c r="P1311" s="66" t="n"/>
      <c r="Q1311" s="66" t="n"/>
    </row>
    <row r="1312" ht="69" customHeight="1">
      <c r="E1312" s="68">
        <f>IFERROR(_xlfn.IMAGE("https://play.pokemonshowdown.com/sprites/gen5/doduo.png"),"")</f>
        <v/>
      </c>
    </row>
    <row r="1313">
      <c r="E1313" s="70" t="inlineStr">
        <is>
          <t>Lv 28 Doduo</t>
        </is>
      </c>
      <c r="F1313" s="71" t="n"/>
      <c r="Q1313" s="72" t="inlineStr">
        <is>
          <t>Pokémon</t>
        </is>
      </c>
    </row>
    <row r="1314">
      <c r="E1314" s="73" t="inlineStr">
        <is>
          <t>Adamant</t>
        </is>
      </c>
      <c r="F1314" s="73" t="inlineStr">
        <is>
          <t>Tangled Feet</t>
        </is>
      </c>
      <c r="Q1314" s="72" t="inlineStr">
        <is>
          <t>Nature / Ability</t>
        </is>
      </c>
    </row>
    <row r="1315">
      <c r="B1315" s="72" t="inlineStr">
        <is>
          <t>AI Flags:</t>
        </is>
      </c>
      <c r="E1315" s="74" t="inlineStr">
        <is>
          <t>(None)</t>
        </is>
      </c>
      <c r="F1315" s="71" t="n"/>
      <c r="Q1315" s="72" t="inlineStr">
        <is>
          <t>Item</t>
        </is>
      </c>
    </row>
    <row r="1316">
      <c r="B1316" s="69" t="inlineStr">
        <is>
          <t>Basic Trainer</t>
        </is>
      </c>
      <c r="E1316" s="82" t="inlineStr">
        <is>
          <t>Pluck</t>
        </is>
      </c>
      <c r="F1316" s="71" t="n"/>
      <c r="Q1316" s="72" t="inlineStr">
        <is>
          <t>Moves</t>
        </is>
      </c>
    </row>
    <row r="1317">
      <c r="E1317" s="76" t="inlineStr">
        <is>
          <t>Secret Power</t>
        </is>
      </c>
      <c r="F1317" s="71" t="n"/>
    </row>
    <row r="1318">
      <c r="E1318" s="87" t="inlineStr">
        <is>
          <t>Metal Claw</t>
        </is>
      </c>
      <c r="F1318" s="71" t="n"/>
    </row>
    <row r="1319">
      <c r="E1319" s="82" t="inlineStr">
        <is>
          <t>Aerial Ace</t>
        </is>
      </c>
      <c r="F1319" s="71" t="n"/>
    </row>
    <row r="1321" ht="20" customHeight="1">
      <c r="B1321" s="65" t="inlineStr">
        <is>
          <t>Triathlete</t>
        </is>
      </c>
      <c r="C1321" s="66" t="n"/>
      <c r="D1321" s="66" t="n"/>
      <c r="E1321" s="67" t="inlineStr">
        <is>
          <t>Triathlete Dylan (Rematch 2)</t>
        </is>
      </c>
      <c r="F1321" s="66" t="n"/>
      <c r="G1321" s="66" t="n"/>
      <c r="H1321" s="66" t="n"/>
      <c r="I1321" s="66" t="n"/>
      <c r="J1321" s="66" t="n"/>
      <c r="K1321" s="66" t="n"/>
      <c r="L1321" s="66" t="n"/>
      <c r="M1321" s="66" t="n"/>
      <c r="N1321" s="66" t="n"/>
      <c r="O1321" s="66" t="n"/>
      <c r="P1321" s="66" t="n"/>
      <c r="Q1321" s="66" t="n"/>
    </row>
    <row r="1322" ht="69" customHeight="1">
      <c r="E1322" s="68">
        <f>IFERROR(_xlfn.IMAGE("https://play.pokemonshowdown.com/sprites/gen5/doduo.png"),"")</f>
        <v/>
      </c>
    </row>
    <row r="1323">
      <c r="E1323" s="70" t="inlineStr">
        <is>
          <t>Lv 31 Doduo</t>
        </is>
      </c>
      <c r="F1323" s="71" t="n"/>
      <c r="Q1323" s="72" t="inlineStr">
        <is>
          <t>Pokémon</t>
        </is>
      </c>
    </row>
    <row r="1324">
      <c r="E1324" s="73" t="inlineStr">
        <is>
          <t>Adamant</t>
        </is>
      </c>
      <c r="F1324" s="73" t="inlineStr">
        <is>
          <t>Tangled Feet</t>
        </is>
      </c>
      <c r="Q1324" s="72" t="inlineStr">
        <is>
          <t>Nature / Ability</t>
        </is>
      </c>
    </row>
    <row r="1325">
      <c r="B1325" s="72" t="inlineStr">
        <is>
          <t>AI Flags:</t>
        </is>
      </c>
      <c r="E1325" s="74" t="inlineStr">
        <is>
          <t>(None)</t>
        </is>
      </c>
      <c r="F1325" s="71" t="n"/>
      <c r="Q1325" s="72" t="inlineStr">
        <is>
          <t>Item</t>
        </is>
      </c>
    </row>
    <row r="1326">
      <c r="B1326" s="69" t="inlineStr">
        <is>
          <t>Basic Trainer</t>
        </is>
      </c>
      <c r="E1326" s="82" t="inlineStr">
        <is>
          <t>Pluck</t>
        </is>
      </c>
      <c r="F1326" s="71" t="n"/>
      <c r="Q1326" s="72" t="inlineStr">
        <is>
          <t>Moves</t>
        </is>
      </c>
    </row>
    <row r="1327">
      <c r="E1327" s="76" t="inlineStr">
        <is>
          <t>Secret Power</t>
        </is>
      </c>
      <c r="F1327" s="71" t="n"/>
    </row>
    <row r="1328">
      <c r="E1328" s="87" t="inlineStr">
        <is>
          <t>Metal Claw</t>
        </is>
      </c>
      <c r="F1328" s="71" t="n"/>
    </row>
    <row r="1329">
      <c r="E1329" s="82" t="inlineStr">
        <is>
          <t>Aerial Ace</t>
        </is>
      </c>
      <c r="F1329" s="71" t="n"/>
    </row>
    <row r="1331" ht="20" customHeight="1">
      <c r="B1331" s="65" t="inlineStr">
        <is>
          <t>Triathlete</t>
        </is>
      </c>
      <c r="C1331" s="66" t="n"/>
      <c r="D1331" s="66" t="n"/>
      <c r="E1331" s="67" t="inlineStr">
        <is>
          <t>Triathlete Dylan (Rematch 3)</t>
        </is>
      </c>
      <c r="F1331" s="66" t="n"/>
      <c r="G1331" s="66" t="n"/>
      <c r="H1331" s="66" t="n"/>
      <c r="I1331" s="66" t="n"/>
      <c r="J1331" s="66" t="n"/>
      <c r="K1331" s="66" t="n"/>
      <c r="L1331" s="66" t="n"/>
      <c r="M1331" s="66" t="n"/>
      <c r="N1331" s="66" t="n"/>
      <c r="O1331" s="66" t="n"/>
      <c r="P1331" s="66" t="n"/>
      <c r="Q1331" s="66" t="n"/>
    </row>
    <row r="1332" ht="69" customHeight="1">
      <c r="E1332" s="68">
        <f>IFERROR(_xlfn.IMAGE("https://play.pokemonshowdown.com/sprites/gen5/dodrio.png"),"")</f>
        <v/>
      </c>
    </row>
    <row r="1333">
      <c r="E1333" s="70" t="inlineStr">
        <is>
          <t>Lv 34 Dodrio</t>
        </is>
      </c>
      <c r="F1333" s="71" t="n"/>
      <c r="Q1333" s="72" t="inlineStr">
        <is>
          <t>Pokémon</t>
        </is>
      </c>
    </row>
    <row r="1334">
      <c r="E1334" s="73" t="inlineStr">
        <is>
          <t>Jolly</t>
        </is>
      </c>
      <c r="F1334" s="73" t="inlineStr">
        <is>
          <t>Quick Feet</t>
        </is>
      </c>
      <c r="Q1334" s="72" t="inlineStr">
        <is>
          <t>Nature / Ability</t>
        </is>
      </c>
    </row>
    <row r="1335">
      <c r="B1335" s="72" t="inlineStr">
        <is>
          <t>AI Flags:</t>
        </is>
      </c>
      <c r="E1335" s="74" t="inlineStr">
        <is>
          <t>(None)</t>
        </is>
      </c>
      <c r="F1335" s="71" t="n"/>
      <c r="Q1335" s="72" t="inlineStr">
        <is>
          <t>Item</t>
        </is>
      </c>
    </row>
    <row r="1336">
      <c r="B1336" s="69" t="inlineStr">
        <is>
          <t>Basic Trainer</t>
        </is>
      </c>
      <c r="E1336" s="76" t="inlineStr">
        <is>
          <t>Swift</t>
        </is>
      </c>
      <c r="F1336" s="71" t="n"/>
      <c r="Q1336" s="72" t="inlineStr">
        <is>
          <t>Moves</t>
        </is>
      </c>
    </row>
    <row r="1337">
      <c r="E1337" s="87" t="inlineStr">
        <is>
          <t>Iron Tail</t>
        </is>
      </c>
      <c r="F1337" s="71" t="n"/>
    </row>
    <row r="1338">
      <c r="E1338" s="82" t="inlineStr">
        <is>
          <t>Drill Peck</t>
        </is>
      </c>
      <c r="F1338" s="71" t="n"/>
    </row>
    <row r="1339">
      <c r="E1339" s="78" t="inlineStr">
        <is>
          <t>Drill Run</t>
        </is>
      </c>
      <c r="F1339" s="71" t="n"/>
    </row>
    <row r="1341" ht="20" customHeight="1">
      <c r="B1341" s="65" t="inlineStr">
        <is>
          <t>Triathlete</t>
        </is>
      </c>
      <c r="C1341" s="66" t="n"/>
      <c r="D1341" s="66" t="n"/>
      <c r="E1341" s="67" t="inlineStr">
        <is>
          <t>Triathlete Dylan (Rematch 4)</t>
        </is>
      </c>
      <c r="F1341" s="66" t="n"/>
      <c r="G1341" s="66" t="n"/>
      <c r="H1341" s="66" t="n"/>
      <c r="I1341" s="66" t="n"/>
      <c r="J1341" s="66" t="n"/>
      <c r="K1341" s="66" t="n"/>
      <c r="L1341" s="66" t="n"/>
      <c r="M1341" s="66" t="n"/>
      <c r="N1341" s="66" t="n"/>
      <c r="O1341" s="66" t="n"/>
      <c r="P1341" s="66" t="n"/>
      <c r="Q1341" s="66" t="n"/>
    </row>
    <row r="1342" ht="69" customHeight="1">
      <c r="E1342" s="68">
        <f>IFERROR(_xlfn.IMAGE("https://play.pokemonshowdown.com/sprites/gen5/dodrio.png"),"")</f>
        <v/>
      </c>
    </row>
    <row r="1343">
      <c r="E1343" s="70" t="inlineStr">
        <is>
          <t>Lv 37 Dodrio</t>
        </is>
      </c>
      <c r="F1343" s="71" t="n"/>
      <c r="Q1343" s="72" t="inlineStr">
        <is>
          <t>Pokémon</t>
        </is>
      </c>
    </row>
    <row r="1344">
      <c r="E1344" s="73" t="inlineStr">
        <is>
          <t>Jolly</t>
        </is>
      </c>
      <c r="F1344" s="73" t="inlineStr">
        <is>
          <t>Quick Feet</t>
        </is>
      </c>
      <c r="Q1344" s="72" t="inlineStr">
        <is>
          <t>Nature / Ability</t>
        </is>
      </c>
    </row>
    <row r="1345">
      <c r="B1345" s="72" t="inlineStr">
        <is>
          <t>AI Flags:</t>
        </is>
      </c>
      <c r="E1345" s="74" t="inlineStr">
        <is>
          <t>(None)</t>
        </is>
      </c>
      <c r="F1345" s="71" t="n"/>
      <c r="Q1345" s="72" t="inlineStr">
        <is>
          <t>Item</t>
        </is>
      </c>
    </row>
    <row r="1346">
      <c r="B1346" s="69" t="inlineStr">
        <is>
          <t>Basic Trainer</t>
        </is>
      </c>
      <c r="E1346" s="76" t="inlineStr">
        <is>
          <t>Swift</t>
        </is>
      </c>
      <c r="F1346" s="71" t="n"/>
      <c r="Q1346" s="72" t="inlineStr">
        <is>
          <t>Moves</t>
        </is>
      </c>
    </row>
    <row r="1347">
      <c r="E1347" s="87" t="inlineStr">
        <is>
          <t>Iron Tail</t>
        </is>
      </c>
      <c r="F1347" s="71" t="n"/>
    </row>
    <row r="1348">
      <c r="E1348" s="82" t="inlineStr">
        <is>
          <t>Drill Peck</t>
        </is>
      </c>
      <c r="F1348" s="71" t="n"/>
    </row>
    <row r="1349">
      <c r="E1349" s="78" t="inlineStr">
        <is>
          <t>Drill Run</t>
        </is>
      </c>
      <c r="F1349" s="71" t="n"/>
    </row>
    <row r="1351" ht="20" customHeight="1">
      <c r="B1351" s="65" t="inlineStr">
        <is>
          <t>Collector</t>
        </is>
      </c>
      <c r="C1351" s="66" t="n"/>
      <c r="D1351" s="66" t="n"/>
      <c r="E1351" s="67" t="inlineStr">
        <is>
          <t>Collector Edwin (Rematch 1)</t>
        </is>
      </c>
      <c r="F1351" s="66" t="n"/>
      <c r="G1351" s="66" t="n"/>
      <c r="H1351" s="66" t="n"/>
      <c r="I1351" s="66" t="n"/>
      <c r="J1351" s="66" t="n"/>
      <c r="K1351" s="66" t="n"/>
      <c r="L1351" s="66" t="n"/>
      <c r="M1351" s="66" t="n"/>
      <c r="N1351" s="66" t="n"/>
      <c r="O1351" s="66" t="n"/>
      <c r="P1351" s="66" t="n"/>
      <c r="Q1351" s="66" t="n"/>
    </row>
    <row r="1352" ht="69" customHeight="1">
      <c r="E1352" s="68">
        <f>IFERROR(_xlfn.IMAGE("https://play.pokemonshowdown.com/sprites/gen5/lombre.png"),"")</f>
        <v/>
      </c>
      <c r="G1352" s="68">
        <f>IFERROR(_xlfn.IMAGE("https://play.pokemonshowdown.com/sprites/gen5/nuzleaf.png"),"")</f>
        <v/>
      </c>
    </row>
    <row r="1353">
      <c r="E1353" s="70" t="inlineStr">
        <is>
          <t>Lv 26 Lombre</t>
        </is>
      </c>
      <c r="F1353" s="71" t="n"/>
      <c r="G1353" s="70" t="inlineStr">
        <is>
          <t>Lv 26 Nuzleaf</t>
        </is>
      </c>
      <c r="H1353" s="71" t="n"/>
      <c r="Q1353" s="72" t="inlineStr">
        <is>
          <t>Pokémon</t>
        </is>
      </c>
    </row>
    <row r="1354">
      <c r="E1354" s="73" t="inlineStr">
        <is>
          <t>Modest</t>
        </is>
      </c>
      <c r="F1354" s="73" t="inlineStr">
        <is>
          <t>Swift Swim</t>
        </is>
      </c>
      <c r="G1354" s="73" t="inlineStr">
        <is>
          <t>Adamant</t>
        </is>
      </c>
      <c r="H1354" s="73" t="inlineStr">
        <is>
          <t>Chlorophyll</t>
        </is>
      </c>
      <c r="Q1354" s="72" t="inlineStr">
        <is>
          <t>Nature / Ability</t>
        </is>
      </c>
    </row>
    <row r="1355">
      <c r="B1355" s="72" t="inlineStr">
        <is>
          <t>AI Flags:</t>
        </is>
      </c>
      <c r="E1355" s="74" t="inlineStr">
        <is>
          <t>(None)</t>
        </is>
      </c>
      <c r="F1355" s="71" t="n"/>
      <c r="G1355" s="74" t="inlineStr">
        <is>
          <t>(None)</t>
        </is>
      </c>
      <c r="H1355" s="71" t="n"/>
      <c r="Q1355" s="72" t="inlineStr">
        <is>
          <t>Item</t>
        </is>
      </c>
    </row>
    <row r="1356">
      <c r="B1356" s="69" t="inlineStr">
        <is>
          <t>Basic Trainer</t>
        </is>
      </c>
      <c r="E1356" s="84" t="inlineStr">
        <is>
          <t>Razor Leaf</t>
        </is>
      </c>
      <c r="F1356" s="71" t="n"/>
      <c r="G1356" s="89" t="inlineStr">
        <is>
          <t>Rock Slide</t>
        </is>
      </c>
      <c r="H1356" s="71" t="n"/>
      <c r="Q1356" s="72" t="inlineStr">
        <is>
          <t>Moves</t>
        </is>
      </c>
    </row>
    <row r="1357">
      <c r="E1357" s="90" t="inlineStr">
        <is>
          <t>Water Gun</t>
        </is>
      </c>
      <c r="F1357" s="71" t="n"/>
      <c r="G1357" s="75" t="inlineStr">
        <is>
          <t>Feint Attack</t>
        </is>
      </c>
      <c r="H1357" s="71" t="n"/>
    </row>
    <row r="1358">
      <c r="E1358" s="75" t="inlineStr">
        <is>
          <t>Absorb</t>
        </is>
      </c>
      <c r="F1358" s="71" t="n"/>
      <c r="G1358" s="84" t="inlineStr">
        <is>
          <t>Razor Leaf</t>
        </is>
      </c>
      <c r="H1358" s="71" t="n"/>
    </row>
    <row r="1359">
      <c r="E1359" s="76" t="inlineStr">
        <is>
          <t>Nature Power</t>
        </is>
      </c>
      <c r="F1359" s="71" t="n"/>
      <c r="G1359" s="85" t="inlineStr">
        <is>
          <t>Extrasensory</t>
        </is>
      </c>
      <c r="H1359" s="71" t="n"/>
    </row>
    <row r="1361" ht="20" customHeight="1">
      <c r="B1361" s="65" t="inlineStr">
        <is>
          <t>Collector</t>
        </is>
      </c>
      <c r="C1361" s="66" t="n"/>
      <c r="D1361" s="66" t="n"/>
      <c r="E1361" s="67" t="inlineStr">
        <is>
          <t>Collector Edwin (Rematch 2)</t>
        </is>
      </c>
      <c r="F1361" s="66" t="n"/>
      <c r="G1361" s="66" t="n"/>
      <c r="H1361" s="66" t="n"/>
      <c r="I1361" s="66" t="n"/>
      <c r="J1361" s="66" t="n"/>
      <c r="K1361" s="66" t="n"/>
      <c r="L1361" s="66" t="n"/>
      <c r="M1361" s="66" t="n"/>
      <c r="N1361" s="66" t="n"/>
      <c r="O1361" s="66" t="n"/>
      <c r="P1361" s="66" t="n"/>
      <c r="Q1361" s="66" t="n"/>
    </row>
    <row r="1362" ht="69" customHeight="1">
      <c r="E1362" s="68">
        <f>IFERROR(_xlfn.IMAGE("https://play.pokemonshowdown.com/sprites/gen5/lombre.png"),"")</f>
        <v/>
      </c>
      <c r="G1362" s="68">
        <f>IFERROR(_xlfn.IMAGE("https://play.pokemonshowdown.com/sprites/gen5/nuzleaf.png"),"")</f>
        <v/>
      </c>
    </row>
    <row r="1363">
      <c r="E1363" s="70" t="inlineStr">
        <is>
          <t>Lv 29 Lombre</t>
        </is>
      </c>
      <c r="F1363" s="71" t="n"/>
      <c r="G1363" s="70" t="inlineStr">
        <is>
          <t>Lv 29 Nuzleaf</t>
        </is>
      </c>
      <c r="H1363" s="71" t="n"/>
      <c r="Q1363" s="72" t="inlineStr">
        <is>
          <t>Pokémon</t>
        </is>
      </c>
    </row>
    <row r="1364">
      <c r="E1364" s="73" t="inlineStr">
        <is>
          <t>Modest</t>
        </is>
      </c>
      <c r="F1364" s="73" t="inlineStr">
        <is>
          <t>Swift Swim</t>
        </is>
      </c>
      <c r="G1364" s="73" t="inlineStr">
        <is>
          <t>Adamant</t>
        </is>
      </c>
      <c r="H1364" s="73" t="inlineStr">
        <is>
          <t>Chlorophyll</t>
        </is>
      </c>
      <c r="Q1364" s="72" t="inlineStr">
        <is>
          <t>Nature / Ability</t>
        </is>
      </c>
    </row>
    <row r="1365">
      <c r="B1365" s="72" t="inlineStr">
        <is>
          <t>AI Flags:</t>
        </is>
      </c>
      <c r="E1365" s="74" t="inlineStr">
        <is>
          <t>(None)</t>
        </is>
      </c>
      <c r="F1365" s="71" t="n"/>
      <c r="G1365" s="74" t="inlineStr">
        <is>
          <t>(None)</t>
        </is>
      </c>
      <c r="H1365" s="71" t="n"/>
      <c r="Q1365" s="72" t="inlineStr">
        <is>
          <t>Item</t>
        </is>
      </c>
    </row>
    <row r="1366">
      <c r="B1366" s="69" t="inlineStr">
        <is>
          <t>Basic Trainer</t>
        </is>
      </c>
      <c r="E1366" s="90" t="inlineStr">
        <is>
          <t>Water Gun</t>
        </is>
      </c>
      <c r="F1366" s="71" t="n"/>
      <c r="G1366" s="89" t="inlineStr">
        <is>
          <t>Rock Slide</t>
        </is>
      </c>
      <c r="H1366" s="71" t="n"/>
      <c r="Q1366" s="72" t="inlineStr">
        <is>
          <t>Moves</t>
        </is>
      </c>
    </row>
    <row r="1367">
      <c r="E1367" s="75" t="inlineStr">
        <is>
          <t>Absorb</t>
        </is>
      </c>
      <c r="F1367" s="71" t="n"/>
      <c r="G1367" s="75" t="inlineStr">
        <is>
          <t>Feint Attack</t>
        </is>
      </c>
      <c r="H1367" s="71" t="n"/>
    </row>
    <row r="1368">
      <c r="E1368" s="76" t="inlineStr">
        <is>
          <t>Nature Power</t>
        </is>
      </c>
      <c r="F1368" s="71" t="n"/>
      <c r="G1368" s="84" t="inlineStr">
        <is>
          <t>Razor Leaf</t>
        </is>
      </c>
      <c r="H1368" s="71" t="n"/>
    </row>
    <row r="1369">
      <c r="E1369" s="84" t="inlineStr">
        <is>
          <t>Magical Leaf</t>
        </is>
      </c>
      <c r="F1369" s="71" t="n"/>
      <c r="G1369" s="85" t="inlineStr">
        <is>
          <t>Extrasensory</t>
        </is>
      </c>
      <c r="H1369" s="71" t="n"/>
    </row>
    <row r="1371" ht="20" customHeight="1">
      <c r="B1371" s="65" t="inlineStr">
        <is>
          <t>Collector</t>
        </is>
      </c>
      <c r="C1371" s="66" t="n"/>
      <c r="D1371" s="66" t="n"/>
      <c r="E1371" s="67" t="inlineStr">
        <is>
          <t>Collector Edwin (Rematch 3)</t>
        </is>
      </c>
      <c r="F1371" s="66" t="n"/>
      <c r="G1371" s="66" t="n"/>
      <c r="H1371" s="66" t="n"/>
      <c r="I1371" s="66" t="n"/>
      <c r="J1371" s="66" t="n"/>
      <c r="K1371" s="66" t="n"/>
      <c r="L1371" s="66" t="n"/>
      <c r="M1371" s="66" t="n"/>
      <c r="N1371" s="66" t="n"/>
      <c r="O1371" s="66" t="n"/>
      <c r="P1371" s="66" t="n"/>
      <c r="Q1371" s="66" t="n"/>
    </row>
    <row r="1372" ht="69" customHeight="1">
      <c r="E1372" s="68">
        <f>IFERROR(_xlfn.IMAGE("https://play.pokemonshowdown.com/sprites/gen5/lombre.png"),"")</f>
        <v/>
      </c>
      <c r="G1372" s="68">
        <f>IFERROR(_xlfn.IMAGE("https://play.pokemonshowdown.com/sprites/gen5/nuzleaf.png"),"")</f>
        <v/>
      </c>
    </row>
    <row r="1373">
      <c r="E1373" s="70" t="inlineStr">
        <is>
          <t>Lv 32 Lombre</t>
        </is>
      </c>
      <c r="F1373" s="71" t="n"/>
      <c r="G1373" s="70" t="inlineStr">
        <is>
          <t>Lv 32 Nuzleaf</t>
        </is>
      </c>
      <c r="H1373" s="71" t="n"/>
      <c r="Q1373" s="72" t="inlineStr">
        <is>
          <t>Pokémon</t>
        </is>
      </c>
    </row>
    <row r="1374">
      <c r="E1374" s="73" t="inlineStr">
        <is>
          <t>Modest</t>
        </is>
      </c>
      <c r="F1374" s="73" t="inlineStr">
        <is>
          <t>Swift Swim</t>
        </is>
      </c>
      <c r="G1374" s="73" t="inlineStr">
        <is>
          <t>Adamant</t>
        </is>
      </c>
      <c r="H1374" s="73" t="inlineStr">
        <is>
          <t>Chlorophyll</t>
        </is>
      </c>
      <c r="Q1374" s="72" t="inlineStr">
        <is>
          <t>Nature / Ability</t>
        </is>
      </c>
    </row>
    <row r="1375">
      <c r="B1375" s="72" t="inlineStr">
        <is>
          <t>AI Flags:</t>
        </is>
      </c>
      <c r="E1375" s="74" t="inlineStr">
        <is>
          <t>(None)</t>
        </is>
      </c>
      <c r="F1375" s="71" t="n"/>
      <c r="G1375" s="74" t="inlineStr">
        <is>
          <t>(None)</t>
        </is>
      </c>
      <c r="H1375" s="71" t="n"/>
      <c r="Q1375" s="72" t="inlineStr">
        <is>
          <t>Item</t>
        </is>
      </c>
    </row>
    <row r="1376">
      <c r="B1376" s="69" t="inlineStr">
        <is>
          <t>Basic Trainer</t>
        </is>
      </c>
      <c r="E1376" s="90" t="inlineStr">
        <is>
          <t>Water Gun</t>
        </is>
      </c>
      <c r="F1376" s="71" t="n"/>
      <c r="G1376" s="75" t="inlineStr">
        <is>
          <t>Feint Attack</t>
        </is>
      </c>
      <c r="H1376" s="71" t="n"/>
      <c r="Q1376" s="72" t="inlineStr">
        <is>
          <t>Moves</t>
        </is>
      </c>
    </row>
    <row r="1377">
      <c r="E1377" s="75" t="inlineStr">
        <is>
          <t>Absorb</t>
        </is>
      </c>
      <c r="F1377" s="71" t="n"/>
      <c r="G1377" s="84" t="inlineStr">
        <is>
          <t>Razor Leaf</t>
        </is>
      </c>
      <c r="H1377" s="71" t="n"/>
    </row>
    <row r="1378">
      <c r="E1378" s="76" t="inlineStr">
        <is>
          <t>Nature Power</t>
        </is>
      </c>
      <c r="F1378" s="71" t="n"/>
      <c r="G1378" s="85" t="inlineStr">
        <is>
          <t>Extrasensory</t>
        </is>
      </c>
      <c r="H1378" s="71" t="n"/>
    </row>
    <row r="1379">
      <c r="E1379" s="84" t="inlineStr">
        <is>
          <t>Magical Leaf</t>
        </is>
      </c>
      <c r="F1379" s="71" t="n"/>
      <c r="G1379" s="76" t="inlineStr">
        <is>
          <t>Explosion</t>
        </is>
      </c>
      <c r="H1379" s="71" t="n"/>
    </row>
    <row r="1381" ht="20" customHeight="1">
      <c r="B1381" s="65" t="inlineStr">
        <is>
          <t>Collector</t>
        </is>
      </c>
      <c r="C1381" s="66" t="n"/>
      <c r="D1381" s="66" t="n"/>
      <c r="E1381" s="67" t="inlineStr">
        <is>
          <t>Collector Edwin (Rematch 4)</t>
        </is>
      </c>
      <c r="F1381" s="66" t="n"/>
      <c r="G1381" s="66" t="n"/>
      <c r="H1381" s="66" t="n"/>
      <c r="I1381" s="66" t="n"/>
      <c r="J1381" s="66" t="n"/>
      <c r="K1381" s="66" t="n"/>
      <c r="L1381" s="66" t="n"/>
      <c r="M1381" s="66" t="n"/>
      <c r="N1381" s="66" t="n"/>
      <c r="O1381" s="66" t="n"/>
      <c r="P1381" s="66" t="n"/>
      <c r="Q1381" s="66" t="n"/>
    </row>
    <row r="1382" ht="69" customHeight="1">
      <c r="E1382" s="68">
        <f>IFERROR(_xlfn.IMAGE("https://play.pokemonshowdown.com/sprites/gen5/ludicolo.png"),"")</f>
        <v/>
      </c>
      <c r="G1382" s="68">
        <f>IFERROR(_xlfn.IMAGE("https://play.pokemonshowdown.com/sprites/gen5/shiftry.png"),"")</f>
        <v/>
      </c>
    </row>
    <row r="1383">
      <c r="E1383" s="70" t="inlineStr">
        <is>
          <t>Lv 35 Ludicolo</t>
        </is>
      </c>
      <c r="F1383" s="71" t="n"/>
      <c r="G1383" s="70" t="inlineStr">
        <is>
          <t>Lv 35 Shiftry</t>
        </is>
      </c>
      <c r="H1383" s="71" t="n"/>
      <c r="Q1383" s="72" t="inlineStr">
        <is>
          <t>Pokémon</t>
        </is>
      </c>
    </row>
    <row r="1384">
      <c r="E1384" s="73" t="inlineStr">
        <is>
          <t>Modest</t>
        </is>
      </c>
      <c r="F1384" s="73" t="inlineStr">
        <is>
          <t>Swift Swim</t>
        </is>
      </c>
      <c r="G1384" s="73" t="inlineStr">
        <is>
          <t>Adamant</t>
        </is>
      </c>
      <c r="H1384" s="73" t="inlineStr">
        <is>
          <t>Chlorophyll</t>
        </is>
      </c>
      <c r="Q1384" s="72" t="inlineStr">
        <is>
          <t>Nature / Ability</t>
        </is>
      </c>
    </row>
    <row r="1385">
      <c r="B1385" s="72" t="inlineStr">
        <is>
          <t>AI Flags:</t>
        </is>
      </c>
      <c r="E1385" s="74" t="inlineStr">
        <is>
          <t>(None)</t>
        </is>
      </c>
      <c r="F1385" s="71" t="n"/>
      <c r="G1385" s="74" t="inlineStr">
        <is>
          <t>(None)</t>
        </is>
      </c>
      <c r="H1385" s="71" t="n"/>
      <c r="Q1385" s="72" t="inlineStr">
        <is>
          <t>Item</t>
        </is>
      </c>
    </row>
    <row r="1386">
      <c r="B1386" s="69" t="inlineStr">
        <is>
          <t>Basic Trainer</t>
        </is>
      </c>
      <c r="E1386" s="83" t="inlineStr">
        <is>
          <t>Fire Punch</t>
        </is>
      </c>
      <c r="F1386" s="71" t="n"/>
      <c r="G1386" s="75" t="inlineStr">
        <is>
          <t>Crunch</t>
        </is>
      </c>
      <c r="H1386" s="71" t="n"/>
      <c r="Q1386" s="72" t="inlineStr">
        <is>
          <t>Moves</t>
        </is>
      </c>
    </row>
    <row r="1387">
      <c r="E1387" s="77" t="inlineStr">
        <is>
          <t>Thunder Punch</t>
        </is>
      </c>
      <c r="F1387" s="71" t="n"/>
      <c r="G1387" s="76" t="inlineStr">
        <is>
          <t>Whirlwind</t>
        </is>
      </c>
      <c r="H1387" s="71" t="n"/>
    </row>
    <row r="1388">
      <c r="E1388" s="84" t="inlineStr">
        <is>
          <t>Energy Ball</t>
        </is>
      </c>
      <c r="F1388" s="71" t="n"/>
      <c r="G1388" s="76" t="inlineStr">
        <is>
          <t>Explosion</t>
        </is>
      </c>
      <c r="H1388" s="71" t="n"/>
    </row>
    <row r="1389">
      <c r="E1389" s="91" t="inlineStr">
        <is>
          <t>Ice Punch</t>
        </is>
      </c>
      <c r="F1389" s="71" t="n"/>
      <c r="G1389" s="83" t="inlineStr">
        <is>
          <t>Heat Wave</t>
        </is>
      </c>
      <c r="H1389" s="71" t="n"/>
    </row>
    <row r="1391" ht="20" customHeight="1">
      <c r="B1391" s="65" t="inlineStr">
        <is>
          <t>Fisherman</t>
        </is>
      </c>
      <c r="C1391" s="66" t="n"/>
      <c r="D1391" s="66" t="n"/>
      <c r="E1391" s="67" t="inlineStr">
        <is>
          <t>Fisherman Elliot (Rematch 1)</t>
        </is>
      </c>
      <c r="F1391" s="66" t="n"/>
      <c r="G1391" s="66" t="n"/>
      <c r="H1391" s="66" t="n"/>
      <c r="I1391" s="66" t="n"/>
      <c r="J1391" s="66" t="n"/>
      <c r="K1391" s="66" t="n"/>
      <c r="L1391" s="66" t="n"/>
      <c r="M1391" s="66" t="n"/>
      <c r="N1391" s="66" t="n"/>
      <c r="O1391" s="66" t="n"/>
      <c r="P1391" s="66" t="n"/>
      <c r="Q1391" s="66" t="n"/>
    </row>
    <row r="1392" ht="69" customHeight="1">
      <c r="E1392" s="68">
        <f>IFERROR(_xlfn.IMAGE("https://play.pokemonshowdown.com/sprites/gen5/tentacool.png"),"")</f>
        <v/>
      </c>
      <c r="G1392" s="68">
        <f>IFERROR(_xlfn.IMAGE("https://play.pokemonshowdown.com/sprites/gen5/gyarados.png"),"")</f>
        <v/>
      </c>
      <c r="I1392" s="68">
        <f>IFERROR(_xlfn.IMAGE("https://play.pokemonshowdown.com/sprites/gen5/gyarados.png"),"")</f>
        <v/>
      </c>
    </row>
    <row r="1393">
      <c r="E1393" s="70" t="inlineStr">
        <is>
          <t>Lv 24 Tentacool</t>
        </is>
      </c>
      <c r="F1393" s="71" t="n"/>
      <c r="G1393" s="70" t="inlineStr">
        <is>
          <t>Lv 27 Gyarados</t>
        </is>
      </c>
      <c r="H1393" s="71" t="n"/>
      <c r="I1393" s="70" t="inlineStr">
        <is>
          <t>Lv 27 Gyarados</t>
        </is>
      </c>
      <c r="J1393" s="71" t="n"/>
      <c r="Q1393" s="72" t="inlineStr">
        <is>
          <t>Pokémon</t>
        </is>
      </c>
    </row>
    <row r="1394">
      <c r="E1394" s="73" t="inlineStr">
        <is>
          <t>Modest</t>
        </is>
      </c>
      <c r="F1394" s="73" t="inlineStr">
        <is>
          <t>Rain Dish</t>
        </is>
      </c>
      <c r="G1394" s="73" t="inlineStr">
        <is>
          <t>Adamant</t>
        </is>
      </c>
      <c r="H1394" s="73" t="inlineStr">
        <is>
          <t>Intimidate</t>
        </is>
      </c>
      <c r="I1394" s="73" t="inlineStr">
        <is>
          <t>Adamant</t>
        </is>
      </c>
      <c r="J1394" s="73" t="inlineStr">
        <is>
          <t>Intimidate</t>
        </is>
      </c>
      <c r="Q1394" s="72" t="inlineStr">
        <is>
          <t>Nature / Ability</t>
        </is>
      </c>
    </row>
    <row r="1395">
      <c r="B1395" s="72" t="inlineStr">
        <is>
          <t>AI Flags:</t>
        </is>
      </c>
      <c r="E1395" s="74" t="inlineStr">
        <is>
          <t>(None)</t>
        </is>
      </c>
      <c r="F1395" s="71" t="n"/>
      <c r="G1395" s="74" t="inlineStr">
        <is>
          <t>(None)</t>
        </is>
      </c>
      <c r="H1395" s="71" t="n"/>
      <c r="I1395" s="74" t="inlineStr">
        <is>
          <t>(None)</t>
        </is>
      </c>
      <c r="J1395" s="71" t="n"/>
      <c r="Q1395" s="72" t="inlineStr">
        <is>
          <t>Item</t>
        </is>
      </c>
    </row>
    <row r="1396">
      <c r="B1396" s="69" t="inlineStr">
        <is>
          <t>Basic Trainer</t>
        </is>
      </c>
      <c r="E1396" s="90" t="inlineStr">
        <is>
          <t>Bubble Beam</t>
        </is>
      </c>
      <c r="F1396" s="71" t="n"/>
      <c r="G1396" s="76" t="inlineStr">
        <is>
          <t>Double Edge</t>
        </is>
      </c>
      <c r="H1396" s="71" t="n"/>
      <c r="I1396" s="76" t="inlineStr">
        <is>
          <t>Double Edge</t>
        </is>
      </c>
      <c r="J1396" s="71" t="n"/>
      <c r="Q1396" s="72" t="inlineStr">
        <is>
          <t>Moves</t>
        </is>
      </c>
    </row>
    <row r="1397">
      <c r="E1397" s="79" t="inlineStr">
        <is>
          <t>Signal Beam</t>
        </is>
      </c>
      <c r="F1397" s="71" t="n"/>
      <c r="G1397" s="75" t="inlineStr">
        <is>
          <t>Bite</t>
        </is>
      </c>
      <c r="H1397" s="71" t="n"/>
      <c r="I1397" s="75" t="inlineStr">
        <is>
          <t>Bite</t>
        </is>
      </c>
      <c r="J1397" s="71" t="n"/>
    </row>
    <row r="1398">
      <c r="E1398" s="80" t="inlineStr">
        <is>
          <t>Poison Jab</t>
        </is>
      </c>
      <c r="F1398" s="71" t="n"/>
      <c r="G1398" s="76" t="inlineStr">
        <is>
          <t>Roar</t>
        </is>
      </c>
      <c r="H1398" s="71" t="n"/>
      <c r="I1398" s="76" t="inlineStr">
        <is>
          <t>Roar</t>
        </is>
      </c>
      <c r="J1398" s="71" t="n"/>
    </row>
    <row r="1399">
      <c r="E1399" s="92" t="inlineStr">
        <is>
          <t>Confuse Ray</t>
        </is>
      </c>
      <c r="F1399" s="71" t="n"/>
      <c r="G1399" s="81" t="inlineStr">
        <is>
          <t>-</t>
        </is>
      </c>
      <c r="H1399" s="71" t="n"/>
      <c r="I1399" s="81" t="inlineStr">
        <is>
          <t>-</t>
        </is>
      </c>
      <c r="J1399" s="71" t="n"/>
    </row>
    <row r="1401" ht="20" customHeight="1">
      <c r="B1401" s="65" t="inlineStr">
        <is>
          <t>Fisherman</t>
        </is>
      </c>
      <c r="C1401" s="66" t="n"/>
      <c r="D1401" s="66" t="n"/>
      <c r="E1401" s="67" t="inlineStr">
        <is>
          <t>Fisherman Elliot (Rematch 2)</t>
        </is>
      </c>
      <c r="F1401" s="66" t="n"/>
      <c r="G1401" s="66" t="n"/>
      <c r="H1401" s="66" t="n"/>
      <c r="I1401" s="66" t="n"/>
      <c r="J1401" s="66" t="n"/>
      <c r="K1401" s="66" t="n"/>
      <c r="L1401" s="66" t="n"/>
      <c r="M1401" s="66" t="n"/>
      <c r="N1401" s="66" t="n"/>
      <c r="O1401" s="66" t="n"/>
      <c r="P1401" s="66" t="n"/>
      <c r="Q1401" s="66" t="n"/>
    </row>
    <row r="1402" ht="69" customHeight="1">
      <c r="E1402" s="68">
        <f>IFERROR(_xlfn.IMAGE("https://play.pokemonshowdown.com/sprites/gen5/gyarados.png"),"")</f>
        <v/>
      </c>
      <c r="G1402" s="68">
        <f>IFERROR(_xlfn.IMAGE("https://play.pokemonshowdown.com/sprites/gen5/carvanha.png"),"")</f>
        <v/>
      </c>
      <c r="I1402" s="68">
        <f>IFERROR(_xlfn.IMAGE("https://play.pokemonshowdown.com/sprites/gen5/tentacool.png"),"")</f>
        <v/>
      </c>
      <c r="K1402" s="68">
        <f>IFERROR(_xlfn.IMAGE("https://play.pokemonshowdown.com/sprites/gen5/gyarados.png"),"")</f>
        <v/>
      </c>
    </row>
    <row r="1403">
      <c r="E1403" s="70" t="inlineStr">
        <is>
          <t>Lv 29 Gyarados</t>
        </is>
      </c>
      <c r="F1403" s="71" t="n"/>
      <c r="G1403" s="70" t="inlineStr">
        <is>
          <t>Lv 26 Carvanha</t>
        </is>
      </c>
      <c r="H1403" s="71" t="n"/>
      <c r="I1403" s="70" t="inlineStr">
        <is>
          <t>Lv 26 Tentacool</t>
        </is>
      </c>
      <c r="J1403" s="71" t="n"/>
      <c r="K1403" s="70" t="inlineStr">
        <is>
          <t>Lv 29 Gyarados</t>
        </is>
      </c>
      <c r="L1403" s="71" t="n"/>
      <c r="Q1403" s="72" t="inlineStr">
        <is>
          <t>Pokémon</t>
        </is>
      </c>
    </row>
    <row r="1404">
      <c r="E1404" s="73" t="inlineStr">
        <is>
          <t>Adamant</t>
        </is>
      </c>
      <c r="F1404" s="73" t="inlineStr">
        <is>
          <t>Intimidate</t>
        </is>
      </c>
      <c r="G1404" s="73" t="inlineStr">
        <is>
          <t>Adamant</t>
        </is>
      </c>
      <c r="H1404" s="73" t="inlineStr">
        <is>
          <t>Rough Skin</t>
        </is>
      </c>
      <c r="I1404" s="73" t="inlineStr">
        <is>
          <t>Modest</t>
        </is>
      </c>
      <c r="J1404" s="73" t="inlineStr">
        <is>
          <t>Rain Dish</t>
        </is>
      </c>
      <c r="K1404" s="73" t="inlineStr">
        <is>
          <t>Adamant</t>
        </is>
      </c>
      <c r="L1404" s="73" t="inlineStr">
        <is>
          <t>Intimidate</t>
        </is>
      </c>
      <c r="Q1404" s="72" t="inlineStr">
        <is>
          <t>Nature / Ability</t>
        </is>
      </c>
    </row>
    <row r="1405">
      <c r="B1405" s="72" t="inlineStr">
        <is>
          <t>AI Flags:</t>
        </is>
      </c>
      <c r="E1405" s="74" t="inlineStr">
        <is>
          <t>(None)</t>
        </is>
      </c>
      <c r="F1405" s="71" t="n"/>
      <c r="G1405" s="74" t="inlineStr">
        <is>
          <t>(None)</t>
        </is>
      </c>
      <c r="H1405" s="71" t="n"/>
      <c r="I1405" s="74" t="inlineStr">
        <is>
          <t>(None)</t>
        </is>
      </c>
      <c r="J1405" s="71" t="n"/>
      <c r="K1405" s="74" t="inlineStr">
        <is>
          <t>(None)</t>
        </is>
      </c>
      <c r="L1405" s="71" t="n"/>
      <c r="Q1405" s="72" t="inlineStr">
        <is>
          <t>Item</t>
        </is>
      </c>
    </row>
    <row r="1406">
      <c r="B1406" s="69" t="inlineStr">
        <is>
          <t>Basic Trainer</t>
        </is>
      </c>
      <c r="E1406" s="76" t="inlineStr">
        <is>
          <t>Double Edge</t>
        </is>
      </c>
      <c r="F1406" s="71" t="n"/>
      <c r="G1406" s="75" t="inlineStr">
        <is>
          <t>Feint Attack</t>
        </is>
      </c>
      <c r="H1406" s="71" t="n"/>
      <c r="I1406" s="79" t="inlineStr">
        <is>
          <t>Signal Beam</t>
        </is>
      </c>
      <c r="J1406" s="71" t="n"/>
      <c r="K1406" s="76" t="inlineStr">
        <is>
          <t>Double Edge</t>
        </is>
      </c>
      <c r="L1406" s="71" t="n"/>
      <c r="Q1406" s="72" t="inlineStr">
        <is>
          <t>Moves</t>
        </is>
      </c>
    </row>
    <row r="1407">
      <c r="E1407" s="75" t="inlineStr">
        <is>
          <t>Bite</t>
        </is>
      </c>
      <c r="F1407" s="71" t="n"/>
      <c r="G1407" s="90" t="inlineStr">
        <is>
          <t>Aqua Cutter</t>
        </is>
      </c>
      <c r="H1407" s="71" t="n"/>
      <c r="I1407" s="80" t="inlineStr">
        <is>
          <t>Poison Jab</t>
        </is>
      </c>
      <c r="J1407" s="71" t="n"/>
      <c r="K1407" s="75" t="inlineStr">
        <is>
          <t>Bite</t>
        </is>
      </c>
      <c r="L1407" s="71" t="n"/>
    </row>
    <row r="1408">
      <c r="E1408" s="76" t="inlineStr">
        <is>
          <t>Roar</t>
        </is>
      </c>
      <c r="F1408" s="71" t="n"/>
      <c r="G1408" s="90" t="inlineStr">
        <is>
          <t>Water Pulse</t>
        </is>
      </c>
      <c r="H1408" s="71" t="n"/>
      <c r="I1408" s="92" t="inlineStr">
        <is>
          <t>Confuse Ray</t>
        </is>
      </c>
      <c r="J1408" s="71" t="n"/>
      <c r="K1408" s="76" t="inlineStr">
        <is>
          <t>Roar</t>
        </is>
      </c>
      <c r="L1408" s="71" t="n"/>
    </row>
    <row r="1409">
      <c r="E1409" s="81" t="inlineStr">
        <is>
          <t>-</t>
        </is>
      </c>
      <c r="F1409" s="71" t="n"/>
      <c r="G1409" s="75" t="inlineStr">
        <is>
          <t>Payback</t>
        </is>
      </c>
      <c r="H1409" s="71" t="n"/>
      <c r="I1409" s="90" t="inlineStr">
        <is>
          <t>Water Pulse</t>
        </is>
      </c>
      <c r="J1409" s="71" t="n"/>
      <c r="K1409" s="81" t="inlineStr">
        <is>
          <t>-</t>
        </is>
      </c>
      <c r="L1409" s="71" t="n"/>
    </row>
    <row r="1411" ht="20" customHeight="1">
      <c r="B1411" s="65" t="inlineStr">
        <is>
          <t>Fisherman</t>
        </is>
      </c>
      <c r="C1411" s="66" t="n"/>
      <c r="D1411" s="66" t="n"/>
      <c r="E1411" s="67" t="inlineStr">
        <is>
          <t>Fisherman Elliot (Rematch 3)</t>
        </is>
      </c>
      <c r="F1411" s="66" t="n"/>
      <c r="G1411" s="66" t="n"/>
      <c r="H1411" s="66" t="n"/>
      <c r="I1411" s="66" t="n"/>
      <c r="J1411" s="66" t="n"/>
      <c r="K1411" s="66" t="n"/>
      <c r="L1411" s="66" t="n"/>
      <c r="M1411" s="66" t="n"/>
      <c r="N1411" s="66" t="n"/>
      <c r="O1411" s="66" t="n"/>
      <c r="P1411" s="66" t="n"/>
      <c r="Q1411" s="66" t="n"/>
    </row>
    <row r="1412" ht="69" customHeight="1">
      <c r="E1412" s="68">
        <f>IFERROR(_xlfn.IMAGE("https://play.pokemonshowdown.com/sprites/gen5/gyarados.png"),"")</f>
        <v/>
      </c>
      <c r="G1412" s="68">
        <f>IFERROR(_xlfn.IMAGE("https://play.pokemonshowdown.com/sprites/gen5/carvanha.png"),"")</f>
        <v/>
      </c>
      <c r="I1412" s="68">
        <f>IFERROR(_xlfn.IMAGE("https://play.pokemonshowdown.com/sprites/gen5/tentacruel.png"),"")</f>
        <v/>
      </c>
      <c r="K1412" s="68">
        <f>IFERROR(_xlfn.IMAGE("https://play.pokemonshowdown.com/sprites/gen5/gyarados.png"),"")</f>
        <v/>
      </c>
    </row>
    <row r="1413">
      <c r="E1413" s="70" t="inlineStr">
        <is>
          <t>Lv 31 Gyarados</t>
        </is>
      </c>
      <c r="F1413" s="71" t="n"/>
      <c r="G1413" s="70" t="inlineStr">
        <is>
          <t>Lv 30 Carvanha</t>
        </is>
      </c>
      <c r="H1413" s="71" t="n"/>
      <c r="I1413" s="70" t="inlineStr">
        <is>
          <t>Lv 30 Tentacruel</t>
        </is>
      </c>
      <c r="J1413" s="71" t="n"/>
      <c r="K1413" s="70" t="inlineStr">
        <is>
          <t>Lv 31 Gyarados</t>
        </is>
      </c>
      <c r="L1413" s="71" t="n"/>
      <c r="Q1413" s="72" t="inlineStr">
        <is>
          <t>Pokémon</t>
        </is>
      </c>
    </row>
    <row r="1414">
      <c r="E1414" s="73" t="inlineStr">
        <is>
          <t>Adamant</t>
        </is>
      </c>
      <c r="F1414" s="73" t="inlineStr">
        <is>
          <t>Intimidate</t>
        </is>
      </c>
      <c r="G1414" s="73" t="inlineStr">
        <is>
          <t>Adamant</t>
        </is>
      </c>
      <c r="H1414" s="73" t="inlineStr">
        <is>
          <t>Rough Skin</t>
        </is>
      </c>
      <c r="I1414" s="73" t="inlineStr">
        <is>
          <t>Timid</t>
        </is>
      </c>
      <c r="J1414" s="73" t="inlineStr">
        <is>
          <t>Rain Dish</t>
        </is>
      </c>
      <c r="K1414" s="73" t="inlineStr">
        <is>
          <t>Adamant</t>
        </is>
      </c>
      <c r="L1414" s="73" t="inlineStr">
        <is>
          <t>Intimidate</t>
        </is>
      </c>
      <c r="Q1414" s="72" t="inlineStr">
        <is>
          <t>Nature / Ability</t>
        </is>
      </c>
    </row>
    <row r="1415">
      <c r="B1415" s="72" t="inlineStr">
        <is>
          <t>AI Flags:</t>
        </is>
      </c>
      <c r="E1415" s="74" t="inlineStr">
        <is>
          <t>(None)</t>
        </is>
      </c>
      <c r="F1415" s="71" t="n"/>
      <c r="G1415" s="74" t="inlineStr">
        <is>
          <t>(None)</t>
        </is>
      </c>
      <c r="H1415" s="71" t="n"/>
      <c r="I1415" s="74" t="inlineStr">
        <is>
          <t>(None)</t>
        </is>
      </c>
      <c r="J1415" s="71" t="n"/>
      <c r="K1415" s="74" t="inlineStr">
        <is>
          <t>(None)</t>
        </is>
      </c>
      <c r="L1415" s="71" t="n"/>
      <c r="Q1415" s="72" t="inlineStr">
        <is>
          <t>Item</t>
        </is>
      </c>
    </row>
    <row r="1416">
      <c r="B1416" s="69" t="inlineStr">
        <is>
          <t>Basic Trainer</t>
        </is>
      </c>
      <c r="E1416" s="76" t="inlineStr">
        <is>
          <t>Double Edge</t>
        </is>
      </c>
      <c r="F1416" s="71" t="n"/>
      <c r="G1416" s="90" t="inlineStr">
        <is>
          <t>Aqua Cutter</t>
        </is>
      </c>
      <c r="H1416" s="71" t="n"/>
      <c r="I1416" s="80" t="inlineStr">
        <is>
          <t>Poison Jab</t>
        </is>
      </c>
      <c r="J1416" s="71" t="n"/>
      <c r="K1416" s="76" t="inlineStr">
        <is>
          <t>Double Edge</t>
        </is>
      </c>
      <c r="L1416" s="71" t="n"/>
      <c r="Q1416" s="72" t="inlineStr">
        <is>
          <t>Moves</t>
        </is>
      </c>
    </row>
    <row r="1417">
      <c r="E1417" s="75" t="inlineStr">
        <is>
          <t>Bite</t>
        </is>
      </c>
      <c r="F1417" s="71" t="n"/>
      <c r="G1417" s="90" t="inlineStr">
        <is>
          <t>Water Pulse</t>
        </is>
      </c>
      <c r="H1417" s="71" t="n"/>
      <c r="I1417" s="90" t="inlineStr">
        <is>
          <t>Bubble Beam</t>
        </is>
      </c>
      <c r="J1417" s="71" t="n"/>
      <c r="K1417" s="75" t="inlineStr">
        <is>
          <t>Bite</t>
        </is>
      </c>
      <c r="L1417" s="71" t="n"/>
    </row>
    <row r="1418">
      <c r="E1418" s="76" t="inlineStr">
        <is>
          <t>Roar</t>
        </is>
      </c>
      <c r="F1418" s="71" t="n"/>
      <c r="G1418" s="75" t="inlineStr">
        <is>
          <t>Payback</t>
        </is>
      </c>
      <c r="H1418" s="71" t="n"/>
      <c r="I1418" s="92" t="inlineStr">
        <is>
          <t>Confuse Ray</t>
        </is>
      </c>
      <c r="J1418" s="71" t="n"/>
      <c r="K1418" s="76" t="inlineStr">
        <is>
          <t>Roar</t>
        </is>
      </c>
      <c r="L1418" s="71" t="n"/>
    </row>
    <row r="1419">
      <c r="E1419" s="81" t="inlineStr">
        <is>
          <t>-</t>
        </is>
      </c>
      <c r="F1419" s="71" t="n"/>
      <c r="G1419" s="75" t="inlineStr">
        <is>
          <t>Dark Pulse</t>
        </is>
      </c>
      <c r="H1419" s="71" t="n"/>
      <c r="I1419" s="76" t="inlineStr">
        <is>
          <t>Wrap</t>
        </is>
      </c>
      <c r="J1419" s="71" t="n"/>
      <c r="K1419" s="81" t="inlineStr">
        <is>
          <t>-</t>
        </is>
      </c>
      <c r="L1419" s="71" t="n"/>
    </row>
    <row r="1421" ht="20" customHeight="1">
      <c r="B1421" s="65" t="inlineStr">
        <is>
          <t>Fisherman</t>
        </is>
      </c>
      <c r="C1421" s="66" t="n"/>
      <c r="D1421" s="66" t="n"/>
      <c r="E1421" s="67" t="inlineStr">
        <is>
          <t>Fisherman Elliot (Rematch 4)</t>
        </is>
      </c>
      <c r="F1421" s="66" t="n"/>
      <c r="G1421" s="66" t="n"/>
      <c r="H1421" s="66" t="n"/>
      <c r="I1421" s="66" t="n"/>
      <c r="J1421" s="66" t="n"/>
      <c r="K1421" s="66" t="n"/>
      <c r="L1421" s="66" t="n"/>
      <c r="M1421" s="66" t="n"/>
      <c r="N1421" s="66" t="n"/>
      <c r="O1421" s="66" t="n"/>
      <c r="P1421" s="66" t="n"/>
      <c r="Q1421" s="66" t="n"/>
    </row>
    <row r="1422" ht="69" customHeight="1">
      <c r="E1422" s="68">
        <f>IFERROR(_xlfn.IMAGE("https://play.pokemonshowdown.com/sprites/gen5/gyarados.png"),"")</f>
        <v/>
      </c>
      <c r="G1422" s="68">
        <f>IFERROR(_xlfn.IMAGE("https://play.pokemonshowdown.com/sprites/gen5/sharpedo.png"),"")</f>
        <v/>
      </c>
      <c r="I1422" s="68">
        <f>IFERROR(_xlfn.IMAGE("https://play.pokemonshowdown.com/sprites/gen5/gyarados.png"),"")</f>
        <v/>
      </c>
      <c r="K1422" s="68">
        <f>IFERROR(_xlfn.IMAGE("https://play.pokemonshowdown.com/sprites/gen5/tentacruel.png"),"")</f>
        <v/>
      </c>
    </row>
    <row r="1423">
      <c r="E1423" s="70" t="inlineStr">
        <is>
          <t>Lv 33 Gyarados</t>
        </is>
      </c>
      <c r="F1423" s="71" t="n"/>
      <c r="G1423" s="70" t="inlineStr">
        <is>
          <t>Lv 33 Sharpedo</t>
        </is>
      </c>
      <c r="H1423" s="71" t="n"/>
      <c r="I1423" s="70" t="inlineStr">
        <is>
          <t>Lv 33 Gyarados</t>
        </is>
      </c>
      <c r="J1423" s="71" t="n"/>
      <c r="K1423" s="70" t="inlineStr">
        <is>
          <t>Lv 35 Tentacruel</t>
        </is>
      </c>
      <c r="L1423" s="71" t="n"/>
      <c r="Q1423" s="72" t="inlineStr">
        <is>
          <t>Pokémon</t>
        </is>
      </c>
    </row>
    <row r="1424">
      <c r="E1424" s="73" t="inlineStr">
        <is>
          <t>Adamant</t>
        </is>
      </c>
      <c r="F1424" s="73" t="inlineStr">
        <is>
          <t>Intimidate</t>
        </is>
      </c>
      <c r="G1424" s="73" t="inlineStr">
        <is>
          <t>Jolly</t>
        </is>
      </c>
      <c r="H1424" s="73" t="inlineStr">
        <is>
          <t>Tinted Lens</t>
        </is>
      </c>
      <c r="I1424" s="73" t="inlineStr">
        <is>
          <t>Adamant</t>
        </is>
      </c>
      <c r="J1424" s="73" t="inlineStr">
        <is>
          <t>Intimidate</t>
        </is>
      </c>
      <c r="K1424" s="73" t="inlineStr">
        <is>
          <t>Timid</t>
        </is>
      </c>
      <c r="L1424" s="73" t="inlineStr">
        <is>
          <t>Rain Dish</t>
        </is>
      </c>
      <c r="Q1424" s="72" t="inlineStr">
        <is>
          <t>Nature / Ability</t>
        </is>
      </c>
    </row>
    <row r="1425">
      <c r="B1425" s="72" t="inlineStr">
        <is>
          <t>AI Flags:</t>
        </is>
      </c>
      <c r="E1425" s="74" t="inlineStr">
        <is>
          <t>(None)</t>
        </is>
      </c>
      <c r="F1425" s="71" t="n"/>
      <c r="G1425" s="74" t="inlineStr">
        <is>
          <t>(None)</t>
        </is>
      </c>
      <c r="H1425" s="71" t="n"/>
      <c r="I1425" s="74" t="inlineStr">
        <is>
          <t>(None)</t>
        </is>
      </c>
      <c r="J1425" s="71" t="n"/>
      <c r="K1425" s="74" t="inlineStr">
        <is>
          <t>(None)</t>
        </is>
      </c>
      <c r="L1425" s="71" t="n"/>
      <c r="Q1425" s="72" t="inlineStr">
        <is>
          <t>Item</t>
        </is>
      </c>
    </row>
    <row r="1426">
      <c r="B1426" s="69" t="inlineStr">
        <is>
          <t>Basic Trainer</t>
        </is>
      </c>
      <c r="E1426" s="76" t="inlineStr">
        <is>
          <t>Double Edge</t>
        </is>
      </c>
      <c r="F1426" s="71" t="n"/>
      <c r="G1426" s="91" t="inlineStr">
        <is>
          <t>Ice Fang</t>
        </is>
      </c>
      <c r="H1426" s="71" t="n"/>
      <c r="I1426" s="76" t="inlineStr">
        <is>
          <t>Double Edge</t>
        </is>
      </c>
      <c r="J1426" s="71" t="n"/>
      <c r="K1426" s="80" t="inlineStr">
        <is>
          <t>Poison Jab</t>
        </is>
      </c>
      <c r="L1426" s="71" t="n"/>
      <c r="Q1426" s="72" t="inlineStr">
        <is>
          <t>Moves</t>
        </is>
      </c>
    </row>
    <row r="1427">
      <c r="E1427" s="75" t="inlineStr">
        <is>
          <t>Bite</t>
        </is>
      </c>
      <c r="F1427" s="71" t="n"/>
      <c r="G1427" s="83" t="inlineStr">
        <is>
          <t>Fire Fang</t>
        </is>
      </c>
      <c r="H1427" s="71" t="n"/>
      <c r="I1427" s="75" t="inlineStr">
        <is>
          <t>Bite</t>
        </is>
      </c>
      <c r="J1427" s="71" t="n"/>
      <c r="K1427" s="90" t="inlineStr">
        <is>
          <t>Bubble Beam</t>
        </is>
      </c>
      <c r="L1427" s="71" t="n"/>
    </row>
    <row r="1428">
      <c r="E1428" s="76" t="inlineStr">
        <is>
          <t>Roar</t>
        </is>
      </c>
      <c r="F1428" s="71" t="n"/>
      <c r="G1428" s="90" t="inlineStr">
        <is>
          <t>Aqua Cutter</t>
        </is>
      </c>
      <c r="H1428" s="71" t="n"/>
      <c r="I1428" s="76" t="inlineStr">
        <is>
          <t>Roar</t>
        </is>
      </c>
      <c r="J1428" s="71" t="n"/>
      <c r="K1428" s="92" t="inlineStr">
        <is>
          <t>Confuse Ray</t>
        </is>
      </c>
      <c r="L1428" s="71" t="n"/>
    </row>
    <row r="1429">
      <c r="E1429" s="81" t="inlineStr">
        <is>
          <t>-</t>
        </is>
      </c>
      <c r="F1429" s="71" t="n"/>
      <c r="G1429" s="76" t="inlineStr">
        <is>
          <t>Hyper Fang</t>
        </is>
      </c>
      <c r="H1429" s="71" t="n"/>
      <c r="I1429" s="81" t="inlineStr">
        <is>
          <t>-</t>
        </is>
      </c>
      <c r="J1429" s="71" t="n"/>
      <c r="K1429" s="76" t="inlineStr">
        <is>
          <t>Wrap</t>
        </is>
      </c>
      <c r="L1429" s="71" t="n"/>
    </row>
    <row r="1431" ht="20" customHeight="1">
      <c r="B1431" s="65" t="inlineStr">
        <is>
          <t>Sailor</t>
        </is>
      </c>
      <c r="C1431" s="66" t="n"/>
      <c r="D1431" s="66" t="n"/>
      <c r="E1431" s="67" t="inlineStr">
        <is>
          <t>Sailor Ernest (Rematch 1)</t>
        </is>
      </c>
      <c r="F1431" s="66" t="n"/>
      <c r="G1431" s="66" t="n"/>
      <c r="H1431" s="66" t="n"/>
      <c r="I1431" s="66" t="n"/>
      <c r="J1431" s="66" t="n"/>
      <c r="K1431" s="66" t="n"/>
      <c r="L1431" s="66" t="n"/>
      <c r="M1431" s="66" t="n"/>
      <c r="N1431" s="66" t="n"/>
      <c r="O1431" s="66" t="n"/>
      <c r="P1431" s="66" t="n"/>
      <c r="Q1431" s="66" t="n"/>
    </row>
    <row r="1432" ht="69" customHeight="1">
      <c r="E1432" s="68">
        <f>IFERROR(_xlfn.IMAGE("https://play.pokemonshowdown.com/sprites/gen5/wingull.png"),"")</f>
        <v/>
      </c>
      <c r="G1432" s="68">
        <f>IFERROR(_xlfn.IMAGE("https://play.pokemonshowdown.com/sprites/gen5/tentacool.png"),"")</f>
        <v/>
      </c>
      <c r="I1432" s="68">
        <f>IFERROR(_xlfn.IMAGE("https://play.pokemonshowdown.com/sprites/gen5/machoke.png"),"")</f>
        <v/>
      </c>
    </row>
    <row r="1433">
      <c r="E1433" s="70" t="inlineStr">
        <is>
          <t>Lv 36 Wingull</t>
        </is>
      </c>
      <c r="F1433" s="71" t="n"/>
      <c r="G1433" s="70" t="inlineStr">
        <is>
          <t>Lv 36 Tentacool</t>
        </is>
      </c>
      <c r="H1433" s="71" t="n"/>
      <c r="I1433" s="70" t="inlineStr">
        <is>
          <t>Lv 36 Machoke</t>
        </is>
      </c>
      <c r="J1433" s="71" t="n"/>
      <c r="Q1433" s="72" t="inlineStr">
        <is>
          <t>Pokémon</t>
        </is>
      </c>
    </row>
    <row r="1434">
      <c r="E1434" s="73" t="inlineStr">
        <is>
          <t>Modest</t>
        </is>
      </c>
      <c r="F1434" s="73" t="inlineStr">
        <is>
          <t>Gluttony</t>
        </is>
      </c>
      <c r="G1434" s="73" t="inlineStr">
        <is>
          <t>Modest</t>
        </is>
      </c>
      <c r="H1434" s="73" t="inlineStr">
        <is>
          <t>Rain Dish</t>
        </is>
      </c>
      <c r="I1434" s="73" t="inlineStr">
        <is>
          <t>Adamant</t>
        </is>
      </c>
      <c r="J1434" s="73" t="inlineStr">
        <is>
          <t>Huge Power</t>
        </is>
      </c>
      <c r="Q1434" s="72" t="inlineStr">
        <is>
          <t>Nature / Ability</t>
        </is>
      </c>
    </row>
    <row r="1435">
      <c r="B1435" s="72" t="inlineStr">
        <is>
          <t>AI Flags:</t>
        </is>
      </c>
      <c r="E1435" s="74" t="inlineStr">
        <is>
          <t>(None)</t>
        </is>
      </c>
      <c r="F1435" s="71" t="n"/>
      <c r="G1435" s="74" t="inlineStr">
        <is>
          <t>(None)</t>
        </is>
      </c>
      <c r="H1435" s="71" t="n"/>
      <c r="I1435" s="74" t="inlineStr">
        <is>
          <t>(None)</t>
        </is>
      </c>
      <c r="J1435" s="71" t="n"/>
      <c r="Q1435" s="72" t="inlineStr">
        <is>
          <t>Item</t>
        </is>
      </c>
    </row>
    <row r="1436">
      <c r="B1436" s="69" t="inlineStr">
        <is>
          <t>Basic Trainer</t>
        </is>
      </c>
      <c r="E1436" s="90" t="inlineStr">
        <is>
          <t>Water Pulse</t>
        </is>
      </c>
      <c r="F1436" s="71" t="n"/>
      <c r="G1436" s="90" t="inlineStr">
        <is>
          <t>Water Pulse</t>
        </is>
      </c>
      <c r="H1436" s="71" t="n"/>
      <c r="I1436" s="77" t="inlineStr">
        <is>
          <t>Thunder Punch</t>
        </is>
      </c>
      <c r="J1436" s="71" t="n"/>
      <c r="Q1436" s="72" t="inlineStr">
        <is>
          <t>Moves</t>
        </is>
      </c>
    </row>
    <row r="1437">
      <c r="E1437" s="75" t="inlineStr">
        <is>
          <t>Pursuit</t>
        </is>
      </c>
      <c r="F1437" s="71" t="n"/>
      <c r="G1437" s="76" t="inlineStr">
        <is>
          <t>Wrap</t>
        </is>
      </c>
      <c r="H1437" s="71" t="n"/>
      <c r="I1437" s="86" t="inlineStr">
        <is>
          <t>Wake Up Slap</t>
        </is>
      </c>
      <c r="J1437" s="71" t="n"/>
    </row>
    <row r="1438">
      <c r="E1438" s="82" t="inlineStr">
        <is>
          <t>Pluck</t>
        </is>
      </c>
      <c r="F1438" s="71" t="n"/>
      <c r="G1438" s="80" t="inlineStr">
        <is>
          <t>Sludge Bomb</t>
        </is>
      </c>
      <c r="H1438" s="71" t="n"/>
      <c r="I1438" s="76" t="inlineStr">
        <is>
          <t>Smelling Salts</t>
        </is>
      </c>
      <c r="J1438" s="71" t="n"/>
    </row>
    <row r="1439">
      <c r="E1439" s="91" t="inlineStr">
        <is>
          <t>Ice Beam</t>
        </is>
      </c>
      <c r="F1439" s="71" t="n"/>
      <c r="G1439" s="91" t="inlineStr">
        <is>
          <t>Ice Beam</t>
        </is>
      </c>
      <c r="H1439" s="71" t="n"/>
      <c r="I1439" s="86" t="inlineStr">
        <is>
          <t>Submission</t>
        </is>
      </c>
      <c r="J1439" s="71" t="n"/>
    </row>
    <row r="1441" ht="20" customHeight="1">
      <c r="B1441" s="65" t="inlineStr">
        <is>
          <t>Sailor</t>
        </is>
      </c>
      <c r="C1441" s="66" t="n"/>
      <c r="D1441" s="66" t="n"/>
      <c r="E1441" s="67" t="inlineStr">
        <is>
          <t>Sailor Ernest (Rematch 2)</t>
        </is>
      </c>
      <c r="F1441" s="66" t="n"/>
      <c r="G1441" s="66" t="n"/>
      <c r="H1441" s="66" t="n"/>
      <c r="I1441" s="66" t="n"/>
      <c r="J1441" s="66" t="n"/>
      <c r="K1441" s="66" t="n"/>
      <c r="L1441" s="66" t="n"/>
      <c r="M1441" s="66" t="n"/>
      <c r="N1441" s="66" t="n"/>
      <c r="O1441" s="66" t="n"/>
      <c r="P1441" s="66" t="n"/>
      <c r="Q1441" s="66" t="n"/>
    </row>
    <row r="1442" ht="69" customHeight="1">
      <c r="E1442" s="68">
        <f>IFERROR(_xlfn.IMAGE("https://play.pokemonshowdown.com/sprites/gen5/pelipper.png"),"")</f>
        <v/>
      </c>
      <c r="G1442" s="68">
        <f>IFERROR(_xlfn.IMAGE("https://play.pokemonshowdown.com/sprites/gen5/tentacool.png"),"")</f>
        <v/>
      </c>
      <c r="I1442" s="68">
        <f>IFERROR(_xlfn.IMAGE("https://play.pokemonshowdown.com/sprites/gen5/machoke.png"),"")</f>
        <v/>
      </c>
    </row>
    <row r="1443">
      <c r="E1443" s="70" t="inlineStr">
        <is>
          <t>Lv 39 Pelipper</t>
        </is>
      </c>
      <c r="F1443" s="71" t="n"/>
      <c r="G1443" s="70" t="inlineStr">
        <is>
          <t>Lv 39 Tentacool</t>
        </is>
      </c>
      <c r="H1443" s="71" t="n"/>
      <c r="I1443" s="70" t="inlineStr">
        <is>
          <t>Lv 39 Machoke</t>
        </is>
      </c>
      <c r="J1443" s="71" t="n"/>
      <c r="Q1443" s="72" t="inlineStr">
        <is>
          <t>Pokémon</t>
        </is>
      </c>
    </row>
    <row r="1444">
      <c r="E1444" s="73" t="inlineStr">
        <is>
          <t>Modest</t>
        </is>
      </c>
      <c r="F1444" s="73" t="inlineStr">
        <is>
          <t>Unburden</t>
        </is>
      </c>
      <c r="G1444" s="73" t="inlineStr">
        <is>
          <t>Modest</t>
        </is>
      </c>
      <c r="H1444" s="73" t="inlineStr">
        <is>
          <t>Rain Dish</t>
        </is>
      </c>
      <c r="I1444" s="73" t="inlineStr">
        <is>
          <t>Adamant</t>
        </is>
      </c>
      <c r="J1444" s="73" t="inlineStr">
        <is>
          <t>Huge Power</t>
        </is>
      </c>
      <c r="Q1444" s="72" t="inlineStr">
        <is>
          <t>Nature / Ability</t>
        </is>
      </c>
    </row>
    <row r="1445">
      <c r="B1445" s="72" t="inlineStr">
        <is>
          <t>AI Flags:</t>
        </is>
      </c>
      <c r="E1445" s="74" t="inlineStr">
        <is>
          <t>(None)</t>
        </is>
      </c>
      <c r="F1445" s="71" t="n"/>
      <c r="G1445" s="74" t="inlineStr">
        <is>
          <t>(None)</t>
        </is>
      </c>
      <c r="H1445" s="71" t="n"/>
      <c r="I1445" s="74" t="inlineStr">
        <is>
          <t>(None)</t>
        </is>
      </c>
      <c r="J1445" s="71" t="n"/>
      <c r="Q1445" s="72" t="inlineStr">
        <is>
          <t>Item</t>
        </is>
      </c>
    </row>
    <row r="1446">
      <c r="B1446" s="69" t="inlineStr">
        <is>
          <t>Basic Trainer</t>
        </is>
      </c>
      <c r="E1446" s="75" t="inlineStr">
        <is>
          <t>Payback</t>
        </is>
      </c>
      <c r="F1446" s="71" t="n"/>
      <c r="G1446" s="90" t="inlineStr">
        <is>
          <t>Water Pulse</t>
        </is>
      </c>
      <c r="H1446" s="71" t="n"/>
      <c r="I1446" s="77" t="inlineStr">
        <is>
          <t>Thunder Punch</t>
        </is>
      </c>
      <c r="J1446" s="71" t="n"/>
      <c r="Q1446" s="72" t="inlineStr">
        <is>
          <t>Moves</t>
        </is>
      </c>
    </row>
    <row r="1447">
      <c r="E1447" s="91" t="inlineStr">
        <is>
          <t>Ice Beam</t>
        </is>
      </c>
      <c r="F1447" s="71" t="n"/>
      <c r="G1447" s="76" t="inlineStr">
        <is>
          <t>Wrap</t>
        </is>
      </c>
      <c r="H1447" s="71" t="n"/>
      <c r="I1447" s="86" t="inlineStr">
        <is>
          <t>Wake Up Slap</t>
        </is>
      </c>
      <c r="J1447" s="71" t="n"/>
    </row>
    <row r="1448">
      <c r="E1448" s="90" t="inlineStr">
        <is>
          <t>Brine</t>
        </is>
      </c>
      <c r="F1448" s="71" t="n"/>
      <c r="G1448" s="80" t="inlineStr">
        <is>
          <t>Sludge Bomb</t>
        </is>
      </c>
      <c r="H1448" s="71" t="n"/>
      <c r="I1448" s="76" t="inlineStr">
        <is>
          <t>Smelling Salts</t>
        </is>
      </c>
      <c r="J1448" s="71" t="n"/>
    </row>
    <row r="1449">
      <c r="E1449" s="82" t="inlineStr">
        <is>
          <t>Air Slash</t>
        </is>
      </c>
      <c r="F1449" s="71" t="n"/>
      <c r="G1449" s="91" t="inlineStr">
        <is>
          <t>Ice Beam</t>
        </is>
      </c>
      <c r="H1449" s="71" t="n"/>
      <c r="I1449" s="86" t="inlineStr">
        <is>
          <t>Submission</t>
        </is>
      </c>
      <c r="J1449" s="71" t="n"/>
    </row>
    <row r="1451" ht="20" customHeight="1">
      <c r="B1451" s="65" t="inlineStr">
        <is>
          <t>Sailor</t>
        </is>
      </c>
      <c r="C1451" s="66" t="n"/>
      <c r="D1451" s="66" t="n"/>
      <c r="E1451" s="67" t="inlineStr">
        <is>
          <t>Sailor Ernest (Rematch 3)</t>
        </is>
      </c>
      <c r="F1451" s="66" t="n"/>
      <c r="G1451" s="66" t="n"/>
      <c r="H1451" s="66" t="n"/>
      <c r="I1451" s="66" t="n"/>
      <c r="J1451" s="66" t="n"/>
      <c r="K1451" s="66" t="n"/>
      <c r="L1451" s="66" t="n"/>
      <c r="M1451" s="66" t="n"/>
      <c r="N1451" s="66" t="n"/>
      <c r="O1451" s="66" t="n"/>
      <c r="P1451" s="66" t="n"/>
      <c r="Q1451" s="66" t="n"/>
    </row>
    <row r="1452" ht="69" customHeight="1">
      <c r="E1452" s="68">
        <f>IFERROR(_xlfn.IMAGE("https://play.pokemonshowdown.com/sprites/gen5/pelipper.png"),"")</f>
        <v/>
      </c>
      <c r="G1452" s="68">
        <f>IFERROR(_xlfn.IMAGE("https://play.pokemonshowdown.com/sprites/gen5/tentacool.png"),"")</f>
        <v/>
      </c>
      <c r="I1452" s="68">
        <f>IFERROR(_xlfn.IMAGE("https://play.pokemonshowdown.com/sprites/gen5/machoke.png"),"")</f>
        <v/>
      </c>
    </row>
    <row r="1453">
      <c r="E1453" s="70" t="inlineStr">
        <is>
          <t>Lv 42 Pelipper</t>
        </is>
      </c>
      <c r="F1453" s="71" t="n"/>
      <c r="G1453" s="70" t="inlineStr">
        <is>
          <t>Lv 42 Tentacool</t>
        </is>
      </c>
      <c r="H1453" s="71" t="n"/>
      <c r="I1453" s="70" t="inlineStr">
        <is>
          <t>Lv 42 Machoke</t>
        </is>
      </c>
      <c r="J1453" s="71" t="n"/>
      <c r="Q1453" s="72" t="inlineStr">
        <is>
          <t>Pokémon</t>
        </is>
      </c>
    </row>
    <row r="1454">
      <c r="E1454" s="73" t="inlineStr">
        <is>
          <t>Modest</t>
        </is>
      </c>
      <c r="F1454" s="73" t="inlineStr">
        <is>
          <t>Unburden</t>
        </is>
      </c>
      <c r="G1454" s="73" t="inlineStr">
        <is>
          <t>Modest</t>
        </is>
      </c>
      <c r="H1454" s="73" t="inlineStr">
        <is>
          <t>Rain Dish</t>
        </is>
      </c>
      <c r="I1454" s="73" t="inlineStr">
        <is>
          <t>Adamant</t>
        </is>
      </c>
      <c r="J1454" s="73" t="inlineStr">
        <is>
          <t>Huge Power</t>
        </is>
      </c>
      <c r="Q1454" s="72" t="inlineStr">
        <is>
          <t>Nature / Ability</t>
        </is>
      </c>
    </row>
    <row r="1455">
      <c r="B1455" s="72" t="inlineStr">
        <is>
          <t>AI Flags:</t>
        </is>
      </c>
      <c r="E1455" s="74" t="inlineStr">
        <is>
          <t>(None)</t>
        </is>
      </c>
      <c r="F1455" s="71" t="n"/>
      <c r="G1455" s="74" t="inlineStr">
        <is>
          <t>(None)</t>
        </is>
      </c>
      <c r="H1455" s="71" t="n"/>
      <c r="I1455" s="74" t="inlineStr">
        <is>
          <t>(None)</t>
        </is>
      </c>
      <c r="J1455" s="71" t="n"/>
      <c r="Q1455" s="72" t="inlineStr">
        <is>
          <t>Item</t>
        </is>
      </c>
    </row>
    <row r="1456">
      <c r="B1456" s="69" t="inlineStr">
        <is>
          <t>Basic Trainer</t>
        </is>
      </c>
      <c r="E1456" s="75" t="inlineStr">
        <is>
          <t>Payback</t>
        </is>
      </c>
      <c r="F1456" s="71" t="n"/>
      <c r="G1456" s="76" t="inlineStr">
        <is>
          <t>Wrap</t>
        </is>
      </c>
      <c r="H1456" s="71" t="n"/>
      <c r="I1456" s="86" t="inlineStr">
        <is>
          <t>Wake Up Slap</t>
        </is>
      </c>
      <c r="J1456" s="71" t="n"/>
      <c r="Q1456" s="72" t="inlineStr">
        <is>
          <t>Moves</t>
        </is>
      </c>
    </row>
    <row r="1457">
      <c r="E1457" s="91" t="inlineStr">
        <is>
          <t>Ice Beam</t>
        </is>
      </c>
      <c r="F1457" s="71" t="n"/>
      <c r="G1457" s="80" t="inlineStr">
        <is>
          <t>Sludge Bomb</t>
        </is>
      </c>
      <c r="H1457" s="71" t="n"/>
      <c r="I1457" s="76" t="inlineStr">
        <is>
          <t>Smelling Salts</t>
        </is>
      </c>
      <c r="J1457" s="71" t="n"/>
    </row>
    <row r="1458">
      <c r="E1458" s="90" t="inlineStr">
        <is>
          <t>Brine</t>
        </is>
      </c>
      <c r="F1458" s="71" t="n"/>
      <c r="G1458" s="91" t="inlineStr">
        <is>
          <t>Ice Beam</t>
        </is>
      </c>
      <c r="H1458" s="71" t="n"/>
      <c r="I1458" s="86" t="inlineStr">
        <is>
          <t>Submission</t>
        </is>
      </c>
      <c r="J1458" s="71" t="n"/>
    </row>
    <row r="1459">
      <c r="E1459" s="82" t="inlineStr">
        <is>
          <t>Air Slash</t>
        </is>
      </c>
      <c r="F1459" s="71" t="n"/>
      <c r="G1459" s="90" t="inlineStr">
        <is>
          <t>Hydro Pump</t>
        </is>
      </c>
      <c r="H1459" s="71" t="n"/>
      <c r="I1459" s="89" t="inlineStr">
        <is>
          <t>Rock Slide</t>
        </is>
      </c>
      <c r="J1459" s="71" t="n"/>
    </row>
    <row r="1461" ht="20" customHeight="1">
      <c r="B1461" s="65" t="inlineStr">
        <is>
          <t>Sailor</t>
        </is>
      </c>
      <c r="C1461" s="66" t="n"/>
      <c r="D1461" s="66" t="n"/>
      <c r="E1461" s="67" t="inlineStr">
        <is>
          <t>Sailor Ernest (Rematch 4)</t>
        </is>
      </c>
      <c r="F1461" s="66" t="n"/>
      <c r="G1461" s="66" t="n"/>
      <c r="H1461" s="66" t="n"/>
      <c r="I1461" s="66" t="n"/>
      <c r="J1461" s="66" t="n"/>
      <c r="K1461" s="66" t="n"/>
      <c r="L1461" s="66" t="n"/>
      <c r="M1461" s="66" t="n"/>
      <c r="N1461" s="66" t="n"/>
      <c r="O1461" s="66" t="n"/>
      <c r="P1461" s="66" t="n"/>
      <c r="Q1461" s="66" t="n"/>
    </row>
    <row r="1462" ht="69" customHeight="1">
      <c r="E1462" s="68">
        <f>IFERROR(_xlfn.IMAGE("https://play.pokemonshowdown.com/sprites/gen5/pelipper.png"),"")</f>
        <v/>
      </c>
      <c r="G1462" s="68">
        <f>IFERROR(_xlfn.IMAGE("https://play.pokemonshowdown.com/sprites/gen5/machoke.png"),"")</f>
        <v/>
      </c>
      <c r="I1462" s="68">
        <f>IFERROR(_xlfn.IMAGE("https://play.pokemonshowdown.com/sprites/gen5/tentacruel.png"),"")</f>
        <v/>
      </c>
    </row>
    <row r="1463">
      <c r="E1463" s="70" t="inlineStr">
        <is>
          <t>Lv 45 Pelipper</t>
        </is>
      </c>
      <c r="F1463" s="71" t="n"/>
      <c r="G1463" s="70" t="inlineStr">
        <is>
          <t>Lv 45 Machoke</t>
        </is>
      </c>
      <c r="H1463" s="71" t="n"/>
      <c r="I1463" s="70" t="inlineStr">
        <is>
          <t>Lv 45 Tentacruel</t>
        </is>
      </c>
      <c r="J1463" s="71" t="n"/>
      <c r="Q1463" s="72" t="inlineStr">
        <is>
          <t>Pokémon</t>
        </is>
      </c>
    </row>
    <row r="1464">
      <c r="E1464" s="73" t="inlineStr">
        <is>
          <t>Modest</t>
        </is>
      </c>
      <c r="F1464" s="73" t="inlineStr">
        <is>
          <t>Unburden</t>
        </is>
      </c>
      <c r="G1464" s="73" t="inlineStr">
        <is>
          <t>Adamant</t>
        </is>
      </c>
      <c r="H1464" s="73" t="inlineStr">
        <is>
          <t>Huge Power</t>
        </is>
      </c>
      <c r="I1464" s="73" t="inlineStr">
        <is>
          <t>Timid</t>
        </is>
      </c>
      <c r="J1464" s="73" t="inlineStr">
        <is>
          <t>Rain Dish</t>
        </is>
      </c>
      <c r="Q1464" s="72" t="inlineStr">
        <is>
          <t>Nature / Ability</t>
        </is>
      </c>
    </row>
    <row r="1465">
      <c r="B1465" s="72" t="inlineStr">
        <is>
          <t>AI Flags:</t>
        </is>
      </c>
      <c r="E1465" s="74" t="inlineStr">
        <is>
          <t>(None)</t>
        </is>
      </c>
      <c r="F1465" s="71" t="n"/>
      <c r="G1465" s="74" t="inlineStr">
        <is>
          <t>(None)</t>
        </is>
      </c>
      <c r="H1465" s="71" t="n"/>
      <c r="I1465" s="74" t="inlineStr">
        <is>
          <t>(None)</t>
        </is>
      </c>
      <c r="J1465" s="71" t="n"/>
      <c r="Q1465" s="72" t="inlineStr">
        <is>
          <t>Item</t>
        </is>
      </c>
    </row>
    <row r="1466">
      <c r="B1466" s="69" t="inlineStr">
        <is>
          <t>Basic Trainer</t>
        </is>
      </c>
      <c r="E1466" s="75" t="inlineStr">
        <is>
          <t>Payback</t>
        </is>
      </c>
      <c r="F1466" s="71" t="n"/>
      <c r="G1466" s="76" t="inlineStr">
        <is>
          <t>Smelling Salts</t>
        </is>
      </c>
      <c r="H1466" s="71" t="n"/>
      <c r="I1466" s="92" t="inlineStr">
        <is>
          <t>Confuse Ray</t>
        </is>
      </c>
      <c r="J1466" s="71" t="n"/>
      <c r="Q1466" s="72" t="inlineStr">
        <is>
          <t>Moves</t>
        </is>
      </c>
    </row>
    <row r="1467">
      <c r="E1467" s="91" t="inlineStr">
        <is>
          <t>Ice Beam</t>
        </is>
      </c>
      <c r="F1467" s="71" t="n"/>
      <c r="G1467" s="86" t="inlineStr">
        <is>
          <t>Submission</t>
        </is>
      </c>
      <c r="H1467" s="71" t="n"/>
      <c r="I1467" s="76" t="inlineStr">
        <is>
          <t>Wrap</t>
        </is>
      </c>
      <c r="J1467" s="71" t="n"/>
    </row>
    <row r="1468">
      <c r="E1468" s="90" t="inlineStr">
        <is>
          <t>Brine</t>
        </is>
      </c>
      <c r="F1468" s="71" t="n"/>
      <c r="G1468" s="89" t="inlineStr">
        <is>
          <t>Rock Slide</t>
        </is>
      </c>
      <c r="H1468" s="71" t="n"/>
      <c r="I1468" s="80" t="inlineStr">
        <is>
          <t>Sludge Bomb</t>
        </is>
      </c>
      <c r="J1468" s="71" t="n"/>
    </row>
    <row r="1469">
      <c r="E1469" s="82" t="inlineStr">
        <is>
          <t>Air Slash</t>
        </is>
      </c>
      <c r="F1469" s="71" t="n"/>
      <c r="G1469" s="75" t="inlineStr">
        <is>
          <t>Payback</t>
        </is>
      </c>
      <c r="H1469" s="71" t="n"/>
      <c r="I1469" s="90" t="inlineStr">
        <is>
          <t>Brine</t>
        </is>
      </c>
      <c r="J1469" s="71" t="n"/>
    </row>
    <row r="1471" ht="20" customHeight="1">
      <c r="B1471" s="65" t="inlineStr">
        <is>
          <t>Camper</t>
        </is>
      </c>
      <c r="C1471" s="66" t="n"/>
      <c r="D1471" s="66" t="n"/>
      <c r="E1471" s="67" t="inlineStr">
        <is>
          <t>Camper Ethan (Rematch 1)</t>
        </is>
      </c>
      <c r="F1471" s="66" t="n"/>
      <c r="G1471" s="66" t="n"/>
      <c r="H1471" s="66" t="n"/>
      <c r="I1471" s="66" t="n"/>
      <c r="J1471" s="66" t="n"/>
      <c r="K1471" s="66" t="n"/>
      <c r="L1471" s="66" t="n"/>
      <c r="M1471" s="66" t="n"/>
      <c r="N1471" s="66" t="n"/>
      <c r="O1471" s="66" t="n"/>
      <c r="P1471" s="66" t="n"/>
      <c r="Q1471" s="66" t="n"/>
    </row>
    <row r="1472" ht="69" customHeight="1">
      <c r="E1472" s="68">
        <f>IFERROR(_xlfn.IMAGE("https://play.pokemonshowdown.com/sprites/gen5/zigzagoon.png"),"")</f>
        <v/>
      </c>
      <c r="G1472" s="68">
        <f>IFERROR(_xlfn.IMAGE("https://play.pokemonshowdown.com/sprites/gen5/taillow.png"),"")</f>
        <v/>
      </c>
    </row>
    <row r="1473">
      <c r="E1473" s="70" t="inlineStr">
        <is>
          <t>Lv 26 Zigzagoon</t>
        </is>
      </c>
      <c r="F1473" s="71" t="n"/>
      <c r="G1473" s="70" t="inlineStr">
        <is>
          <t>Lv 26 Taillow</t>
        </is>
      </c>
      <c r="H1473" s="71" t="n"/>
      <c r="Q1473" s="72" t="inlineStr">
        <is>
          <t>Pokémon</t>
        </is>
      </c>
    </row>
    <row r="1474">
      <c r="E1474" s="73" t="inlineStr">
        <is>
          <t>Adamant</t>
        </is>
      </c>
      <c r="F1474" s="73" t="inlineStr">
        <is>
          <t>Gluttony</t>
        </is>
      </c>
      <c r="G1474" s="73" t="inlineStr">
        <is>
          <t>Adamant</t>
        </is>
      </c>
      <c r="H1474" s="73" t="inlineStr">
        <is>
          <t>Guts</t>
        </is>
      </c>
      <c r="Q1474" s="72" t="inlineStr">
        <is>
          <t>Nature / Ability</t>
        </is>
      </c>
    </row>
    <row r="1475">
      <c r="B1475" s="72" t="inlineStr">
        <is>
          <t>AI Flags:</t>
        </is>
      </c>
      <c r="E1475" s="74" t="inlineStr">
        <is>
          <t>(None)</t>
        </is>
      </c>
      <c r="F1475" s="71" t="n"/>
      <c r="G1475" s="74" t="inlineStr">
        <is>
          <t>(None)</t>
        </is>
      </c>
      <c r="H1475" s="71" t="n"/>
      <c r="Q1475" s="72" t="inlineStr">
        <is>
          <t>Item</t>
        </is>
      </c>
    </row>
    <row r="1476">
      <c r="B1476" s="69" t="inlineStr">
        <is>
          <t>Basic Trainer</t>
        </is>
      </c>
      <c r="E1476" s="78" t="inlineStr">
        <is>
          <t>Mud Slap</t>
        </is>
      </c>
      <c r="F1476" s="71" t="n"/>
      <c r="G1476" s="82" t="inlineStr">
        <is>
          <t>Wing Attack</t>
        </is>
      </c>
      <c r="H1476" s="71" t="n"/>
      <c r="Q1476" s="72" t="inlineStr">
        <is>
          <t>Moves</t>
        </is>
      </c>
    </row>
    <row r="1477">
      <c r="E1477" s="76" t="inlineStr">
        <is>
          <t>Odor Sleuth</t>
        </is>
      </c>
      <c r="F1477" s="71" t="n"/>
      <c r="G1477" s="76" t="inlineStr">
        <is>
          <t>Tackle</t>
        </is>
      </c>
      <c r="H1477" s="71" t="n"/>
    </row>
    <row r="1478">
      <c r="E1478" s="76" t="inlineStr">
        <is>
          <t>Body Slam</t>
        </is>
      </c>
      <c r="F1478" s="71" t="n"/>
      <c r="G1478" s="76" t="inlineStr">
        <is>
          <t>Hyper Voice</t>
        </is>
      </c>
      <c r="H1478" s="71" t="n"/>
    </row>
    <row r="1479">
      <c r="E1479" s="79" t="inlineStr">
        <is>
          <t>Pin Missile</t>
        </is>
      </c>
      <c r="F1479" s="71" t="n"/>
      <c r="G1479" s="76" t="inlineStr">
        <is>
          <t>Roar</t>
        </is>
      </c>
      <c r="H1479" s="71" t="n"/>
    </row>
    <row r="1481" ht="20" customHeight="1">
      <c r="B1481" s="65" t="inlineStr">
        <is>
          <t>Camper</t>
        </is>
      </c>
      <c r="C1481" s="66" t="n"/>
      <c r="D1481" s="66" t="n"/>
      <c r="E1481" s="67" t="inlineStr">
        <is>
          <t>Camper Ethan (Rematch 2)</t>
        </is>
      </c>
      <c r="F1481" s="66" t="n"/>
      <c r="G1481" s="66" t="n"/>
      <c r="H1481" s="66" t="n"/>
      <c r="I1481" s="66" t="n"/>
      <c r="J1481" s="66" t="n"/>
      <c r="K1481" s="66" t="n"/>
      <c r="L1481" s="66" t="n"/>
      <c r="M1481" s="66" t="n"/>
      <c r="N1481" s="66" t="n"/>
      <c r="O1481" s="66" t="n"/>
      <c r="P1481" s="66" t="n"/>
      <c r="Q1481" s="66" t="n"/>
    </row>
    <row r="1482" ht="69" customHeight="1">
      <c r="E1482" s="68">
        <f>IFERROR(_xlfn.IMAGE("https://play.pokemonshowdown.com/sprites/gen5/linoone.png"),"")</f>
        <v/>
      </c>
      <c r="G1482" s="68">
        <f>IFERROR(_xlfn.IMAGE("https://play.pokemonshowdown.com/sprites/gen5/swellow.png"),"")</f>
        <v/>
      </c>
    </row>
    <row r="1483">
      <c r="E1483" s="70" t="inlineStr">
        <is>
          <t>Lv 29 Linoone</t>
        </is>
      </c>
      <c r="F1483" s="71" t="n"/>
      <c r="G1483" s="70" t="inlineStr">
        <is>
          <t>Lv 29 Swellow</t>
        </is>
      </c>
      <c r="H1483" s="71" t="n"/>
      <c r="Q1483" s="72" t="inlineStr">
        <is>
          <t>Pokémon</t>
        </is>
      </c>
    </row>
    <row r="1484">
      <c r="E1484" s="73" t="inlineStr">
        <is>
          <t>Jolly</t>
        </is>
      </c>
      <c r="F1484" s="73" t="inlineStr">
        <is>
          <t>Gluttony</t>
        </is>
      </c>
      <c r="G1484" s="73" t="inlineStr">
        <is>
          <t>Adamant</t>
        </is>
      </c>
      <c r="H1484" s="73" t="inlineStr">
        <is>
          <t>Guts</t>
        </is>
      </c>
      <c r="Q1484" s="72" t="inlineStr">
        <is>
          <t>Nature / Ability</t>
        </is>
      </c>
    </row>
    <row r="1485">
      <c r="B1485" s="72" t="inlineStr">
        <is>
          <t>AI Flags:</t>
        </is>
      </c>
      <c r="E1485" s="74" t="inlineStr">
        <is>
          <t>(None)</t>
        </is>
      </c>
      <c r="F1485" s="71" t="n"/>
      <c r="G1485" s="74" t="inlineStr">
        <is>
          <t>(None)</t>
        </is>
      </c>
      <c r="H1485" s="71" t="n"/>
      <c r="Q1485" s="72" t="inlineStr">
        <is>
          <t>Item</t>
        </is>
      </c>
    </row>
    <row r="1486">
      <c r="B1486" s="69" t="inlineStr">
        <is>
          <t>Basic Trainer</t>
        </is>
      </c>
      <c r="E1486" s="78" t="inlineStr">
        <is>
          <t>Sand Attack</t>
        </is>
      </c>
      <c r="F1486" s="71" t="n"/>
      <c r="G1486" s="76" t="inlineStr">
        <is>
          <t>Whirlwind</t>
        </is>
      </c>
      <c r="H1486" s="71" t="n"/>
      <c r="Q1486" s="72" t="inlineStr">
        <is>
          <t>Moves</t>
        </is>
      </c>
    </row>
    <row r="1487">
      <c r="E1487" s="76" t="inlineStr">
        <is>
          <t>Quick Attack</t>
        </is>
      </c>
      <c r="F1487" s="71" t="n"/>
      <c r="G1487" s="76" t="inlineStr">
        <is>
          <t>Quick Attack</t>
        </is>
      </c>
      <c r="H1487" s="71" t="n"/>
    </row>
    <row r="1488">
      <c r="E1488" s="87" t="inlineStr">
        <is>
          <t>Iron Tail</t>
        </is>
      </c>
      <c r="F1488" s="71" t="n"/>
      <c r="G1488" s="82" t="inlineStr">
        <is>
          <t>Aerial Ace</t>
        </is>
      </c>
      <c r="H1488" s="71" t="n"/>
    </row>
    <row r="1489">
      <c r="E1489" s="75" t="inlineStr">
        <is>
          <t>Night Slash</t>
        </is>
      </c>
      <c r="F1489" s="71" t="n"/>
      <c r="G1489" s="76" t="inlineStr">
        <is>
          <t>Endeavor</t>
        </is>
      </c>
      <c r="H1489" s="71" t="n"/>
    </row>
    <row r="1491" ht="20" customHeight="1">
      <c r="B1491" s="65" t="inlineStr">
        <is>
          <t>Camper</t>
        </is>
      </c>
      <c r="C1491" s="66" t="n"/>
      <c r="D1491" s="66" t="n"/>
      <c r="E1491" s="67" t="inlineStr">
        <is>
          <t>Camper Ethan (Rematch 3)</t>
        </is>
      </c>
      <c r="F1491" s="66" t="n"/>
      <c r="G1491" s="66" t="n"/>
      <c r="H1491" s="66" t="n"/>
      <c r="I1491" s="66" t="n"/>
      <c r="J1491" s="66" t="n"/>
      <c r="K1491" s="66" t="n"/>
      <c r="L1491" s="66" t="n"/>
      <c r="M1491" s="66" t="n"/>
      <c r="N1491" s="66" t="n"/>
      <c r="O1491" s="66" t="n"/>
      <c r="P1491" s="66" t="n"/>
      <c r="Q1491" s="66" t="n"/>
    </row>
    <row r="1492" ht="69" customHeight="1">
      <c r="E1492" s="68">
        <f>IFERROR(_xlfn.IMAGE("https://play.pokemonshowdown.com/sprites/gen5/sandshrew.png"),"")</f>
        <v/>
      </c>
      <c r="G1492" s="68">
        <f>IFERROR(_xlfn.IMAGE("https://play.pokemonshowdown.com/sprites/gen5/swellow.png"),"")</f>
        <v/>
      </c>
      <c r="I1492" s="68">
        <f>IFERROR(_xlfn.IMAGE("https://play.pokemonshowdown.com/sprites/gen5/linoone.png"),"")</f>
        <v/>
      </c>
    </row>
    <row r="1493">
      <c r="E1493" s="70" t="inlineStr">
        <is>
          <t>Lv 31 Sandshrew</t>
        </is>
      </c>
      <c r="F1493" s="71" t="n"/>
      <c r="G1493" s="70" t="inlineStr">
        <is>
          <t>Lv 31 Swellow</t>
        </is>
      </c>
      <c r="H1493" s="71" t="n"/>
      <c r="I1493" s="70" t="inlineStr">
        <is>
          <t>Lv 31 Linoone</t>
        </is>
      </c>
      <c r="J1493" s="71" t="n"/>
      <c r="Q1493" s="72" t="inlineStr">
        <is>
          <t>Pokémon</t>
        </is>
      </c>
    </row>
    <row r="1494">
      <c r="E1494" s="73" t="inlineStr">
        <is>
          <t>Adamant</t>
        </is>
      </c>
      <c r="F1494" s="73" t="inlineStr">
        <is>
          <t>Rough Skin</t>
        </is>
      </c>
      <c r="G1494" s="73" t="inlineStr">
        <is>
          <t>Adamant</t>
        </is>
      </c>
      <c r="H1494" s="73" t="inlineStr">
        <is>
          <t>Guts</t>
        </is>
      </c>
      <c r="I1494" s="73" t="inlineStr">
        <is>
          <t>Jolly</t>
        </is>
      </c>
      <c r="J1494" s="73" t="inlineStr">
        <is>
          <t>Gluttony</t>
        </is>
      </c>
      <c r="Q1494" s="72" t="inlineStr">
        <is>
          <t>Nature / Ability</t>
        </is>
      </c>
    </row>
    <row r="1495">
      <c r="B1495" s="72" t="inlineStr">
        <is>
          <t>AI Flags:</t>
        </is>
      </c>
      <c r="E1495" s="74" t="inlineStr">
        <is>
          <t>(None)</t>
        </is>
      </c>
      <c r="F1495" s="71" t="n"/>
      <c r="G1495" s="74" t="inlineStr">
        <is>
          <t>(None)</t>
        </is>
      </c>
      <c r="H1495" s="71" t="n"/>
      <c r="I1495" s="74" t="inlineStr">
        <is>
          <t>(None)</t>
        </is>
      </c>
      <c r="J1495" s="71" t="n"/>
      <c r="Q1495" s="72" t="inlineStr">
        <is>
          <t>Item</t>
        </is>
      </c>
    </row>
    <row r="1496">
      <c r="B1496" s="69" t="inlineStr">
        <is>
          <t>Basic Trainer</t>
        </is>
      </c>
      <c r="E1496" s="87" t="inlineStr">
        <is>
          <t>Gyro Ball</t>
        </is>
      </c>
      <c r="F1496" s="71" t="n"/>
      <c r="G1496" s="76" t="inlineStr">
        <is>
          <t>Whirlwind</t>
        </is>
      </c>
      <c r="H1496" s="71" t="n"/>
      <c r="I1496" s="78" t="inlineStr">
        <is>
          <t>Sand Attack</t>
        </is>
      </c>
      <c r="J1496" s="71" t="n"/>
      <c r="Q1496" s="72" t="inlineStr">
        <is>
          <t>Moves</t>
        </is>
      </c>
    </row>
    <row r="1497">
      <c r="E1497" s="78" t="inlineStr">
        <is>
          <t>Drill Run</t>
        </is>
      </c>
      <c r="F1497" s="71" t="n"/>
      <c r="G1497" s="76" t="inlineStr">
        <is>
          <t>Quick Attack</t>
        </is>
      </c>
      <c r="H1497" s="71" t="n"/>
      <c r="I1497" s="76" t="inlineStr">
        <is>
          <t>Quick Attack</t>
        </is>
      </c>
      <c r="J1497" s="71" t="n"/>
    </row>
    <row r="1498">
      <c r="E1498" s="89" t="inlineStr">
        <is>
          <t>Rock Slide</t>
        </is>
      </c>
      <c r="F1498" s="71" t="n"/>
      <c r="G1498" s="82" t="inlineStr">
        <is>
          <t>Aerial Ace</t>
        </is>
      </c>
      <c r="H1498" s="71" t="n"/>
      <c r="I1498" s="87" t="inlineStr">
        <is>
          <t>Iron Tail</t>
        </is>
      </c>
      <c r="J1498" s="71" t="n"/>
    </row>
    <row r="1499">
      <c r="E1499" s="79" t="inlineStr">
        <is>
          <t>X Scissor</t>
        </is>
      </c>
      <c r="F1499" s="71" t="n"/>
      <c r="G1499" s="76" t="inlineStr">
        <is>
          <t>Endeavor</t>
        </is>
      </c>
      <c r="H1499" s="71" t="n"/>
      <c r="I1499" s="75" t="inlineStr">
        <is>
          <t>Night Slash</t>
        </is>
      </c>
      <c r="J1499" s="71" t="n"/>
    </row>
    <row r="1501" ht="20" customHeight="1">
      <c r="B1501" s="65" t="inlineStr">
        <is>
          <t>Camper</t>
        </is>
      </c>
      <c r="C1501" s="66" t="n"/>
      <c r="D1501" s="66" t="n"/>
      <c r="E1501" s="67" t="inlineStr">
        <is>
          <t>Camper Ethan (Rematch 4)</t>
        </is>
      </c>
      <c r="F1501" s="66" t="n"/>
      <c r="G1501" s="66" t="n"/>
      <c r="H1501" s="66" t="n"/>
      <c r="I1501" s="66" t="n"/>
      <c r="J1501" s="66" t="n"/>
      <c r="K1501" s="66" t="n"/>
      <c r="L1501" s="66" t="n"/>
      <c r="M1501" s="66" t="n"/>
      <c r="N1501" s="66" t="n"/>
      <c r="O1501" s="66" t="n"/>
      <c r="P1501" s="66" t="n"/>
      <c r="Q1501" s="66" t="n"/>
    </row>
    <row r="1502" ht="69" customHeight="1">
      <c r="E1502" s="68">
        <f>IFERROR(_xlfn.IMAGE("https://play.pokemonshowdown.com/sprites/gen5/swellow.png"),"")</f>
        <v/>
      </c>
      <c r="G1502" s="68">
        <f>IFERROR(_xlfn.IMAGE("https://play.pokemonshowdown.com/sprites/gen5/sandslash.png"),"")</f>
        <v/>
      </c>
      <c r="I1502" s="68">
        <f>IFERROR(_xlfn.IMAGE("https://play.pokemonshowdown.com/sprites/gen5/linoone.png"),"")</f>
        <v/>
      </c>
    </row>
    <row r="1503">
      <c r="E1503" s="70" t="inlineStr">
        <is>
          <t>Lv 34 Swellow</t>
        </is>
      </c>
      <c r="F1503" s="71" t="n"/>
      <c r="G1503" s="70" t="inlineStr">
        <is>
          <t>Lv 34 Sandslash</t>
        </is>
      </c>
      <c r="H1503" s="71" t="n"/>
      <c r="I1503" s="70" t="inlineStr">
        <is>
          <t>Lv 34 Linoone</t>
        </is>
      </c>
      <c r="J1503" s="71" t="n"/>
      <c r="Q1503" s="72" t="inlineStr">
        <is>
          <t>Pokémon</t>
        </is>
      </c>
    </row>
    <row r="1504">
      <c r="E1504" s="73" t="inlineStr">
        <is>
          <t>Adamant</t>
        </is>
      </c>
      <c r="F1504" s="73" t="inlineStr">
        <is>
          <t>Guts</t>
        </is>
      </c>
      <c r="G1504" s="73" t="inlineStr">
        <is>
          <t>Adamant</t>
        </is>
      </c>
      <c r="H1504" s="73" t="inlineStr">
        <is>
          <t>Rough Skin</t>
        </is>
      </c>
      <c r="I1504" s="73" t="inlineStr">
        <is>
          <t>Jolly</t>
        </is>
      </c>
      <c r="J1504" s="73" t="inlineStr">
        <is>
          <t>Gluttony</t>
        </is>
      </c>
      <c r="Q1504" s="72" t="inlineStr">
        <is>
          <t>Nature / Ability</t>
        </is>
      </c>
    </row>
    <row r="1505">
      <c r="B1505" s="72" t="inlineStr">
        <is>
          <t>AI Flags:</t>
        </is>
      </c>
      <c r="E1505" s="74" t="inlineStr">
        <is>
          <t>(None)</t>
        </is>
      </c>
      <c r="F1505" s="71" t="n"/>
      <c r="G1505" s="74" t="inlineStr">
        <is>
          <t>(None)</t>
        </is>
      </c>
      <c r="H1505" s="71" t="n"/>
      <c r="I1505" s="74" t="inlineStr">
        <is>
          <t>(None)</t>
        </is>
      </c>
      <c r="J1505" s="71" t="n"/>
      <c r="Q1505" s="72" t="inlineStr">
        <is>
          <t>Item</t>
        </is>
      </c>
    </row>
    <row r="1506">
      <c r="B1506" s="69" t="inlineStr">
        <is>
          <t>Basic Trainer</t>
        </is>
      </c>
      <c r="E1506" s="76" t="inlineStr">
        <is>
          <t>Whirlwind</t>
        </is>
      </c>
      <c r="F1506" s="71" t="n"/>
      <c r="G1506" s="76" t="inlineStr">
        <is>
          <t>Fury Swipes</t>
        </is>
      </c>
      <c r="H1506" s="71" t="n"/>
      <c r="I1506" s="78" t="inlineStr">
        <is>
          <t>Sand Attack</t>
        </is>
      </c>
      <c r="J1506" s="71" t="n"/>
      <c r="Q1506" s="72" t="inlineStr">
        <is>
          <t>Moves</t>
        </is>
      </c>
    </row>
    <row r="1507">
      <c r="E1507" s="76" t="inlineStr">
        <is>
          <t>Quick Attack</t>
        </is>
      </c>
      <c r="F1507" s="71" t="n"/>
      <c r="G1507" s="76" t="inlineStr">
        <is>
          <t>Slash</t>
        </is>
      </c>
      <c r="H1507" s="71" t="n"/>
      <c r="I1507" s="76" t="inlineStr">
        <is>
          <t>Quick Attack</t>
        </is>
      </c>
      <c r="J1507" s="71" t="n"/>
    </row>
    <row r="1508">
      <c r="E1508" s="82" t="inlineStr">
        <is>
          <t>Aerial Ace</t>
        </is>
      </c>
      <c r="F1508" s="71" t="n"/>
      <c r="G1508" s="78" t="inlineStr">
        <is>
          <t>Drill Run</t>
        </is>
      </c>
      <c r="H1508" s="71" t="n"/>
      <c r="I1508" s="87" t="inlineStr">
        <is>
          <t>Iron Tail</t>
        </is>
      </c>
      <c r="J1508" s="71" t="n"/>
    </row>
    <row r="1509">
      <c r="E1509" s="76" t="inlineStr">
        <is>
          <t>Endeavor</t>
        </is>
      </c>
      <c r="F1509" s="71" t="n"/>
      <c r="G1509" s="89" t="inlineStr">
        <is>
          <t>Rock Slide</t>
        </is>
      </c>
      <c r="H1509" s="71" t="n"/>
      <c r="I1509" s="75" t="inlineStr">
        <is>
          <t>Night Slash</t>
        </is>
      </c>
      <c r="J1509" s="71" t="n"/>
    </row>
    <row r="1511" ht="20" customHeight="1">
      <c r="B1511" s="65" t="inlineStr">
        <is>
          <t>Guitarist</t>
        </is>
      </c>
      <c r="C1511" s="66" t="n"/>
      <c r="D1511" s="66" t="n"/>
      <c r="E1511" s="67" t="inlineStr">
        <is>
          <t>Guitarist Fernando (Rematch 1)</t>
        </is>
      </c>
      <c r="F1511" s="66" t="n"/>
      <c r="G1511" s="66" t="n"/>
      <c r="H1511" s="66" t="n"/>
      <c r="I1511" s="66" t="n"/>
      <c r="J1511" s="66" t="n"/>
      <c r="K1511" s="66" t="n"/>
      <c r="L1511" s="66" t="n"/>
      <c r="M1511" s="66" t="n"/>
      <c r="N1511" s="66" t="n"/>
      <c r="O1511" s="66" t="n"/>
      <c r="P1511" s="66" t="n"/>
      <c r="Q1511" s="66" t="n"/>
    </row>
    <row r="1512" ht="69" customHeight="1">
      <c r="E1512" s="68">
        <f>IFERROR(_xlfn.IMAGE("https://play.pokemonshowdown.com/sprites/gen5/electrike.png"),"")</f>
        <v/>
      </c>
      <c r="G1512" s="68">
        <f>IFERROR(_xlfn.IMAGE("https://play.pokemonshowdown.com/sprites/gen5/electrike.png"),"")</f>
        <v/>
      </c>
      <c r="I1512" s="68">
        <f>IFERROR(_xlfn.IMAGE("https://play.pokemonshowdown.com/sprites/gen5/loudred.png"),"")</f>
        <v/>
      </c>
    </row>
    <row r="1513">
      <c r="E1513" s="70" t="inlineStr">
        <is>
          <t>Lv 35 Electrike</t>
        </is>
      </c>
      <c r="F1513" s="71" t="n"/>
      <c r="G1513" s="70" t="inlineStr">
        <is>
          <t>Lv 35 Electrike</t>
        </is>
      </c>
      <c r="H1513" s="71" t="n"/>
      <c r="I1513" s="70" t="inlineStr">
        <is>
          <t>Lv 35 Loudred</t>
        </is>
      </c>
      <c r="J1513" s="71" t="n"/>
      <c r="Q1513" s="72" t="inlineStr">
        <is>
          <t>Pokémon</t>
        </is>
      </c>
    </row>
    <row r="1514">
      <c r="E1514" s="73" t="inlineStr">
        <is>
          <t>Modest</t>
        </is>
      </c>
      <c r="F1514" s="73" t="inlineStr">
        <is>
          <t>Lightning Rod</t>
        </is>
      </c>
      <c r="G1514" s="73" t="inlineStr">
        <is>
          <t>Modest</t>
        </is>
      </c>
      <c r="H1514" s="73" t="inlineStr">
        <is>
          <t>Lightning Rod</t>
        </is>
      </c>
      <c r="I1514" s="73" t="inlineStr">
        <is>
          <t>Adamant</t>
        </is>
      </c>
      <c r="J1514" s="73" t="inlineStr">
        <is>
          <t>Scrappy</t>
        </is>
      </c>
      <c r="Q1514" s="72" t="inlineStr">
        <is>
          <t>Nature / Ability</t>
        </is>
      </c>
    </row>
    <row r="1515">
      <c r="B1515" s="72" t="inlineStr">
        <is>
          <t>AI Flags:</t>
        </is>
      </c>
      <c r="E1515" s="74" t="inlineStr">
        <is>
          <t>(None)</t>
        </is>
      </c>
      <c r="F1515" s="71" t="n"/>
      <c r="G1515" s="74" t="inlineStr">
        <is>
          <t>(None)</t>
        </is>
      </c>
      <c r="H1515" s="71" t="n"/>
      <c r="I1515" s="74" t="inlineStr">
        <is>
          <t>(None)</t>
        </is>
      </c>
      <c r="J1515" s="71" t="n"/>
      <c r="Q1515" s="72" t="inlineStr">
        <is>
          <t>Item</t>
        </is>
      </c>
    </row>
    <row r="1516">
      <c r="B1516" s="69" t="inlineStr">
        <is>
          <t>Basic Trainer</t>
        </is>
      </c>
      <c r="E1516" s="77" t="inlineStr">
        <is>
          <t>Shock Wave</t>
        </is>
      </c>
      <c r="F1516" s="71" t="n"/>
      <c r="G1516" s="77" t="inlineStr">
        <is>
          <t>Shock Wave</t>
        </is>
      </c>
      <c r="H1516" s="71" t="n"/>
      <c r="I1516" s="76" t="inlineStr">
        <is>
          <t>Screech</t>
        </is>
      </c>
      <c r="J1516" s="71" t="n"/>
      <c r="Q1516" s="72" t="inlineStr">
        <is>
          <t>Moves</t>
        </is>
      </c>
    </row>
    <row r="1517">
      <c r="E1517" s="75" t="inlineStr">
        <is>
          <t>Bite</t>
        </is>
      </c>
      <c r="F1517" s="71" t="n"/>
      <c r="G1517" s="75" t="inlineStr">
        <is>
          <t>Bite</t>
        </is>
      </c>
      <c r="H1517" s="71" t="n"/>
      <c r="I1517" s="75" t="inlineStr">
        <is>
          <t>Bite</t>
        </is>
      </c>
      <c r="J1517" s="71" t="n"/>
    </row>
    <row r="1518">
      <c r="E1518" s="76" t="inlineStr">
        <is>
          <t>Swift</t>
        </is>
      </c>
      <c r="F1518" s="71" t="n"/>
      <c r="G1518" s="76" t="inlineStr">
        <is>
          <t>Swift</t>
        </is>
      </c>
      <c r="H1518" s="71" t="n"/>
      <c r="I1518" s="76" t="inlineStr">
        <is>
          <t>Supersonic</t>
        </is>
      </c>
      <c r="J1518" s="71" t="n"/>
    </row>
    <row r="1519">
      <c r="E1519" s="77" t="inlineStr">
        <is>
          <t>Wild Charge</t>
        </is>
      </c>
      <c r="F1519" s="71" t="n"/>
      <c r="G1519" s="77" t="inlineStr">
        <is>
          <t>Wild Charge</t>
        </is>
      </c>
      <c r="H1519" s="71" t="n"/>
      <c r="I1519" s="78" t="inlineStr">
        <is>
          <t>Stomp</t>
        </is>
      </c>
      <c r="J1519" s="71" t="n"/>
    </row>
    <row r="1521" ht="20" customHeight="1">
      <c r="B1521" s="65" t="inlineStr">
        <is>
          <t>Guitarist</t>
        </is>
      </c>
      <c r="C1521" s="66" t="n"/>
      <c r="D1521" s="66" t="n"/>
      <c r="E1521" s="67" t="inlineStr">
        <is>
          <t>Guitarist Fernando (Rematch 2)</t>
        </is>
      </c>
      <c r="F1521" s="66" t="n"/>
      <c r="G1521" s="66" t="n"/>
      <c r="H1521" s="66" t="n"/>
      <c r="I1521" s="66" t="n"/>
      <c r="J1521" s="66" t="n"/>
      <c r="K1521" s="66" t="n"/>
      <c r="L1521" s="66" t="n"/>
      <c r="M1521" s="66" t="n"/>
      <c r="N1521" s="66" t="n"/>
      <c r="O1521" s="66" t="n"/>
      <c r="P1521" s="66" t="n"/>
      <c r="Q1521" s="66" t="n"/>
    </row>
    <row r="1522" ht="69" customHeight="1">
      <c r="E1522" s="68">
        <f>IFERROR(_xlfn.IMAGE("https://play.pokemonshowdown.com/sprites/gen5/electrike.png"),"")</f>
        <v/>
      </c>
      <c r="G1522" s="68">
        <f>IFERROR(_xlfn.IMAGE("https://play.pokemonshowdown.com/sprites/gen5/manectric.png"),"")</f>
        <v/>
      </c>
      <c r="I1522" s="68">
        <f>IFERROR(_xlfn.IMAGE("https://play.pokemonshowdown.com/sprites/gen5/loudred.png"),"")</f>
        <v/>
      </c>
    </row>
    <row r="1523">
      <c r="E1523" s="70" t="inlineStr">
        <is>
          <t>Lv 37 Electrike</t>
        </is>
      </c>
      <c r="F1523" s="71" t="n"/>
      <c r="G1523" s="70" t="inlineStr">
        <is>
          <t>Lv 37 Manectric</t>
        </is>
      </c>
      <c r="H1523" s="71" t="n"/>
      <c r="I1523" s="70" t="inlineStr">
        <is>
          <t>Lv 37 Loudred</t>
        </is>
      </c>
      <c r="J1523" s="71" t="n"/>
      <c r="Q1523" s="72" t="inlineStr">
        <is>
          <t>Pokémon</t>
        </is>
      </c>
    </row>
    <row r="1524">
      <c r="E1524" s="73" t="inlineStr">
        <is>
          <t>Modest</t>
        </is>
      </c>
      <c r="F1524" s="73" t="inlineStr">
        <is>
          <t>Lightning Rod</t>
        </is>
      </c>
      <c r="G1524" s="73" t="inlineStr">
        <is>
          <t>Timid</t>
        </is>
      </c>
      <c r="H1524" s="73" t="inlineStr">
        <is>
          <t>Lightning Rod</t>
        </is>
      </c>
      <c r="I1524" s="73" t="inlineStr">
        <is>
          <t>Adamant</t>
        </is>
      </c>
      <c r="J1524" s="73" t="inlineStr">
        <is>
          <t>Scrappy</t>
        </is>
      </c>
      <c r="Q1524" s="72" t="inlineStr">
        <is>
          <t>Nature / Ability</t>
        </is>
      </c>
    </row>
    <row r="1525">
      <c r="B1525" s="72" t="inlineStr">
        <is>
          <t>AI Flags:</t>
        </is>
      </c>
      <c r="E1525" s="74" t="inlineStr">
        <is>
          <t>(None)</t>
        </is>
      </c>
      <c r="F1525" s="71" t="n"/>
      <c r="G1525" s="74" t="inlineStr">
        <is>
          <t>(None)</t>
        </is>
      </c>
      <c r="H1525" s="71" t="n"/>
      <c r="I1525" s="74" t="inlineStr">
        <is>
          <t>(None)</t>
        </is>
      </c>
      <c r="J1525" s="71" t="n"/>
      <c r="Q1525" s="72" t="inlineStr">
        <is>
          <t>Item</t>
        </is>
      </c>
    </row>
    <row r="1526">
      <c r="B1526" s="69" t="inlineStr">
        <is>
          <t>Basic Trainer</t>
        </is>
      </c>
      <c r="E1526" s="75" t="inlineStr">
        <is>
          <t>Bite</t>
        </is>
      </c>
      <c r="F1526" s="71" t="n"/>
      <c r="G1526" s="91" t="inlineStr">
        <is>
          <t>Ice Fang</t>
        </is>
      </c>
      <c r="H1526" s="71" t="n"/>
      <c r="I1526" s="76" t="inlineStr">
        <is>
          <t>Screech</t>
        </is>
      </c>
      <c r="J1526" s="71" t="n"/>
      <c r="Q1526" s="72" t="inlineStr">
        <is>
          <t>Moves</t>
        </is>
      </c>
    </row>
    <row r="1527">
      <c r="E1527" s="76" t="inlineStr">
        <is>
          <t>Swift</t>
        </is>
      </c>
      <c r="F1527" s="71" t="n"/>
      <c r="G1527" s="75" t="inlineStr">
        <is>
          <t>Crunch</t>
        </is>
      </c>
      <c r="H1527" s="71" t="n"/>
      <c r="I1527" s="75" t="inlineStr">
        <is>
          <t>Bite</t>
        </is>
      </c>
      <c r="J1527" s="71" t="n"/>
    </row>
    <row r="1528">
      <c r="E1528" s="77" t="inlineStr">
        <is>
          <t>Wild Charge</t>
        </is>
      </c>
      <c r="F1528" s="71" t="n"/>
      <c r="G1528" s="83" t="inlineStr">
        <is>
          <t>Flame Wheel</t>
        </is>
      </c>
      <c r="H1528" s="71" t="n"/>
      <c r="I1528" s="76" t="inlineStr">
        <is>
          <t>Supersonic</t>
        </is>
      </c>
      <c r="J1528" s="71" t="n"/>
    </row>
    <row r="1529">
      <c r="E1529" s="76" t="inlineStr">
        <is>
          <t>Roar</t>
        </is>
      </c>
      <c r="F1529" s="71" t="n"/>
      <c r="G1529" s="77" t="inlineStr">
        <is>
          <t>Thunder Fang</t>
        </is>
      </c>
      <c r="H1529" s="71" t="n"/>
      <c r="I1529" s="78" t="inlineStr">
        <is>
          <t>Stomp</t>
        </is>
      </c>
      <c r="J1529" s="71" t="n"/>
    </row>
    <row r="1531" ht="20" customHeight="1">
      <c r="B1531" s="65" t="inlineStr">
        <is>
          <t>Guitarist</t>
        </is>
      </c>
      <c r="C1531" s="66" t="n"/>
      <c r="D1531" s="66" t="n"/>
      <c r="E1531" s="67" t="inlineStr">
        <is>
          <t>Guitarist Fernando (Rematch 3)</t>
        </is>
      </c>
      <c r="F1531" s="66" t="n"/>
      <c r="G1531" s="66" t="n"/>
      <c r="H1531" s="66" t="n"/>
      <c r="I1531" s="66" t="n"/>
      <c r="J1531" s="66" t="n"/>
      <c r="K1531" s="66" t="n"/>
      <c r="L1531" s="66" t="n"/>
      <c r="M1531" s="66" t="n"/>
      <c r="N1531" s="66" t="n"/>
      <c r="O1531" s="66" t="n"/>
      <c r="P1531" s="66" t="n"/>
      <c r="Q1531" s="66" t="n"/>
    </row>
    <row r="1532" ht="69" customHeight="1">
      <c r="E1532" s="68">
        <f>IFERROR(_xlfn.IMAGE("https://play.pokemonshowdown.com/sprites/gen5/manectric.png"),"")</f>
        <v/>
      </c>
      <c r="G1532" s="68">
        <f>IFERROR(_xlfn.IMAGE("https://play.pokemonshowdown.com/sprites/gen5/manectric.png"),"")</f>
        <v/>
      </c>
      <c r="I1532" s="68">
        <f>IFERROR(_xlfn.IMAGE("https://play.pokemonshowdown.com/sprites/gen5/loudred.png"),"")</f>
        <v/>
      </c>
    </row>
    <row r="1533">
      <c r="E1533" s="70" t="inlineStr">
        <is>
          <t>Lv 39 Manectric</t>
        </is>
      </c>
      <c r="F1533" s="71" t="n"/>
      <c r="G1533" s="70" t="inlineStr">
        <is>
          <t>Lv 39 Manectric</t>
        </is>
      </c>
      <c r="H1533" s="71" t="n"/>
      <c r="I1533" s="70" t="inlineStr">
        <is>
          <t>Lv 39 Loudred</t>
        </is>
      </c>
      <c r="J1533" s="71" t="n"/>
      <c r="Q1533" s="72" t="inlineStr">
        <is>
          <t>Pokémon</t>
        </is>
      </c>
    </row>
    <row r="1534">
      <c r="E1534" s="73" t="inlineStr">
        <is>
          <t>Timid</t>
        </is>
      </c>
      <c r="F1534" s="73" t="inlineStr">
        <is>
          <t>Lightning Rod</t>
        </is>
      </c>
      <c r="G1534" s="73" t="inlineStr">
        <is>
          <t>Timid</t>
        </is>
      </c>
      <c r="H1534" s="73" t="inlineStr">
        <is>
          <t>Lightning Rod</t>
        </is>
      </c>
      <c r="I1534" s="73" t="inlineStr">
        <is>
          <t>Adamant</t>
        </is>
      </c>
      <c r="J1534" s="73" t="inlineStr">
        <is>
          <t>Scrappy</t>
        </is>
      </c>
      <c r="Q1534" s="72" t="inlineStr">
        <is>
          <t>Nature / Ability</t>
        </is>
      </c>
    </row>
    <row r="1535">
      <c r="B1535" s="72" t="inlineStr">
        <is>
          <t>AI Flags:</t>
        </is>
      </c>
      <c r="E1535" s="74" t="inlineStr">
        <is>
          <t>(None)</t>
        </is>
      </c>
      <c r="F1535" s="71" t="n"/>
      <c r="G1535" s="74" t="inlineStr">
        <is>
          <t>(None)</t>
        </is>
      </c>
      <c r="H1535" s="71" t="n"/>
      <c r="I1535" s="74" t="inlineStr">
        <is>
          <t>(None)</t>
        </is>
      </c>
      <c r="J1535" s="71" t="n"/>
      <c r="Q1535" s="72" t="inlineStr">
        <is>
          <t>Item</t>
        </is>
      </c>
    </row>
    <row r="1536">
      <c r="B1536" s="69" t="inlineStr">
        <is>
          <t>Basic Trainer</t>
        </is>
      </c>
      <c r="E1536" s="91" t="inlineStr">
        <is>
          <t>Ice Fang</t>
        </is>
      </c>
      <c r="F1536" s="71" t="n"/>
      <c r="G1536" s="91" t="inlineStr">
        <is>
          <t>Ice Fang</t>
        </is>
      </c>
      <c r="H1536" s="71" t="n"/>
      <c r="I1536" s="76" t="inlineStr">
        <is>
          <t>Screech</t>
        </is>
      </c>
      <c r="J1536" s="71" t="n"/>
      <c r="Q1536" s="72" t="inlineStr">
        <is>
          <t>Moves</t>
        </is>
      </c>
    </row>
    <row r="1537">
      <c r="E1537" s="75" t="inlineStr">
        <is>
          <t>Crunch</t>
        </is>
      </c>
      <c r="F1537" s="71" t="n"/>
      <c r="G1537" s="75" t="inlineStr">
        <is>
          <t>Crunch</t>
        </is>
      </c>
      <c r="H1537" s="71" t="n"/>
      <c r="I1537" s="75" t="inlineStr">
        <is>
          <t>Bite</t>
        </is>
      </c>
      <c r="J1537" s="71" t="n"/>
    </row>
    <row r="1538">
      <c r="E1538" s="83" t="inlineStr">
        <is>
          <t>Flame Wheel</t>
        </is>
      </c>
      <c r="F1538" s="71" t="n"/>
      <c r="G1538" s="83" t="inlineStr">
        <is>
          <t>Flame Wheel</t>
        </is>
      </c>
      <c r="H1538" s="71" t="n"/>
      <c r="I1538" s="76" t="inlineStr">
        <is>
          <t>Supersonic</t>
        </is>
      </c>
      <c r="J1538" s="71" t="n"/>
    </row>
    <row r="1539">
      <c r="E1539" s="77" t="inlineStr">
        <is>
          <t>Thunder Fang</t>
        </is>
      </c>
      <c r="F1539" s="71" t="n"/>
      <c r="G1539" s="77" t="inlineStr">
        <is>
          <t>Thunder Fang</t>
        </is>
      </c>
      <c r="H1539" s="71" t="n"/>
      <c r="I1539" s="78" t="inlineStr">
        <is>
          <t>Stomp</t>
        </is>
      </c>
      <c r="J1539" s="71" t="n"/>
    </row>
    <row r="1541" ht="20" customHeight="1">
      <c r="B1541" s="65" t="inlineStr">
        <is>
          <t>Guitarist</t>
        </is>
      </c>
      <c r="C1541" s="66" t="n"/>
      <c r="D1541" s="66" t="n"/>
      <c r="E1541" s="67" t="inlineStr">
        <is>
          <t>Guitarist Fernando (Rematch 4)</t>
        </is>
      </c>
      <c r="F1541" s="66" t="n"/>
      <c r="G1541" s="66" t="n"/>
      <c r="H1541" s="66" t="n"/>
      <c r="I1541" s="66" t="n"/>
      <c r="J1541" s="66" t="n"/>
      <c r="K1541" s="66" t="n"/>
      <c r="L1541" s="66" t="n"/>
      <c r="M1541" s="66" t="n"/>
      <c r="N1541" s="66" t="n"/>
      <c r="O1541" s="66" t="n"/>
      <c r="P1541" s="66" t="n"/>
      <c r="Q1541" s="66" t="n"/>
    </row>
    <row r="1542" ht="69" customHeight="1">
      <c r="E1542" s="68">
        <f>IFERROR(_xlfn.IMAGE("https://play.pokemonshowdown.com/sprites/gen5/manectric.png"),"")</f>
        <v/>
      </c>
      <c r="G1542" s="68">
        <f>IFERROR(_xlfn.IMAGE("https://play.pokemonshowdown.com/sprites/gen5/manectric.png"),"")</f>
        <v/>
      </c>
      <c r="I1542" s="68">
        <f>IFERROR(_xlfn.IMAGE("https://play.pokemonshowdown.com/sprites/gen5/exploud.png"),"")</f>
        <v/>
      </c>
    </row>
    <row r="1543">
      <c r="E1543" s="70" t="inlineStr">
        <is>
          <t>Lv 41 Manectric</t>
        </is>
      </c>
      <c r="F1543" s="71" t="n"/>
      <c r="G1543" s="70" t="inlineStr">
        <is>
          <t>Lv 41 Manectric</t>
        </is>
      </c>
      <c r="H1543" s="71" t="n"/>
      <c r="I1543" s="70" t="inlineStr">
        <is>
          <t>Lv 41 Exploud</t>
        </is>
      </c>
      <c r="J1543" s="71" t="n"/>
      <c r="Q1543" s="72" t="inlineStr">
        <is>
          <t>Pokémon</t>
        </is>
      </c>
    </row>
    <row r="1544">
      <c r="E1544" s="73" t="inlineStr">
        <is>
          <t>Timid</t>
        </is>
      </c>
      <c r="F1544" s="73" t="inlineStr">
        <is>
          <t>Lightning Rod</t>
        </is>
      </c>
      <c r="G1544" s="73" t="inlineStr">
        <is>
          <t>Timid</t>
        </is>
      </c>
      <c r="H1544" s="73" t="inlineStr">
        <is>
          <t>Lightning Rod</t>
        </is>
      </c>
      <c r="I1544" s="73" t="inlineStr">
        <is>
          <t>Adamant</t>
        </is>
      </c>
      <c r="J1544" s="73" t="inlineStr">
        <is>
          <t>Scrappy</t>
        </is>
      </c>
      <c r="Q1544" s="72" t="inlineStr">
        <is>
          <t>Nature / Ability</t>
        </is>
      </c>
    </row>
    <row r="1545">
      <c r="B1545" s="72" t="inlineStr">
        <is>
          <t>AI Flags:</t>
        </is>
      </c>
      <c r="E1545" s="74" t="inlineStr">
        <is>
          <t>(None)</t>
        </is>
      </c>
      <c r="F1545" s="71" t="n"/>
      <c r="G1545" s="74" t="inlineStr">
        <is>
          <t>(None)</t>
        </is>
      </c>
      <c r="H1545" s="71" t="n"/>
      <c r="I1545" s="74" t="inlineStr">
        <is>
          <t>(None)</t>
        </is>
      </c>
      <c r="J1545" s="71" t="n"/>
      <c r="Q1545" s="72" t="inlineStr">
        <is>
          <t>Item</t>
        </is>
      </c>
    </row>
    <row r="1546">
      <c r="B1546" s="69" t="inlineStr">
        <is>
          <t>Basic Trainer</t>
        </is>
      </c>
      <c r="E1546" s="91" t="inlineStr">
        <is>
          <t>Ice Fang</t>
        </is>
      </c>
      <c r="F1546" s="71" t="n"/>
      <c r="G1546" s="91" t="inlineStr">
        <is>
          <t>Ice Fang</t>
        </is>
      </c>
      <c r="H1546" s="71" t="n"/>
      <c r="I1546" s="76" t="inlineStr">
        <is>
          <t>Supersonic</t>
        </is>
      </c>
      <c r="J1546" s="71" t="n"/>
      <c r="Q1546" s="72" t="inlineStr">
        <is>
          <t>Moves</t>
        </is>
      </c>
    </row>
    <row r="1547">
      <c r="E1547" s="75" t="inlineStr">
        <is>
          <t>Crunch</t>
        </is>
      </c>
      <c r="F1547" s="71" t="n"/>
      <c r="G1547" s="75" t="inlineStr">
        <is>
          <t>Crunch</t>
        </is>
      </c>
      <c r="H1547" s="71" t="n"/>
      <c r="I1547" s="76" t="inlineStr">
        <is>
          <t>Screech</t>
        </is>
      </c>
      <c r="J1547" s="71" t="n"/>
    </row>
    <row r="1548">
      <c r="E1548" s="83" t="inlineStr">
        <is>
          <t>Flame Wheel</t>
        </is>
      </c>
      <c r="F1548" s="71" t="n"/>
      <c r="G1548" s="83" t="inlineStr">
        <is>
          <t>Flame Wheel</t>
        </is>
      </c>
      <c r="H1548" s="71" t="n"/>
      <c r="I1548" s="76" t="inlineStr">
        <is>
          <t>Endeavor</t>
        </is>
      </c>
      <c r="J1548" s="71" t="n"/>
    </row>
    <row r="1549">
      <c r="E1549" s="77" t="inlineStr">
        <is>
          <t>Thunder Fang</t>
        </is>
      </c>
      <c r="F1549" s="71" t="n"/>
      <c r="G1549" s="77" t="inlineStr">
        <is>
          <t>Thunder Fang</t>
        </is>
      </c>
      <c r="H1549" s="71" t="n"/>
      <c r="I1549" s="86" t="inlineStr">
        <is>
          <t>Hammer Arm</t>
        </is>
      </c>
      <c r="J1549" s="71" t="n"/>
    </row>
    <row r="1551" ht="20" customHeight="1">
      <c r="B1551" s="65" t="inlineStr">
        <is>
          <t>Interviewer</t>
        </is>
      </c>
      <c r="C1551" s="66" t="n"/>
      <c r="D1551" s="66" t="n"/>
      <c r="E1551" s="67" t="inlineStr">
        <is>
          <t>Interviewer Gabby &amp; Ty</t>
        </is>
      </c>
      <c r="F1551" s="66" t="n"/>
      <c r="G1551" s="66" t="n"/>
      <c r="H1551" s="66" t="n"/>
      <c r="I1551" s="66" t="n"/>
      <c r="J1551" s="66" t="n"/>
      <c r="K1551" s="66" t="n"/>
      <c r="L1551" s="66" t="n"/>
      <c r="M1551" s="66" t="n"/>
      <c r="N1551" s="66" t="n"/>
      <c r="O1551" s="66" t="n"/>
      <c r="P1551" s="66" t="n"/>
      <c r="Q1551" s="66" t="n"/>
    </row>
    <row r="1552" ht="69" customHeight="1">
      <c r="E1552" s="68">
        <f>IFERROR(_xlfn.IMAGE("https://play.pokemonshowdown.com/sprites/gen5/magnemite.png"),"")</f>
        <v/>
      </c>
      <c r="G1552" s="68">
        <f>IFERROR(_xlfn.IMAGE("https://play.pokemonshowdown.com/sprites/gen5/whismur.png"),"")</f>
        <v/>
      </c>
      <c r="Q1552" s="69" t="inlineStr">
        <is>
          <t>DOUBLE BATTLE</t>
        </is>
      </c>
    </row>
    <row r="1553">
      <c r="E1553" s="70" t="inlineStr">
        <is>
          <t>Lv 17 Magnemite</t>
        </is>
      </c>
      <c r="F1553" s="71" t="n"/>
      <c r="G1553" s="70" t="inlineStr">
        <is>
          <t>Lv 17 Whismur</t>
        </is>
      </c>
      <c r="H1553" s="71" t="n"/>
      <c r="Q1553" s="72" t="inlineStr">
        <is>
          <t>Pokémon</t>
        </is>
      </c>
    </row>
    <row r="1554">
      <c r="E1554" s="73" t="inlineStr">
        <is>
          <t>Modest</t>
        </is>
      </c>
      <c r="F1554" s="73" t="inlineStr">
        <is>
          <t>Magnet Pull</t>
        </is>
      </c>
      <c r="G1554" s="73" t="inlineStr">
        <is>
          <t>Adamant</t>
        </is>
      </c>
      <c r="H1554" s="73" t="inlineStr">
        <is>
          <t>Scrappy</t>
        </is>
      </c>
      <c r="Q1554" s="72" t="inlineStr">
        <is>
          <t>Nature / Ability</t>
        </is>
      </c>
    </row>
    <row r="1555">
      <c r="B1555" s="72" t="inlineStr">
        <is>
          <t>AI Flags:</t>
        </is>
      </c>
      <c r="E1555" s="74" t="inlineStr">
        <is>
          <t>(None)</t>
        </is>
      </c>
      <c r="F1555" s="71" t="n"/>
      <c r="G1555" s="74" t="inlineStr">
        <is>
          <t>(None)</t>
        </is>
      </c>
      <c r="H1555" s="71" t="n"/>
      <c r="Q1555" s="72" t="inlineStr">
        <is>
          <t>Item</t>
        </is>
      </c>
    </row>
    <row r="1556">
      <c r="B1556" s="69" t="inlineStr">
        <is>
          <t>Basic Trainer</t>
        </is>
      </c>
      <c r="E1556" s="76" t="inlineStr">
        <is>
          <t>Tackle</t>
        </is>
      </c>
      <c r="F1556" s="71" t="n"/>
      <c r="G1556" s="76" t="inlineStr">
        <is>
          <t>Pound</t>
        </is>
      </c>
      <c r="H1556" s="71" t="n"/>
      <c r="Q1556" s="72" t="inlineStr">
        <is>
          <t>Moves</t>
        </is>
      </c>
    </row>
    <row r="1557">
      <c r="E1557" s="76" t="inlineStr">
        <is>
          <t>Supersonic</t>
        </is>
      </c>
      <c r="F1557" s="71" t="n"/>
      <c r="G1557" s="76" t="inlineStr">
        <is>
          <t>Uproar</t>
        </is>
      </c>
      <c r="H1557" s="71" t="n"/>
    </row>
    <row r="1558">
      <c r="E1558" s="77" t="inlineStr">
        <is>
          <t>Thunder Shock</t>
        </is>
      </c>
      <c r="F1558" s="71" t="n"/>
      <c r="G1558" s="76" t="inlineStr">
        <is>
          <t>Growl</t>
        </is>
      </c>
      <c r="H1558" s="71" t="n"/>
    </row>
    <row r="1559">
      <c r="E1559" s="76" t="inlineStr">
        <is>
          <t>Sonic Boom</t>
        </is>
      </c>
      <c r="F1559" s="71" t="n"/>
      <c r="G1559" s="92" t="inlineStr">
        <is>
          <t>Astonish</t>
        </is>
      </c>
      <c r="H1559" s="71" t="n"/>
    </row>
    <row r="1561" ht="20" customHeight="1">
      <c r="B1561" s="65" t="inlineStr">
        <is>
          <t>Interviewer</t>
        </is>
      </c>
      <c r="C1561" s="66" t="n"/>
      <c r="D1561" s="66" t="n"/>
      <c r="E1561" s="67" t="inlineStr">
        <is>
          <t>Interviewer Gabby &amp; Ty</t>
        </is>
      </c>
      <c r="F1561" s="66" t="n"/>
      <c r="G1561" s="66" t="n"/>
      <c r="H1561" s="66" t="n"/>
      <c r="I1561" s="66" t="n"/>
      <c r="J1561" s="66" t="n"/>
      <c r="K1561" s="66" t="n"/>
      <c r="L1561" s="66" t="n"/>
      <c r="M1561" s="66" t="n"/>
      <c r="N1561" s="66" t="n"/>
      <c r="O1561" s="66" t="n"/>
      <c r="P1561" s="66" t="n"/>
      <c r="Q1561" s="66" t="n"/>
    </row>
    <row r="1562" ht="69" customHeight="1">
      <c r="E1562" s="68">
        <f>IFERROR(_xlfn.IMAGE("https://play.pokemonshowdown.com/sprites/gen5/magnemite.png"),"")</f>
        <v/>
      </c>
      <c r="G1562" s="68">
        <f>IFERROR(_xlfn.IMAGE("https://play.pokemonshowdown.com/sprites/gen5/loudred.png"),"")</f>
        <v/>
      </c>
      <c r="Q1562" s="69" t="inlineStr">
        <is>
          <t>DOUBLE BATTLE</t>
        </is>
      </c>
    </row>
    <row r="1563">
      <c r="E1563" s="70" t="inlineStr">
        <is>
          <t>Lv 27 Magnemite</t>
        </is>
      </c>
      <c r="F1563" s="71" t="n"/>
      <c r="G1563" s="70" t="inlineStr">
        <is>
          <t>Lv 27 Loudred</t>
        </is>
      </c>
      <c r="H1563" s="71" t="n"/>
      <c r="Q1563" s="72" t="inlineStr">
        <is>
          <t>Pokémon</t>
        </is>
      </c>
    </row>
    <row r="1564">
      <c r="E1564" s="73" t="inlineStr">
        <is>
          <t>Modest</t>
        </is>
      </c>
      <c r="F1564" s="73" t="inlineStr">
        <is>
          <t>Magnet Pull</t>
        </is>
      </c>
      <c r="G1564" s="73" t="inlineStr">
        <is>
          <t>Adamant</t>
        </is>
      </c>
      <c r="H1564" s="73" t="inlineStr">
        <is>
          <t>Scrappy</t>
        </is>
      </c>
      <c r="Q1564" s="72" t="inlineStr">
        <is>
          <t>Nature / Ability</t>
        </is>
      </c>
    </row>
    <row r="1565">
      <c r="B1565" s="72" t="inlineStr">
        <is>
          <t>AI Flags:</t>
        </is>
      </c>
      <c r="E1565" s="74" t="inlineStr">
        <is>
          <t>(None)</t>
        </is>
      </c>
      <c r="F1565" s="71" t="n"/>
      <c r="G1565" s="74" t="inlineStr">
        <is>
          <t>(None)</t>
        </is>
      </c>
      <c r="H1565" s="71" t="n"/>
      <c r="Q1565" s="72" t="inlineStr">
        <is>
          <t>Item</t>
        </is>
      </c>
    </row>
    <row r="1566">
      <c r="B1566" s="69" t="inlineStr">
        <is>
          <t>Basic Trainer</t>
        </is>
      </c>
      <c r="E1566" s="76" t="inlineStr">
        <is>
          <t>Sonic Boom</t>
        </is>
      </c>
      <c r="F1566" s="71" t="n"/>
      <c r="G1566" s="76" t="inlineStr">
        <is>
          <t>Howl</t>
        </is>
      </c>
      <c r="H1566" s="71" t="n"/>
      <c r="Q1566" s="72" t="inlineStr">
        <is>
          <t>Moves</t>
        </is>
      </c>
    </row>
    <row r="1567">
      <c r="E1567" s="77" t="inlineStr">
        <is>
          <t>Shock Wave</t>
        </is>
      </c>
      <c r="F1567" s="71" t="n"/>
      <c r="G1567" s="76" t="inlineStr">
        <is>
          <t>Screech</t>
        </is>
      </c>
      <c r="H1567" s="71" t="n"/>
    </row>
    <row r="1568">
      <c r="E1568" s="87" t="inlineStr">
        <is>
          <t>Flash Cannon</t>
        </is>
      </c>
      <c r="F1568" s="71" t="n"/>
      <c r="G1568" s="75" t="inlineStr">
        <is>
          <t>Bite</t>
        </is>
      </c>
      <c r="H1568" s="71" t="n"/>
    </row>
    <row r="1569">
      <c r="E1569" s="76" t="inlineStr">
        <is>
          <t>Self Destruct</t>
        </is>
      </c>
      <c r="F1569" s="71" t="n"/>
      <c r="G1569" s="76" t="inlineStr">
        <is>
          <t>Supersonic</t>
        </is>
      </c>
      <c r="H1569" s="71" t="n"/>
    </row>
    <row r="1571" ht="20" customHeight="1">
      <c r="B1571" s="65" t="inlineStr">
        <is>
          <t>Interviewer</t>
        </is>
      </c>
      <c r="C1571" s="66" t="n"/>
      <c r="D1571" s="66" t="n"/>
      <c r="E1571" s="67" t="inlineStr">
        <is>
          <t>Interviewer Gabby &amp; Ty</t>
        </is>
      </c>
      <c r="F1571" s="66" t="n"/>
      <c r="G1571" s="66" t="n"/>
      <c r="H1571" s="66" t="n"/>
      <c r="I1571" s="66" t="n"/>
      <c r="J1571" s="66" t="n"/>
      <c r="K1571" s="66" t="n"/>
      <c r="L1571" s="66" t="n"/>
      <c r="M1571" s="66" t="n"/>
      <c r="N1571" s="66" t="n"/>
      <c r="O1571" s="66" t="n"/>
      <c r="P1571" s="66" t="n"/>
      <c r="Q1571" s="66" t="n"/>
    </row>
    <row r="1572" ht="69" customHeight="1">
      <c r="E1572" s="68">
        <f>IFERROR(_xlfn.IMAGE("https://play.pokemonshowdown.com/sprites/gen5/magneton.png"),"")</f>
        <v/>
      </c>
      <c r="G1572" s="68">
        <f>IFERROR(_xlfn.IMAGE("https://play.pokemonshowdown.com/sprites/gen5/loudred.png"),"")</f>
        <v/>
      </c>
      <c r="Q1572" s="69" t="inlineStr">
        <is>
          <t>DOUBLE BATTLE</t>
        </is>
      </c>
    </row>
    <row r="1573">
      <c r="E1573" s="70" t="inlineStr">
        <is>
          <t>Lv 30 Magneton</t>
        </is>
      </c>
      <c r="F1573" s="71" t="n"/>
      <c r="G1573" s="70" t="inlineStr">
        <is>
          <t>Lv 30 Loudred</t>
        </is>
      </c>
      <c r="H1573" s="71" t="n"/>
      <c r="Q1573" s="72" t="inlineStr">
        <is>
          <t>Pokémon</t>
        </is>
      </c>
    </row>
    <row r="1574">
      <c r="E1574" s="73" t="inlineStr">
        <is>
          <t>Modest</t>
        </is>
      </c>
      <c r="F1574" s="73" t="inlineStr">
        <is>
          <t>Magnet Pull</t>
        </is>
      </c>
      <c r="G1574" s="73" t="inlineStr">
        <is>
          <t>Adamant</t>
        </is>
      </c>
      <c r="H1574" s="73" t="inlineStr">
        <is>
          <t>Scrappy</t>
        </is>
      </c>
      <c r="Q1574" s="72" t="inlineStr">
        <is>
          <t>Nature / Ability</t>
        </is>
      </c>
    </row>
    <row r="1575">
      <c r="B1575" s="72" t="inlineStr">
        <is>
          <t>AI Flags:</t>
        </is>
      </c>
      <c r="E1575" s="74" t="inlineStr">
        <is>
          <t>(None)</t>
        </is>
      </c>
      <c r="F1575" s="71" t="n"/>
      <c r="G1575" s="74" t="inlineStr">
        <is>
          <t>(None)</t>
        </is>
      </c>
      <c r="H1575" s="71" t="n"/>
      <c r="Q1575" s="72" t="inlineStr">
        <is>
          <t>Item</t>
        </is>
      </c>
    </row>
    <row r="1576">
      <c r="B1576" s="69" t="inlineStr">
        <is>
          <t>Basic Trainer</t>
        </is>
      </c>
      <c r="E1576" s="77" t="inlineStr">
        <is>
          <t>Thunder Wave</t>
        </is>
      </c>
      <c r="F1576" s="71" t="n"/>
      <c r="G1576" s="76" t="inlineStr">
        <is>
          <t>Screech</t>
        </is>
      </c>
      <c r="H1576" s="71" t="n"/>
      <c r="Q1576" s="72" t="inlineStr">
        <is>
          <t>Moves</t>
        </is>
      </c>
    </row>
    <row r="1577">
      <c r="E1577" s="77" t="inlineStr">
        <is>
          <t>Shock Wave</t>
        </is>
      </c>
      <c r="F1577" s="71" t="n"/>
      <c r="G1577" s="75" t="inlineStr">
        <is>
          <t>Bite</t>
        </is>
      </c>
      <c r="H1577" s="71" t="n"/>
    </row>
    <row r="1578">
      <c r="E1578" s="79" t="inlineStr">
        <is>
          <t>Signal Beam</t>
        </is>
      </c>
      <c r="F1578" s="71" t="n"/>
      <c r="G1578" s="76" t="inlineStr">
        <is>
          <t>Supersonic</t>
        </is>
      </c>
      <c r="H1578" s="71" t="n"/>
    </row>
    <row r="1579">
      <c r="E1579" s="76" t="inlineStr">
        <is>
          <t>Self Destruct</t>
        </is>
      </c>
      <c r="F1579" s="71" t="n"/>
      <c r="G1579" s="78" t="inlineStr">
        <is>
          <t>Stomp</t>
        </is>
      </c>
      <c r="H1579" s="71" t="n"/>
    </row>
    <row r="1581" ht="20" customHeight="1">
      <c r="B1581" s="65" t="inlineStr">
        <is>
          <t>Interviewer</t>
        </is>
      </c>
      <c r="C1581" s="66" t="n"/>
      <c r="D1581" s="66" t="n"/>
      <c r="E1581" s="67" t="inlineStr">
        <is>
          <t>Interviewer Gabby &amp; Ty</t>
        </is>
      </c>
      <c r="F1581" s="66" t="n"/>
      <c r="G1581" s="66" t="n"/>
      <c r="H1581" s="66" t="n"/>
      <c r="I1581" s="66" t="n"/>
      <c r="J1581" s="66" t="n"/>
      <c r="K1581" s="66" t="n"/>
      <c r="L1581" s="66" t="n"/>
      <c r="M1581" s="66" t="n"/>
      <c r="N1581" s="66" t="n"/>
      <c r="O1581" s="66" t="n"/>
      <c r="P1581" s="66" t="n"/>
      <c r="Q1581" s="66" t="n"/>
    </row>
    <row r="1582" ht="69" customHeight="1">
      <c r="E1582" s="68">
        <f>IFERROR(_xlfn.IMAGE("https://play.pokemonshowdown.com/sprites/gen5/magneton.png"),"")</f>
        <v/>
      </c>
      <c r="G1582" s="68">
        <f>IFERROR(_xlfn.IMAGE("https://play.pokemonshowdown.com/sprites/gen5/loudred.png"),"")</f>
        <v/>
      </c>
      <c r="Q1582" s="69" t="inlineStr">
        <is>
          <t>DOUBLE BATTLE</t>
        </is>
      </c>
    </row>
    <row r="1583">
      <c r="E1583" s="70" t="inlineStr">
        <is>
          <t>Lv 33 Magneton</t>
        </is>
      </c>
      <c r="F1583" s="71" t="n"/>
      <c r="G1583" s="70" t="inlineStr">
        <is>
          <t>Lv 33 Loudred</t>
        </is>
      </c>
      <c r="H1583" s="71" t="n"/>
      <c r="Q1583" s="72" t="inlineStr">
        <is>
          <t>Pokémon</t>
        </is>
      </c>
    </row>
    <row r="1584">
      <c r="E1584" s="73" t="inlineStr">
        <is>
          <t>Modest</t>
        </is>
      </c>
      <c r="F1584" s="73" t="inlineStr">
        <is>
          <t>Magnet Pull</t>
        </is>
      </c>
      <c r="G1584" s="73" t="inlineStr">
        <is>
          <t>Adamant</t>
        </is>
      </c>
      <c r="H1584" s="73" t="inlineStr">
        <is>
          <t>Scrappy</t>
        </is>
      </c>
      <c r="Q1584" s="72" t="inlineStr">
        <is>
          <t>Nature / Ability</t>
        </is>
      </c>
    </row>
    <row r="1585">
      <c r="B1585" s="72" t="inlineStr">
        <is>
          <t>AI Flags:</t>
        </is>
      </c>
      <c r="E1585" s="74" t="inlineStr">
        <is>
          <t>(None)</t>
        </is>
      </c>
      <c r="F1585" s="71" t="n"/>
      <c r="G1585" s="74" t="inlineStr">
        <is>
          <t>(None)</t>
        </is>
      </c>
      <c r="H1585" s="71" t="n"/>
      <c r="Q1585" s="72" t="inlineStr">
        <is>
          <t>Item</t>
        </is>
      </c>
    </row>
    <row r="1586">
      <c r="B1586" s="69" t="inlineStr">
        <is>
          <t>Basic Trainer</t>
        </is>
      </c>
      <c r="E1586" s="77" t="inlineStr">
        <is>
          <t>Thunder Wave</t>
        </is>
      </c>
      <c r="F1586" s="71" t="n"/>
      <c r="G1586" s="76" t="inlineStr">
        <is>
          <t>Screech</t>
        </is>
      </c>
      <c r="H1586" s="71" t="n"/>
      <c r="Q1586" s="72" t="inlineStr">
        <is>
          <t>Moves</t>
        </is>
      </c>
    </row>
    <row r="1587">
      <c r="E1587" s="77" t="inlineStr">
        <is>
          <t>Shock Wave</t>
        </is>
      </c>
      <c r="F1587" s="71" t="n"/>
      <c r="G1587" s="75" t="inlineStr">
        <is>
          <t>Bite</t>
        </is>
      </c>
      <c r="H1587" s="71" t="n"/>
    </row>
    <row r="1588">
      <c r="E1588" s="79" t="inlineStr">
        <is>
          <t>Signal Beam</t>
        </is>
      </c>
      <c r="F1588" s="71" t="n"/>
      <c r="G1588" s="76" t="inlineStr">
        <is>
          <t>Supersonic</t>
        </is>
      </c>
      <c r="H1588" s="71" t="n"/>
    </row>
    <row r="1589">
      <c r="E1589" s="76" t="inlineStr">
        <is>
          <t>Self Destruct</t>
        </is>
      </c>
      <c r="F1589" s="71" t="n"/>
      <c r="G1589" s="78" t="inlineStr">
        <is>
          <t>Stomp</t>
        </is>
      </c>
      <c r="H1589" s="71" t="n"/>
    </row>
    <row r="1591" ht="20" customHeight="1">
      <c r="B1591" s="65" t="inlineStr">
        <is>
          <t>Interviewer</t>
        </is>
      </c>
      <c r="C1591" s="66" t="n"/>
      <c r="D1591" s="66" t="n"/>
      <c r="E1591" s="67" t="inlineStr">
        <is>
          <t>Interviewer Gabby &amp; Ty</t>
        </is>
      </c>
      <c r="F1591" s="66" t="n"/>
      <c r="G1591" s="66" t="n"/>
      <c r="H1591" s="66" t="n"/>
      <c r="I1591" s="66" t="n"/>
      <c r="J1591" s="66" t="n"/>
      <c r="K1591" s="66" t="n"/>
      <c r="L1591" s="66" t="n"/>
      <c r="M1591" s="66" t="n"/>
      <c r="N1591" s="66" t="n"/>
      <c r="O1591" s="66" t="n"/>
      <c r="P1591" s="66" t="n"/>
      <c r="Q1591" s="66" t="n"/>
    </row>
    <row r="1592" ht="69" customHeight="1">
      <c r="E1592" s="68">
        <f>IFERROR(_xlfn.IMAGE("https://play.pokemonshowdown.com/sprites/gen5/magneton.png"),"")</f>
        <v/>
      </c>
      <c r="G1592" s="68">
        <f>IFERROR(_xlfn.IMAGE("https://play.pokemonshowdown.com/sprites/gen5/loudred.png"),"")</f>
        <v/>
      </c>
      <c r="Q1592" s="69" t="inlineStr">
        <is>
          <t>DOUBLE BATTLE</t>
        </is>
      </c>
    </row>
    <row r="1593">
      <c r="E1593" s="70" t="inlineStr">
        <is>
          <t>Lv 36 Magneton</t>
        </is>
      </c>
      <c r="F1593" s="71" t="n"/>
      <c r="G1593" s="70" t="inlineStr">
        <is>
          <t>Lv 36 Loudred</t>
        </is>
      </c>
      <c r="H1593" s="71" t="n"/>
      <c r="Q1593" s="72" t="inlineStr">
        <is>
          <t>Pokémon</t>
        </is>
      </c>
    </row>
    <row r="1594">
      <c r="E1594" s="73" t="inlineStr">
        <is>
          <t>Modest</t>
        </is>
      </c>
      <c r="F1594" s="73" t="inlineStr">
        <is>
          <t>Magnet Pull</t>
        </is>
      </c>
      <c r="G1594" s="73" t="inlineStr">
        <is>
          <t>Adamant</t>
        </is>
      </c>
      <c r="H1594" s="73" t="inlineStr">
        <is>
          <t>Scrappy</t>
        </is>
      </c>
      <c r="Q1594" s="72" t="inlineStr">
        <is>
          <t>Nature / Ability</t>
        </is>
      </c>
    </row>
    <row r="1595">
      <c r="B1595" s="72" t="inlineStr">
        <is>
          <t>AI Flags:</t>
        </is>
      </c>
      <c r="E1595" s="74" t="inlineStr">
        <is>
          <t>(None)</t>
        </is>
      </c>
      <c r="F1595" s="71" t="n"/>
      <c r="G1595" s="74" t="inlineStr">
        <is>
          <t>(None)</t>
        </is>
      </c>
      <c r="H1595" s="71" t="n"/>
      <c r="Q1595" s="72" t="inlineStr">
        <is>
          <t>Item</t>
        </is>
      </c>
    </row>
    <row r="1596">
      <c r="B1596" s="69" t="inlineStr">
        <is>
          <t>Basic Trainer</t>
        </is>
      </c>
      <c r="E1596" s="77" t="inlineStr">
        <is>
          <t>Shock Wave</t>
        </is>
      </c>
      <c r="F1596" s="71" t="n"/>
      <c r="G1596" s="76" t="inlineStr">
        <is>
          <t>Screech</t>
        </is>
      </c>
      <c r="H1596" s="71" t="n"/>
      <c r="Q1596" s="72" t="inlineStr">
        <is>
          <t>Moves</t>
        </is>
      </c>
    </row>
    <row r="1597">
      <c r="E1597" s="79" t="inlineStr">
        <is>
          <t>Signal Beam</t>
        </is>
      </c>
      <c r="F1597" s="71" t="n"/>
      <c r="G1597" s="75" t="inlineStr">
        <is>
          <t>Bite</t>
        </is>
      </c>
      <c r="H1597" s="71" t="n"/>
    </row>
    <row r="1598">
      <c r="E1598" s="76" t="inlineStr">
        <is>
          <t>Self Destruct</t>
        </is>
      </c>
      <c r="F1598" s="71" t="n"/>
      <c r="G1598" s="76" t="inlineStr">
        <is>
          <t>Supersonic</t>
        </is>
      </c>
      <c r="H1598" s="71" t="n"/>
    </row>
    <row r="1599">
      <c r="E1599" s="87" t="inlineStr">
        <is>
          <t>Magnet Bomb</t>
        </is>
      </c>
      <c r="F1599" s="71" t="n"/>
      <c r="G1599" s="78" t="inlineStr">
        <is>
          <t>Stomp</t>
        </is>
      </c>
      <c r="H1599" s="71" t="n"/>
    </row>
    <row r="1601" ht="20" customHeight="1">
      <c r="B1601" s="65" t="inlineStr">
        <is>
          <t>Interviewer</t>
        </is>
      </c>
      <c r="C1601" s="66" t="n"/>
      <c r="D1601" s="66" t="n"/>
      <c r="E1601" s="67" t="inlineStr">
        <is>
          <t>Interviewer Gabby &amp; Ty</t>
        </is>
      </c>
      <c r="F1601" s="66" t="n"/>
      <c r="G1601" s="66" t="n"/>
      <c r="H1601" s="66" t="n"/>
      <c r="I1601" s="66" t="n"/>
      <c r="J1601" s="66" t="n"/>
      <c r="K1601" s="66" t="n"/>
      <c r="L1601" s="66" t="n"/>
      <c r="M1601" s="66" t="n"/>
      <c r="N1601" s="66" t="n"/>
      <c r="O1601" s="66" t="n"/>
      <c r="P1601" s="66" t="n"/>
      <c r="Q1601" s="66" t="n"/>
    </row>
    <row r="1602" ht="69" customHeight="1">
      <c r="E1602" s="68">
        <f>IFERROR(_xlfn.IMAGE("https://play.pokemonshowdown.com/sprites/gen5/magneton.png"),"")</f>
        <v/>
      </c>
      <c r="G1602" s="68">
        <f>IFERROR(_xlfn.IMAGE("https://play.pokemonshowdown.com/sprites/gen5/exploud.png"),"")</f>
        <v/>
      </c>
      <c r="Q1602" s="69" t="inlineStr">
        <is>
          <t>DOUBLE BATTLE</t>
        </is>
      </c>
    </row>
    <row r="1603">
      <c r="E1603" s="70" t="inlineStr">
        <is>
          <t>Lv 39 Magneton</t>
        </is>
      </c>
      <c r="F1603" s="71" t="n"/>
      <c r="G1603" s="70" t="inlineStr">
        <is>
          <t>Lv 39 Exploud</t>
        </is>
      </c>
      <c r="H1603" s="71" t="n"/>
      <c r="Q1603" s="72" t="inlineStr">
        <is>
          <t>Pokémon</t>
        </is>
      </c>
    </row>
    <row r="1604">
      <c r="E1604" s="73" t="inlineStr">
        <is>
          <t>Modest</t>
        </is>
      </c>
      <c r="F1604" s="73" t="inlineStr">
        <is>
          <t>Magnet Pull</t>
        </is>
      </c>
      <c r="G1604" s="73" t="inlineStr">
        <is>
          <t>Naughty</t>
        </is>
      </c>
      <c r="H1604" s="73" t="inlineStr">
        <is>
          <t>Scrappy</t>
        </is>
      </c>
      <c r="Q1604" s="72" t="inlineStr">
        <is>
          <t>Nature / Ability</t>
        </is>
      </c>
    </row>
    <row r="1605">
      <c r="B1605" s="72" t="inlineStr">
        <is>
          <t>AI Flags:</t>
        </is>
      </c>
      <c r="E1605" s="74" t="inlineStr">
        <is>
          <t>(None)</t>
        </is>
      </c>
      <c r="F1605" s="71" t="n"/>
      <c r="G1605" s="74" t="inlineStr">
        <is>
          <t>(None)</t>
        </is>
      </c>
      <c r="H1605" s="71" t="n"/>
      <c r="Q1605" s="72" t="inlineStr">
        <is>
          <t>Item</t>
        </is>
      </c>
    </row>
    <row r="1606">
      <c r="B1606" s="69" t="inlineStr">
        <is>
          <t>Basic Trainer</t>
        </is>
      </c>
      <c r="E1606" s="76" t="inlineStr">
        <is>
          <t>Sonic Boom</t>
        </is>
      </c>
      <c r="F1606" s="71" t="n"/>
      <c r="G1606" s="92" t="inlineStr">
        <is>
          <t>Astonish</t>
        </is>
      </c>
      <c r="H1606" s="71" t="n"/>
      <c r="Q1606" s="72" t="inlineStr">
        <is>
          <t>Moves</t>
        </is>
      </c>
    </row>
    <row r="1607">
      <c r="E1607" s="77" t="inlineStr">
        <is>
          <t>Thunder Wave</t>
        </is>
      </c>
      <c r="F1607" s="71" t="n"/>
      <c r="G1607" s="78" t="inlineStr">
        <is>
          <t>Stomp</t>
        </is>
      </c>
      <c r="H1607" s="71" t="n"/>
    </row>
    <row r="1608">
      <c r="E1608" s="87" t="inlineStr">
        <is>
          <t>Metal Sound</t>
        </is>
      </c>
      <c r="F1608" s="71" t="n"/>
      <c r="G1608" s="76" t="inlineStr">
        <is>
          <t>Supersonic</t>
        </is>
      </c>
      <c r="H1608" s="71" t="n"/>
    </row>
    <row r="1609">
      <c r="E1609" s="77" t="inlineStr">
        <is>
          <t>Thunderbolt</t>
        </is>
      </c>
      <c r="F1609" s="71" t="n"/>
      <c r="G1609" s="76" t="inlineStr">
        <is>
          <t>Hyper Voice</t>
        </is>
      </c>
      <c r="H1609" s="71" t="n"/>
    </row>
    <row r="1611" ht="20" customHeight="1">
      <c r="B1611" s="65" t="inlineStr">
        <is>
          <t>Pkmn Breeder</t>
        </is>
      </c>
      <c r="C1611" s="66" t="n"/>
      <c r="D1611" s="66" t="n"/>
      <c r="E1611" s="67" t="inlineStr">
        <is>
          <t>Pkmn Breeder Gabrielle (Rematch 1)</t>
        </is>
      </c>
      <c r="F1611" s="66" t="n"/>
      <c r="G1611" s="66" t="n"/>
      <c r="H1611" s="66" t="n"/>
      <c r="I1611" s="66" t="n"/>
      <c r="J1611" s="66" t="n"/>
      <c r="K1611" s="66" t="n"/>
      <c r="L1611" s="66" t="n"/>
      <c r="M1611" s="66" t="n"/>
      <c r="N1611" s="66" t="n"/>
      <c r="O1611" s="66" t="n"/>
      <c r="P1611" s="66" t="n"/>
      <c r="Q1611" s="66" t="n"/>
    </row>
    <row r="1612" ht="69" customHeight="1">
      <c r="E1612" s="68">
        <f>IFERROR(_xlfn.IMAGE("https://play.pokemonshowdown.com/sprites/gen5/skitty.png"),"")</f>
        <v/>
      </c>
      <c r="G1612" s="68">
        <f>IFERROR(_xlfn.IMAGE("https://play.pokemonshowdown.com/sprites/gen5/mightyena.png"),"")</f>
        <v/>
      </c>
      <c r="I1612" s="68">
        <f>IFERROR(_xlfn.IMAGE("https://play.pokemonshowdown.com/sprites/gen5/zigzagoon.png"),"")</f>
        <v/>
      </c>
      <c r="K1612" s="68">
        <f>IFERROR(_xlfn.IMAGE("https://play.pokemonshowdown.com/sprites/gen5/lotad.png"),"")</f>
        <v/>
      </c>
      <c r="M1612" s="68">
        <f>IFERROR(_xlfn.IMAGE("https://play.pokemonshowdown.com/sprites/gen5/seedot.png"),"")</f>
        <v/>
      </c>
      <c r="O1612" s="68">
        <f>IFERROR(_xlfn.IMAGE("https://play.pokemonshowdown.com/sprites/gen5/taillow.png"),"")</f>
        <v/>
      </c>
    </row>
    <row r="1613">
      <c r="E1613" s="70" t="inlineStr">
        <is>
          <t>Lv 31 Skitty</t>
        </is>
      </c>
      <c r="F1613" s="71" t="n"/>
      <c r="G1613" s="70" t="inlineStr">
        <is>
          <t>Lv 31 Mightyena</t>
        </is>
      </c>
      <c r="H1613" s="71" t="n"/>
      <c r="I1613" s="70" t="inlineStr">
        <is>
          <t>Lv 31 Zigzagoon</t>
        </is>
      </c>
      <c r="J1613" s="71" t="n"/>
      <c r="K1613" s="70" t="inlineStr">
        <is>
          <t>Lv 31 Lotad</t>
        </is>
      </c>
      <c r="L1613" s="71" t="n"/>
      <c r="M1613" s="70" t="inlineStr">
        <is>
          <t>Lv 31 Seedot</t>
        </is>
      </c>
      <c r="N1613" s="71" t="n"/>
      <c r="O1613" s="70" t="inlineStr">
        <is>
          <t>Lv 31 Taillow</t>
        </is>
      </c>
      <c r="P1613" s="71" t="n"/>
      <c r="Q1613" s="72" t="inlineStr">
        <is>
          <t>Pokémon</t>
        </is>
      </c>
    </row>
    <row r="1614">
      <c r="E1614" s="73" t="inlineStr">
        <is>
          <t>Adamant</t>
        </is>
      </c>
      <c r="F1614" s="73" t="inlineStr">
        <is>
          <t>Cute Charm</t>
        </is>
      </c>
      <c r="G1614" s="73" t="inlineStr">
        <is>
          <t>Adamant</t>
        </is>
      </c>
      <c r="H1614" s="73" t="inlineStr">
        <is>
          <t>Intimidate</t>
        </is>
      </c>
      <c r="I1614" s="73" t="inlineStr">
        <is>
          <t>Adamant</t>
        </is>
      </c>
      <c r="J1614" s="73" t="inlineStr">
        <is>
          <t>Gluttony</t>
        </is>
      </c>
      <c r="K1614" s="73" t="inlineStr">
        <is>
          <t>Modest</t>
        </is>
      </c>
      <c r="L1614" s="73" t="inlineStr">
        <is>
          <t>Swift Swim</t>
        </is>
      </c>
      <c r="M1614" s="73" t="inlineStr">
        <is>
          <t>Adamant</t>
        </is>
      </c>
      <c r="N1614" s="73" t="inlineStr">
        <is>
          <t>Chlorophyll</t>
        </is>
      </c>
      <c r="O1614" s="73" t="inlineStr">
        <is>
          <t>Adamant</t>
        </is>
      </c>
      <c r="P1614" s="73" t="inlineStr">
        <is>
          <t>Guts</t>
        </is>
      </c>
      <c r="Q1614" s="72" t="inlineStr">
        <is>
          <t>Nature / Ability</t>
        </is>
      </c>
    </row>
    <row r="1615">
      <c r="B1615" s="72" t="inlineStr">
        <is>
          <t>AI Flags:</t>
        </is>
      </c>
      <c r="E1615" s="74" t="inlineStr">
        <is>
          <t>(None)</t>
        </is>
      </c>
      <c r="F1615" s="71" t="n"/>
      <c r="G1615" s="74" t="inlineStr">
        <is>
          <t>(None)</t>
        </is>
      </c>
      <c r="H1615" s="71" t="n"/>
      <c r="I1615" s="74" t="inlineStr">
        <is>
          <t>(None)</t>
        </is>
      </c>
      <c r="J1615" s="71" t="n"/>
      <c r="K1615" s="74" t="inlineStr">
        <is>
          <t>(None)</t>
        </is>
      </c>
      <c r="L1615" s="71" t="n"/>
      <c r="M1615" s="74" t="inlineStr">
        <is>
          <t>(None)</t>
        </is>
      </c>
      <c r="N1615" s="71" t="n"/>
      <c r="O1615" s="74" t="inlineStr">
        <is>
          <t>(None)</t>
        </is>
      </c>
      <c r="P1615" s="71" t="n"/>
      <c r="Q1615" s="72" t="inlineStr">
        <is>
          <t>Item</t>
        </is>
      </c>
    </row>
    <row r="1616">
      <c r="B1616" s="69" t="inlineStr">
        <is>
          <t>Basic Trainer</t>
        </is>
      </c>
      <c r="E1616" s="76" t="inlineStr">
        <is>
          <t>Copycat</t>
        </is>
      </c>
      <c r="F1616" s="71" t="n"/>
      <c r="G1616" s="75" t="inlineStr">
        <is>
          <t>Bite</t>
        </is>
      </c>
      <c r="H1616" s="71" t="n"/>
      <c r="I1616" s="76" t="inlineStr">
        <is>
          <t>Odor Sleuth</t>
        </is>
      </c>
      <c r="J1616" s="71" t="n"/>
      <c r="K1616" s="75" t="inlineStr">
        <is>
          <t>Absorb</t>
        </is>
      </c>
      <c r="L1616" s="71" t="n"/>
      <c r="M1616" s="75" t="inlineStr">
        <is>
          <t>Absorb</t>
        </is>
      </c>
      <c r="N1616" s="71" t="n"/>
      <c r="O1616" s="82" t="inlineStr">
        <is>
          <t>Wing Attack</t>
        </is>
      </c>
      <c r="P1616" s="71" t="n"/>
      <c r="Q1616" s="72" t="inlineStr">
        <is>
          <t>Moves</t>
        </is>
      </c>
    </row>
    <row r="1617">
      <c r="E1617" s="76" t="inlineStr">
        <is>
          <t>Assist</t>
        </is>
      </c>
      <c r="F1617" s="71" t="n"/>
      <c r="G1617" s="76" t="inlineStr">
        <is>
          <t>Odor Sleuth</t>
        </is>
      </c>
      <c r="H1617" s="71" t="n"/>
      <c r="I1617" s="76" t="inlineStr">
        <is>
          <t>Body Slam</t>
        </is>
      </c>
      <c r="J1617" s="71" t="n"/>
      <c r="K1617" s="76" t="inlineStr">
        <is>
          <t>Nature Power</t>
        </is>
      </c>
      <c r="L1617" s="71" t="n"/>
      <c r="M1617" s="76" t="inlineStr">
        <is>
          <t>Self Destruct</t>
        </is>
      </c>
      <c r="N1617" s="71" t="n"/>
      <c r="O1617" s="76" t="inlineStr">
        <is>
          <t>Tackle</t>
        </is>
      </c>
      <c r="P1617" s="71" t="n"/>
    </row>
    <row r="1618">
      <c r="E1618" s="76" t="inlineStr">
        <is>
          <t>Hyper Voice</t>
        </is>
      </c>
      <c r="F1618" s="71" t="n"/>
      <c r="G1618" s="75" t="inlineStr">
        <is>
          <t>Assurance</t>
        </is>
      </c>
      <c r="H1618" s="71" t="n"/>
      <c r="I1618" s="79" t="inlineStr">
        <is>
          <t>Pin Missile</t>
        </is>
      </c>
      <c r="J1618" s="71" t="n"/>
      <c r="K1618" s="84" t="inlineStr">
        <is>
          <t>Magical Leaf</t>
        </is>
      </c>
      <c r="L1618" s="71" t="n"/>
      <c r="M1618" s="84" t="inlineStr">
        <is>
          <t>Giga Drain</t>
        </is>
      </c>
      <c r="N1618" s="71" t="n"/>
      <c r="O1618" s="76" t="inlineStr">
        <is>
          <t>Hyper Voice</t>
        </is>
      </c>
      <c r="P1618" s="71" t="n"/>
    </row>
    <row r="1619">
      <c r="E1619" s="75" t="inlineStr">
        <is>
          <t>Feint Attack</t>
        </is>
      </c>
      <c r="F1619" s="71" t="n"/>
      <c r="G1619" s="77" t="inlineStr">
        <is>
          <t>Thunder Fang</t>
        </is>
      </c>
      <c r="H1619" s="71" t="n"/>
      <c r="I1619" s="76" t="inlineStr">
        <is>
          <t>Fury Swipes</t>
        </is>
      </c>
      <c r="J1619" s="71" t="n"/>
      <c r="K1619" s="90" t="inlineStr">
        <is>
          <t>Bubble Beam</t>
        </is>
      </c>
      <c r="L1619" s="71" t="n"/>
      <c r="M1619" s="84" t="inlineStr">
        <is>
          <t>Seed Bomb</t>
        </is>
      </c>
      <c r="N1619" s="71" t="n"/>
      <c r="O1619" s="76" t="inlineStr">
        <is>
          <t>Roar</t>
        </is>
      </c>
      <c r="P1619" s="71" t="n"/>
    </row>
    <row r="1621" ht="20" customHeight="1">
      <c r="B1621" s="65" t="inlineStr">
        <is>
          <t>Pkmn Breeder</t>
        </is>
      </c>
      <c r="C1621" s="66" t="n"/>
      <c r="D1621" s="66" t="n"/>
      <c r="E1621" s="67" t="inlineStr">
        <is>
          <t>Pkmn Breeder Gabrielle (Rematch 2)</t>
        </is>
      </c>
      <c r="F1621" s="66" t="n"/>
      <c r="G1621" s="66" t="n"/>
      <c r="H1621" s="66" t="n"/>
      <c r="I1621" s="66" t="n"/>
      <c r="J1621" s="66" t="n"/>
      <c r="K1621" s="66" t="n"/>
      <c r="L1621" s="66" t="n"/>
      <c r="M1621" s="66" t="n"/>
      <c r="N1621" s="66" t="n"/>
      <c r="O1621" s="66" t="n"/>
      <c r="P1621" s="66" t="n"/>
      <c r="Q1621" s="66" t="n"/>
    </row>
    <row r="1622" ht="69" customHeight="1">
      <c r="E1622" s="68">
        <f>IFERROR(_xlfn.IMAGE("https://play.pokemonshowdown.com/sprites/gen5/skitty.png"),"")</f>
        <v/>
      </c>
      <c r="G1622" s="68">
        <f>IFERROR(_xlfn.IMAGE("https://play.pokemonshowdown.com/sprites/gen5/mightyena.png"),"")</f>
        <v/>
      </c>
      <c r="I1622" s="68">
        <f>IFERROR(_xlfn.IMAGE("https://play.pokemonshowdown.com/sprites/gen5/linoone.png"),"")</f>
        <v/>
      </c>
      <c r="K1622" s="68">
        <f>IFERROR(_xlfn.IMAGE("https://play.pokemonshowdown.com/sprites/gen5/lombre.png"),"")</f>
        <v/>
      </c>
      <c r="M1622" s="68">
        <f>IFERROR(_xlfn.IMAGE("https://play.pokemonshowdown.com/sprites/gen5/nuzleaf.png"),"")</f>
        <v/>
      </c>
      <c r="O1622" s="68">
        <f>IFERROR(_xlfn.IMAGE("https://play.pokemonshowdown.com/sprites/gen5/taillow.png"),"")</f>
        <v/>
      </c>
    </row>
    <row r="1623">
      <c r="E1623" s="70" t="inlineStr">
        <is>
          <t>Lv 33 Skitty</t>
        </is>
      </c>
      <c r="F1623" s="71" t="n"/>
      <c r="G1623" s="70" t="inlineStr">
        <is>
          <t>Lv 33 Mightyena</t>
        </is>
      </c>
      <c r="H1623" s="71" t="n"/>
      <c r="I1623" s="70" t="inlineStr">
        <is>
          <t>Lv 33 Linoone</t>
        </is>
      </c>
      <c r="J1623" s="71" t="n"/>
      <c r="K1623" s="70" t="inlineStr">
        <is>
          <t>Lv 33 Lombre</t>
        </is>
      </c>
      <c r="L1623" s="71" t="n"/>
      <c r="M1623" s="70" t="inlineStr">
        <is>
          <t>Lv 33 Nuzleaf</t>
        </is>
      </c>
      <c r="N1623" s="71" t="n"/>
      <c r="O1623" s="70" t="inlineStr">
        <is>
          <t>Lv 33 Taillow</t>
        </is>
      </c>
      <c r="P1623" s="71" t="n"/>
      <c r="Q1623" s="72" t="inlineStr">
        <is>
          <t>Pokémon</t>
        </is>
      </c>
    </row>
    <row r="1624">
      <c r="E1624" s="73" t="inlineStr">
        <is>
          <t>Adamant</t>
        </is>
      </c>
      <c r="F1624" s="73" t="inlineStr">
        <is>
          <t>Cute Charm</t>
        </is>
      </c>
      <c r="G1624" s="73" t="inlineStr">
        <is>
          <t>Adamant</t>
        </is>
      </c>
      <c r="H1624" s="73" t="inlineStr">
        <is>
          <t>Intimidate</t>
        </is>
      </c>
      <c r="I1624" s="73" t="inlineStr">
        <is>
          <t>Jolly</t>
        </is>
      </c>
      <c r="J1624" s="73" t="inlineStr">
        <is>
          <t>Gluttony</t>
        </is>
      </c>
      <c r="K1624" s="73" t="inlineStr">
        <is>
          <t>Modest</t>
        </is>
      </c>
      <c r="L1624" s="73" t="inlineStr">
        <is>
          <t>Swift Swim</t>
        </is>
      </c>
      <c r="M1624" s="73" t="inlineStr">
        <is>
          <t>Adamant</t>
        </is>
      </c>
      <c r="N1624" s="73" t="inlineStr">
        <is>
          <t>Chlorophyll</t>
        </is>
      </c>
      <c r="O1624" s="73" t="inlineStr">
        <is>
          <t>Adamant</t>
        </is>
      </c>
      <c r="P1624" s="73" t="inlineStr">
        <is>
          <t>Guts</t>
        </is>
      </c>
      <c r="Q1624" s="72" t="inlineStr">
        <is>
          <t>Nature / Ability</t>
        </is>
      </c>
    </row>
    <row r="1625">
      <c r="B1625" s="72" t="inlineStr">
        <is>
          <t>AI Flags:</t>
        </is>
      </c>
      <c r="E1625" s="74" t="inlineStr">
        <is>
          <t>(None)</t>
        </is>
      </c>
      <c r="F1625" s="71" t="n"/>
      <c r="G1625" s="74" t="inlineStr">
        <is>
          <t>(None)</t>
        </is>
      </c>
      <c r="H1625" s="71" t="n"/>
      <c r="I1625" s="74" t="inlineStr">
        <is>
          <t>(None)</t>
        </is>
      </c>
      <c r="J1625" s="71" t="n"/>
      <c r="K1625" s="74" t="inlineStr">
        <is>
          <t>(None)</t>
        </is>
      </c>
      <c r="L1625" s="71" t="n"/>
      <c r="M1625" s="74" t="inlineStr">
        <is>
          <t>(None)</t>
        </is>
      </c>
      <c r="N1625" s="71" t="n"/>
      <c r="O1625" s="74" t="inlineStr">
        <is>
          <t>(None)</t>
        </is>
      </c>
      <c r="P1625" s="71" t="n"/>
      <c r="Q1625" s="72" t="inlineStr">
        <is>
          <t>Item</t>
        </is>
      </c>
    </row>
    <row r="1626">
      <c r="B1626" s="69" t="inlineStr">
        <is>
          <t>Basic Trainer</t>
        </is>
      </c>
      <c r="E1626" s="76" t="inlineStr">
        <is>
          <t>Assist</t>
        </is>
      </c>
      <c r="F1626" s="71" t="n"/>
      <c r="G1626" s="75" t="inlineStr">
        <is>
          <t>Bite</t>
        </is>
      </c>
      <c r="H1626" s="71" t="n"/>
      <c r="I1626" s="78" t="inlineStr">
        <is>
          <t>Sand Attack</t>
        </is>
      </c>
      <c r="J1626" s="71" t="n"/>
      <c r="K1626" s="90" t="inlineStr">
        <is>
          <t>Water Gun</t>
        </is>
      </c>
      <c r="L1626" s="71" t="n"/>
      <c r="M1626" s="75" t="inlineStr">
        <is>
          <t>Feint Attack</t>
        </is>
      </c>
      <c r="N1626" s="71" t="n"/>
      <c r="O1626" s="82" t="inlineStr">
        <is>
          <t>Wing Attack</t>
        </is>
      </c>
      <c r="P1626" s="71" t="n"/>
      <c r="Q1626" s="72" t="inlineStr">
        <is>
          <t>Moves</t>
        </is>
      </c>
    </row>
    <row r="1627">
      <c r="E1627" s="76" t="inlineStr">
        <is>
          <t>Hyper Voice</t>
        </is>
      </c>
      <c r="F1627" s="71" t="n"/>
      <c r="G1627" s="76" t="inlineStr">
        <is>
          <t>Odor Sleuth</t>
        </is>
      </c>
      <c r="H1627" s="71" t="n"/>
      <c r="I1627" s="76" t="inlineStr">
        <is>
          <t>Quick Attack</t>
        </is>
      </c>
      <c r="J1627" s="71" t="n"/>
      <c r="K1627" s="75" t="inlineStr">
        <is>
          <t>Absorb</t>
        </is>
      </c>
      <c r="L1627" s="71" t="n"/>
      <c r="M1627" s="84" t="inlineStr">
        <is>
          <t>Razor Leaf</t>
        </is>
      </c>
      <c r="N1627" s="71" t="n"/>
      <c r="O1627" s="76" t="inlineStr">
        <is>
          <t>Tackle</t>
        </is>
      </c>
      <c r="P1627" s="71" t="n"/>
    </row>
    <row r="1628">
      <c r="E1628" s="75" t="inlineStr">
        <is>
          <t>Feint Attack</t>
        </is>
      </c>
      <c r="F1628" s="71" t="n"/>
      <c r="G1628" s="75" t="inlineStr">
        <is>
          <t>Assurance</t>
        </is>
      </c>
      <c r="H1628" s="71" t="n"/>
      <c r="I1628" s="87" t="inlineStr">
        <is>
          <t>Iron Tail</t>
        </is>
      </c>
      <c r="J1628" s="71" t="n"/>
      <c r="K1628" s="76" t="inlineStr">
        <is>
          <t>Nature Power</t>
        </is>
      </c>
      <c r="L1628" s="71" t="n"/>
      <c r="M1628" s="85" t="inlineStr">
        <is>
          <t>Extrasensory</t>
        </is>
      </c>
      <c r="N1628" s="71" t="n"/>
      <c r="O1628" s="76" t="inlineStr">
        <is>
          <t>Hyper Voice</t>
        </is>
      </c>
      <c r="P1628" s="71" t="n"/>
    </row>
    <row r="1629">
      <c r="E1629" s="76" t="inlineStr">
        <is>
          <t>Charm</t>
        </is>
      </c>
      <c r="F1629" s="71" t="n"/>
      <c r="G1629" s="77" t="inlineStr">
        <is>
          <t>Thunder Fang</t>
        </is>
      </c>
      <c r="H1629" s="71" t="n"/>
      <c r="I1629" s="75" t="inlineStr">
        <is>
          <t>Night Slash</t>
        </is>
      </c>
      <c r="J1629" s="71" t="n"/>
      <c r="K1629" s="84" t="inlineStr">
        <is>
          <t>Magical Leaf</t>
        </is>
      </c>
      <c r="L1629" s="71" t="n"/>
      <c r="M1629" s="76" t="inlineStr">
        <is>
          <t>Explosion</t>
        </is>
      </c>
      <c r="N1629" s="71" t="n"/>
      <c r="O1629" s="76" t="inlineStr">
        <is>
          <t>Roar</t>
        </is>
      </c>
      <c r="P1629" s="71" t="n"/>
    </row>
    <row r="1631" ht="20" customHeight="1">
      <c r="B1631" s="65" t="inlineStr">
        <is>
          <t>Pkmn Breeder</t>
        </is>
      </c>
      <c r="C1631" s="66" t="n"/>
      <c r="D1631" s="66" t="n"/>
      <c r="E1631" s="67" t="inlineStr">
        <is>
          <t>Pkmn Breeder Gabrielle (Rematch 3)</t>
        </is>
      </c>
      <c r="F1631" s="66" t="n"/>
      <c r="G1631" s="66" t="n"/>
      <c r="H1631" s="66" t="n"/>
      <c r="I1631" s="66" t="n"/>
      <c r="J1631" s="66" t="n"/>
      <c r="K1631" s="66" t="n"/>
      <c r="L1631" s="66" t="n"/>
      <c r="M1631" s="66" t="n"/>
      <c r="N1631" s="66" t="n"/>
      <c r="O1631" s="66" t="n"/>
      <c r="P1631" s="66" t="n"/>
      <c r="Q1631" s="66" t="n"/>
    </row>
    <row r="1632" ht="69" customHeight="1">
      <c r="E1632" s="68">
        <f>IFERROR(_xlfn.IMAGE("https://play.pokemonshowdown.com/sprites/gen5/delcatty.png"),"")</f>
        <v/>
      </c>
      <c r="G1632" s="68">
        <f>IFERROR(_xlfn.IMAGE("https://play.pokemonshowdown.com/sprites/gen5/mightyena.png"),"")</f>
        <v/>
      </c>
      <c r="I1632" s="68">
        <f>IFERROR(_xlfn.IMAGE("https://play.pokemonshowdown.com/sprites/gen5/linoone.png"),"")</f>
        <v/>
      </c>
      <c r="K1632" s="68">
        <f>IFERROR(_xlfn.IMAGE("https://play.pokemonshowdown.com/sprites/gen5/lombre.png"),"")</f>
        <v/>
      </c>
      <c r="M1632" s="68">
        <f>IFERROR(_xlfn.IMAGE("https://play.pokemonshowdown.com/sprites/gen5/nuzleaf.png"),"")</f>
        <v/>
      </c>
      <c r="O1632" s="68">
        <f>IFERROR(_xlfn.IMAGE("https://play.pokemonshowdown.com/sprites/gen5/swellow.png"),"")</f>
        <v/>
      </c>
    </row>
    <row r="1633">
      <c r="E1633" s="70" t="inlineStr">
        <is>
          <t>Lv 35 Delcatty</t>
        </is>
      </c>
      <c r="F1633" s="71" t="n"/>
      <c r="G1633" s="70" t="inlineStr">
        <is>
          <t>Lv 35 Mightyena</t>
        </is>
      </c>
      <c r="H1633" s="71" t="n"/>
      <c r="I1633" s="70" t="inlineStr">
        <is>
          <t>Lv 35 Linoone</t>
        </is>
      </c>
      <c r="J1633" s="71" t="n"/>
      <c r="K1633" s="70" t="inlineStr">
        <is>
          <t>Lv 35 Lombre</t>
        </is>
      </c>
      <c r="L1633" s="71" t="n"/>
      <c r="M1633" s="70" t="inlineStr">
        <is>
          <t>Lv 35 Nuzleaf</t>
        </is>
      </c>
      <c r="N1633" s="71" t="n"/>
      <c r="O1633" s="70" t="inlineStr">
        <is>
          <t>Lv 35 Swellow</t>
        </is>
      </c>
      <c r="P1633" s="71" t="n"/>
      <c r="Q1633" s="72" t="inlineStr">
        <is>
          <t>Pokémon</t>
        </is>
      </c>
    </row>
    <row r="1634">
      <c r="E1634" s="73" t="inlineStr">
        <is>
          <t>Jolly</t>
        </is>
      </c>
      <c r="F1634" s="73" t="inlineStr">
        <is>
          <t>Cute Charm</t>
        </is>
      </c>
      <c r="G1634" s="73" t="inlineStr">
        <is>
          <t>Adamant</t>
        </is>
      </c>
      <c r="H1634" s="73" t="inlineStr">
        <is>
          <t>Intimidate</t>
        </is>
      </c>
      <c r="I1634" s="73" t="inlineStr">
        <is>
          <t>Jolly</t>
        </is>
      </c>
      <c r="J1634" s="73" t="inlineStr">
        <is>
          <t>Gluttony</t>
        </is>
      </c>
      <c r="K1634" s="73" t="inlineStr">
        <is>
          <t>Modest</t>
        </is>
      </c>
      <c r="L1634" s="73" t="inlineStr">
        <is>
          <t>Swift Swim</t>
        </is>
      </c>
      <c r="M1634" s="73" t="inlineStr">
        <is>
          <t>Adamant</t>
        </is>
      </c>
      <c r="N1634" s="73" t="inlineStr">
        <is>
          <t>Chlorophyll</t>
        </is>
      </c>
      <c r="O1634" s="73" t="inlineStr">
        <is>
          <t>Adamant</t>
        </is>
      </c>
      <c r="P1634" s="73" t="inlineStr">
        <is>
          <t>Guts</t>
        </is>
      </c>
      <c r="Q1634" s="72" t="inlineStr">
        <is>
          <t>Nature / Ability</t>
        </is>
      </c>
    </row>
    <row r="1635">
      <c r="B1635" s="72" t="inlineStr">
        <is>
          <t>AI Flags:</t>
        </is>
      </c>
      <c r="E1635" s="74" t="inlineStr">
        <is>
          <t>(None)</t>
        </is>
      </c>
      <c r="F1635" s="71" t="n"/>
      <c r="G1635" s="74" t="inlineStr">
        <is>
          <t>(None)</t>
        </is>
      </c>
      <c r="H1635" s="71" t="n"/>
      <c r="I1635" s="74" t="inlineStr">
        <is>
          <t>(None)</t>
        </is>
      </c>
      <c r="J1635" s="71" t="n"/>
      <c r="K1635" s="74" t="inlineStr">
        <is>
          <t>(None)</t>
        </is>
      </c>
      <c r="L1635" s="71" t="n"/>
      <c r="M1635" s="74" t="inlineStr">
        <is>
          <t>(None)</t>
        </is>
      </c>
      <c r="N1635" s="71" t="n"/>
      <c r="O1635" s="74" t="inlineStr">
        <is>
          <t>(None)</t>
        </is>
      </c>
      <c r="P1635" s="71" t="n"/>
      <c r="Q1635" s="72" t="inlineStr">
        <is>
          <t>Item</t>
        </is>
      </c>
    </row>
    <row r="1636">
      <c r="B1636" s="69" t="inlineStr">
        <is>
          <t>Basic Trainer</t>
        </is>
      </c>
      <c r="E1636" s="76" t="inlineStr">
        <is>
          <t>Fake Out</t>
        </is>
      </c>
      <c r="F1636" s="71" t="n"/>
      <c r="G1636" s="75" t="inlineStr">
        <is>
          <t>Bite</t>
        </is>
      </c>
      <c r="H1636" s="71" t="n"/>
      <c r="I1636" s="76" t="inlineStr">
        <is>
          <t>Quick Attack</t>
        </is>
      </c>
      <c r="J1636" s="71" t="n"/>
      <c r="K1636" s="75" t="inlineStr">
        <is>
          <t>Absorb</t>
        </is>
      </c>
      <c r="L1636" s="71" t="n"/>
      <c r="M1636" s="75" t="inlineStr">
        <is>
          <t>Feint Attack</t>
        </is>
      </c>
      <c r="N1636" s="71" t="n"/>
      <c r="O1636" s="76" t="inlineStr">
        <is>
          <t>Whirlwind</t>
        </is>
      </c>
      <c r="P1636" s="71" t="n"/>
      <c r="Q1636" s="72" t="inlineStr">
        <is>
          <t>Moves</t>
        </is>
      </c>
    </row>
    <row r="1637">
      <c r="E1637" s="76" t="inlineStr">
        <is>
          <t>Assist</t>
        </is>
      </c>
      <c r="F1637" s="71" t="n"/>
      <c r="G1637" s="76" t="inlineStr">
        <is>
          <t>Odor Sleuth</t>
        </is>
      </c>
      <c r="H1637" s="71" t="n"/>
      <c r="I1637" s="87" t="inlineStr">
        <is>
          <t>Iron Tail</t>
        </is>
      </c>
      <c r="J1637" s="71" t="n"/>
      <c r="K1637" s="76" t="inlineStr">
        <is>
          <t>Nature Power</t>
        </is>
      </c>
      <c r="L1637" s="71" t="n"/>
      <c r="M1637" s="84" t="inlineStr">
        <is>
          <t>Razor Leaf</t>
        </is>
      </c>
      <c r="N1637" s="71" t="n"/>
      <c r="O1637" s="76" t="inlineStr">
        <is>
          <t>Quick Attack</t>
        </is>
      </c>
      <c r="P1637" s="71" t="n"/>
    </row>
    <row r="1638">
      <c r="E1638" s="76" t="inlineStr">
        <is>
          <t>Sing</t>
        </is>
      </c>
      <c r="F1638" s="71" t="n"/>
      <c r="G1638" s="75" t="inlineStr">
        <is>
          <t>Assurance</t>
        </is>
      </c>
      <c r="H1638" s="71" t="n"/>
      <c r="I1638" s="75" t="inlineStr">
        <is>
          <t>Night Slash</t>
        </is>
      </c>
      <c r="J1638" s="71" t="n"/>
      <c r="K1638" s="84" t="inlineStr">
        <is>
          <t>Magical Leaf</t>
        </is>
      </c>
      <c r="L1638" s="71" t="n"/>
      <c r="M1638" s="85" t="inlineStr">
        <is>
          <t>Extrasensory</t>
        </is>
      </c>
      <c r="N1638" s="71" t="n"/>
      <c r="O1638" s="82" t="inlineStr">
        <is>
          <t>Aerial Ace</t>
        </is>
      </c>
      <c r="P1638" s="71" t="n"/>
    </row>
    <row r="1639">
      <c r="E1639" s="76" t="inlineStr">
        <is>
          <t>Copycat</t>
        </is>
      </c>
      <c r="F1639" s="71" t="n"/>
      <c r="G1639" s="77" t="inlineStr">
        <is>
          <t>Thunder Fang</t>
        </is>
      </c>
      <c r="H1639" s="71" t="n"/>
      <c r="I1639" s="76" t="inlineStr">
        <is>
          <t>Fury Swipes</t>
        </is>
      </c>
      <c r="J1639" s="71" t="n"/>
      <c r="K1639" s="90" t="inlineStr">
        <is>
          <t>Bubble Beam</t>
        </is>
      </c>
      <c r="L1639" s="71" t="n"/>
      <c r="M1639" s="76" t="inlineStr">
        <is>
          <t>Explosion</t>
        </is>
      </c>
      <c r="N1639" s="71" t="n"/>
      <c r="O1639" s="76" t="inlineStr">
        <is>
          <t>Endeavor</t>
        </is>
      </c>
      <c r="P1639" s="71" t="n"/>
    </row>
    <row r="1641" ht="20" customHeight="1">
      <c r="B1641" s="65" t="inlineStr">
        <is>
          <t>Pkmn Breeder</t>
        </is>
      </c>
      <c r="C1641" s="66" t="n"/>
      <c r="D1641" s="66" t="n"/>
      <c r="E1641" s="67" t="inlineStr">
        <is>
          <t>Pkmn Breeder Gabrielle (Rematch 4)</t>
        </is>
      </c>
      <c r="F1641" s="66" t="n"/>
      <c r="G1641" s="66" t="n"/>
      <c r="H1641" s="66" t="n"/>
      <c r="I1641" s="66" t="n"/>
      <c r="J1641" s="66" t="n"/>
      <c r="K1641" s="66" t="n"/>
      <c r="L1641" s="66" t="n"/>
      <c r="M1641" s="66" t="n"/>
      <c r="N1641" s="66" t="n"/>
      <c r="O1641" s="66" t="n"/>
      <c r="P1641" s="66" t="n"/>
      <c r="Q1641" s="66" t="n"/>
    </row>
    <row r="1642" ht="69" customHeight="1">
      <c r="E1642" s="68">
        <f>IFERROR(_xlfn.IMAGE("https://play.pokemonshowdown.com/sprites/gen5/delcatty.png"),"")</f>
        <v/>
      </c>
      <c r="G1642" s="68">
        <f>IFERROR(_xlfn.IMAGE("https://play.pokemonshowdown.com/sprites/gen5/mightyena.png"),"")</f>
        <v/>
      </c>
      <c r="I1642" s="68">
        <f>IFERROR(_xlfn.IMAGE("https://play.pokemonshowdown.com/sprites/gen5/linoone.png"),"")</f>
        <v/>
      </c>
      <c r="K1642" s="68">
        <f>IFERROR(_xlfn.IMAGE("https://play.pokemonshowdown.com/sprites/gen5/ludicolo.png"),"")</f>
        <v/>
      </c>
      <c r="M1642" s="68">
        <f>IFERROR(_xlfn.IMAGE("https://play.pokemonshowdown.com/sprites/gen5/shiftry.png"),"")</f>
        <v/>
      </c>
      <c r="O1642" s="68">
        <f>IFERROR(_xlfn.IMAGE("https://play.pokemonshowdown.com/sprites/gen5/swellow.png"),"")</f>
        <v/>
      </c>
    </row>
    <row r="1643">
      <c r="E1643" s="70" t="inlineStr">
        <is>
          <t>Lv 37 Delcatty</t>
        </is>
      </c>
      <c r="F1643" s="71" t="n"/>
      <c r="G1643" s="70" t="inlineStr">
        <is>
          <t>Lv 37 Mightyena</t>
        </is>
      </c>
      <c r="H1643" s="71" t="n"/>
      <c r="I1643" s="70" t="inlineStr">
        <is>
          <t>Lv 37 Linoone</t>
        </is>
      </c>
      <c r="J1643" s="71" t="n"/>
      <c r="K1643" s="70" t="inlineStr">
        <is>
          <t>Lv 37 Ludicolo</t>
        </is>
      </c>
      <c r="L1643" s="71" t="n"/>
      <c r="M1643" s="70" t="inlineStr">
        <is>
          <t>Lv 37 Shiftry</t>
        </is>
      </c>
      <c r="N1643" s="71" t="n"/>
      <c r="O1643" s="70" t="inlineStr">
        <is>
          <t>Lv 37 Swellow</t>
        </is>
      </c>
      <c r="P1643" s="71" t="n"/>
      <c r="Q1643" s="72" t="inlineStr">
        <is>
          <t>Pokémon</t>
        </is>
      </c>
    </row>
    <row r="1644">
      <c r="E1644" s="73" t="inlineStr">
        <is>
          <t>Jolly</t>
        </is>
      </c>
      <c r="F1644" s="73" t="inlineStr">
        <is>
          <t>Cute Charm</t>
        </is>
      </c>
      <c r="G1644" s="73" t="inlineStr">
        <is>
          <t>Adamant</t>
        </is>
      </c>
      <c r="H1644" s="73" t="inlineStr">
        <is>
          <t>Intimidate</t>
        </is>
      </c>
      <c r="I1644" s="73" t="inlineStr">
        <is>
          <t>Jolly</t>
        </is>
      </c>
      <c r="J1644" s="73" t="inlineStr">
        <is>
          <t>Gluttony</t>
        </is>
      </c>
      <c r="K1644" s="73" t="inlineStr">
        <is>
          <t>Modest</t>
        </is>
      </c>
      <c r="L1644" s="73" t="inlineStr">
        <is>
          <t>Swift Swim</t>
        </is>
      </c>
      <c r="M1644" s="73" t="inlineStr">
        <is>
          <t>Adamant</t>
        </is>
      </c>
      <c r="N1644" s="73" t="inlineStr">
        <is>
          <t>Chlorophyll</t>
        </is>
      </c>
      <c r="O1644" s="73" t="inlineStr">
        <is>
          <t>Adamant</t>
        </is>
      </c>
      <c r="P1644" s="73" t="inlineStr">
        <is>
          <t>Guts</t>
        </is>
      </c>
      <c r="Q1644" s="72" t="inlineStr">
        <is>
          <t>Nature / Ability</t>
        </is>
      </c>
    </row>
    <row r="1645">
      <c r="B1645" s="72" t="inlineStr">
        <is>
          <t>AI Flags:</t>
        </is>
      </c>
      <c r="E1645" s="74" t="inlineStr">
        <is>
          <t>(None)</t>
        </is>
      </c>
      <c r="F1645" s="71" t="n"/>
      <c r="G1645" s="74" t="inlineStr">
        <is>
          <t>(None)</t>
        </is>
      </c>
      <c r="H1645" s="71" t="n"/>
      <c r="I1645" s="74" t="inlineStr">
        <is>
          <t>(None)</t>
        </is>
      </c>
      <c r="J1645" s="71" t="n"/>
      <c r="K1645" s="74" t="inlineStr">
        <is>
          <t>(None)</t>
        </is>
      </c>
      <c r="L1645" s="71" t="n"/>
      <c r="M1645" s="74" t="inlineStr">
        <is>
          <t>(None)</t>
        </is>
      </c>
      <c r="N1645" s="71" t="n"/>
      <c r="O1645" s="74" t="inlineStr">
        <is>
          <t>(None)</t>
        </is>
      </c>
      <c r="P1645" s="71" t="n"/>
      <c r="Q1645" s="72" t="inlineStr">
        <is>
          <t>Item</t>
        </is>
      </c>
    </row>
    <row r="1646">
      <c r="B1646" s="69" t="inlineStr">
        <is>
          <t>Basic Trainer</t>
        </is>
      </c>
      <c r="E1646" s="76" t="inlineStr">
        <is>
          <t>Fake Out</t>
        </is>
      </c>
      <c r="F1646" s="71" t="n"/>
      <c r="G1646" s="76" t="inlineStr">
        <is>
          <t>Odor Sleuth</t>
        </is>
      </c>
      <c r="H1646" s="71" t="n"/>
      <c r="I1646" s="76" t="inlineStr">
        <is>
          <t>Quick Attack</t>
        </is>
      </c>
      <c r="J1646" s="71" t="n"/>
      <c r="K1646" s="83" t="inlineStr">
        <is>
          <t>Fire Punch</t>
        </is>
      </c>
      <c r="L1646" s="71" t="n"/>
      <c r="M1646" s="75" t="inlineStr">
        <is>
          <t>Crunch</t>
        </is>
      </c>
      <c r="N1646" s="71" t="n"/>
      <c r="O1646" s="76" t="inlineStr">
        <is>
          <t>Whirlwind</t>
        </is>
      </c>
      <c r="P1646" s="71" t="n"/>
      <c r="Q1646" s="72" t="inlineStr">
        <is>
          <t>Moves</t>
        </is>
      </c>
    </row>
    <row r="1647">
      <c r="E1647" s="76" t="inlineStr">
        <is>
          <t>Assist</t>
        </is>
      </c>
      <c r="F1647" s="71" t="n"/>
      <c r="G1647" s="75" t="inlineStr">
        <is>
          <t>Assurance</t>
        </is>
      </c>
      <c r="H1647" s="71" t="n"/>
      <c r="I1647" s="87" t="inlineStr">
        <is>
          <t>Iron Tail</t>
        </is>
      </c>
      <c r="J1647" s="71" t="n"/>
      <c r="K1647" s="77" t="inlineStr">
        <is>
          <t>Thunder Punch</t>
        </is>
      </c>
      <c r="L1647" s="71" t="n"/>
      <c r="M1647" s="76" t="inlineStr">
        <is>
          <t>Whirlwind</t>
        </is>
      </c>
      <c r="N1647" s="71" t="n"/>
      <c r="O1647" s="76" t="inlineStr">
        <is>
          <t>Quick Attack</t>
        </is>
      </c>
      <c r="P1647" s="71" t="n"/>
    </row>
    <row r="1648">
      <c r="E1648" s="76" t="inlineStr">
        <is>
          <t>Sing</t>
        </is>
      </c>
      <c r="F1648" s="71" t="n"/>
      <c r="G1648" s="77" t="inlineStr">
        <is>
          <t>Thunder Fang</t>
        </is>
      </c>
      <c r="H1648" s="71" t="n"/>
      <c r="I1648" s="75" t="inlineStr">
        <is>
          <t>Night Slash</t>
        </is>
      </c>
      <c r="J1648" s="71" t="n"/>
      <c r="K1648" s="84" t="inlineStr">
        <is>
          <t>Energy Ball</t>
        </is>
      </c>
      <c r="L1648" s="71" t="n"/>
      <c r="M1648" s="76" t="inlineStr">
        <is>
          <t>Explosion</t>
        </is>
      </c>
      <c r="N1648" s="71" t="n"/>
      <c r="O1648" s="82" t="inlineStr">
        <is>
          <t>Aerial Ace</t>
        </is>
      </c>
      <c r="P1648" s="71" t="n"/>
    </row>
    <row r="1649">
      <c r="E1649" s="76" t="inlineStr">
        <is>
          <t>Copycat</t>
        </is>
      </c>
      <c r="F1649" s="71" t="n"/>
      <c r="G1649" s="80" t="inlineStr">
        <is>
          <t>Poison Fang</t>
        </is>
      </c>
      <c r="H1649" s="71" t="n"/>
      <c r="I1649" s="76" t="inlineStr">
        <is>
          <t>Fury Swipes</t>
        </is>
      </c>
      <c r="J1649" s="71" t="n"/>
      <c r="K1649" s="91" t="inlineStr">
        <is>
          <t>Ice Punch</t>
        </is>
      </c>
      <c r="L1649" s="71" t="n"/>
      <c r="M1649" s="83" t="inlineStr">
        <is>
          <t>Heat Wave</t>
        </is>
      </c>
      <c r="N1649" s="71" t="n"/>
      <c r="O1649" s="76" t="inlineStr">
        <is>
          <t>Endeavor</t>
        </is>
      </c>
      <c r="P1649" s="71" t="n"/>
    </row>
    <row r="1651" ht="20" customHeight="1">
      <c r="B1651" s="65" t="inlineStr">
        <is>
          <t>Cooltrainer</t>
        </is>
      </c>
      <c r="C1651" s="66" t="n"/>
      <c r="D1651" s="66" t="n"/>
      <c r="E1651" s="67" t="inlineStr">
        <is>
          <t>Cooltrainer George</t>
        </is>
      </c>
      <c r="F1651" s="66" t="n"/>
      <c r="G1651" s="66" t="n"/>
      <c r="H1651" s="66" t="n"/>
      <c r="I1651" s="66" t="n"/>
      <c r="J1651" s="66" t="n"/>
      <c r="K1651" s="66" t="n"/>
      <c r="L1651" s="66" t="n"/>
      <c r="M1651" s="66" t="n"/>
      <c r="N1651" s="66" t="n"/>
      <c r="O1651" s="66" t="n"/>
      <c r="P1651" s="66" t="n"/>
      <c r="Q1651" s="66" t="n"/>
    </row>
    <row r="1652" ht="69" customHeight="1">
      <c r="E1652" s="68">
        <f>IFERROR(_xlfn.IMAGE("https://play.pokemonshowdown.com/sprites/gen5/slakoth.png"),"")</f>
        <v/>
      </c>
    </row>
    <row r="1653">
      <c r="E1653" s="70" t="inlineStr">
        <is>
          <t>Lv 26 Slakoth</t>
        </is>
      </c>
      <c r="F1653" s="71" t="n"/>
      <c r="Q1653" s="72" t="inlineStr">
        <is>
          <t>Pokémon</t>
        </is>
      </c>
    </row>
    <row r="1654">
      <c r="E1654" s="73" t="inlineStr">
        <is>
          <t>Modest</t>
        </is>
      </c>
      <c r="F1654" s="73" t="inlineStr">
        <is>
          <t>Truant</t>
        </is>
      </c>
      <c r="Q1654" s="72" t="inlineStr">
        <is>
          <t>Nature / Ability</t>
        </is>
      </c>
    </row>
    <row r="1655">
      <c r="B1655" s="72" t="inlineStr">
        <is>
          <t>AI Flags:</t>
        </is>
      </c>
      <c r="E1655" s="74" t="inlineStr">
        <is>
          <t>Sitrus Berry</t>
        </is>
      </c>
      <c r="F1655" s="71" t="n"/>
      <c r="Q1655" s="72" t="inlineStr">
        <is>
          <t>Item</t>
        </is>
      </c>
    </row>
    <row r="1656">
      <c r="B1656" s="69" t="inlineStr">
        <is>
          <t>Basic Trainer</t>
        </is>
      </c>
      <c r="E1656" s="76" t="inlineStr">
        <is>
          <t>Slack Off</t>
        </is>
      </c>
      <c r="F1656" s="71" t="n"/>
      <c r="Q1656" s="72" t="inlineStr">
        <is>
          <t>Moves</t>
        </is>
      </c>
    </row>
    <row r="1657">
      <c r="E1657" s="86" t="inlineStr">
        <is>
          <t>Counter</t>
        </is>
      </c>
      <c r="F1657" s="71" t="n"/>
    </row>
    <row r="1658">
      <c r="E1658" s="92" t="inlineStr">
        <is>
          <t>Shadow Ball</t>
        </is>
      </c>
      <c r="F1658" s="71" t="n"/>
    </row>
    <row r="1659">
      <c r="E1659" s="81" t="inlineStr">
        <is>
          <t>-</t>
        </is>
      </c>
      <c r="F1659" s="71" t="n"/>
    </row>
    <row r="1661" ht="20" customHeight="1">
      <c r="B1661" s="65" t="inlineStr">
        <is>
          <t>Twins</t>
        </is>
      </c>
      <c r="C1661" s="66" t="n"/>
      <c r="D1661" s="66" t="n"/>
      <c r="E1661" s="67" t="inlineStr">
        <is>
          <t>Twins Gina &amp; Mia</t>
        </is>
      </c>
      <c r="F1661" s="66" t="n"/>
      <c r="G1661" s="66" t="n"/>
      <c r="H1661" s="66" t="n"/>
      <c r="I1661" s="66" t="n"/>
      <c r="J1661" s="66" t="n"/>
      <c r="K1661" s="66" t="n"/>
      <c r="L1661" s="66" t="n"/>
      <c r="M1661" s="66" t="n"/>
      <c r="N1661" s="66" t="n"/>
      <c r="O1661" s="66" t="n"/>
      <c r="P1661" s="66" t="n"/>
      <c r="Q1661" s="66" t="n"/>
    </row>
    <row r="1662" ht="69" customHeight="1">
      <c r="E1662" s="68">
        <f>IFERROR(_xlfn.IMAGE("https://play.pokemonshowdown.com/sprites/gen5/duskull.png"),"")</f>
        <v/>
      </c>
      <c r="G1662" s="68">
        <f>IFERROR(_xlfn.IMAGE("https://play.pokemonshowdown.com/sprites/gen5/shroomish.png"),"")</f>
        <v/>
      </c>
      <c r="Q1662" s="69" t="inlineStr">
        <is>
          <t>DOUBLE BATTLE</t>
        </is>
      </c>
    </row>
    <row r="1663">
      <c r="E1663" s="70" t="inlineStr">
        <is>
          <t>Lv 10 Duskull</t>
        </is>
      </c>
      <c r="F1663" s="71" t="n"/>
      <c r="G1663" s="70" t="inlineStr">
        <is>
          <t>Lv 10 Shroomish</t>
        </is>
      </c>
      <c r="H1663" s="71" t="n"/>
      <c r="Q1663" s="72" t="inlineStr">
        <is>
          <t>Pokémon</t>
        </is>
      </c>
    </row>
    <row r="1664">
      <c r="E1664" s="73" t="inlineStr">
        <is>
          <t>Modest</t>
        </is>
      </c>
      <c r="F1664" s="73" t="inlineStr">
        <is>
          <t>Levitate</t>
        </is>
      </c>
      <c r="G1664" s="73" t="inlineStr">
        <is>
          <t>Modest</t>
        </is>
      </c>
      <c r="H1664" s="73" t="inlineStr">
        <is>
          <t>Poison Heal</t>
        </is>
      </c>
      <c r="Q1664" s="72" t="inlineStr">
        <is>
          <t>Nature / Ability</t>
        </is>
      </c>
    </row>
    <row r="1665">
      <c r="B1665" s="72" t="inlineStr">
        <is>
          <t>AI Flags:</t>
        </is>
      </c>
      <c r="E1665" s="74" t="inlineStr">
        <is>
          <t>(None)</t>
        </is>
      </c>
      <c r="F1665" s="71" t="n"/>
      <c r="G1665" s="74" t="inlineStr">
        <is>
          <t>(None)</t>
        </is>
      </c>
      <c r="H1665" s="71" t="n"/>
      <c r="Q1665" s="72" t="inlineStr">
        <is>
          <t>Item</t>
        </is>
      </c>
    </row>
    <row r="1666">
      <c r="B1666" s="69" t="inlineStr">
        <is>
          <t>Basic Trainer</t>
        </is>
      </c>
      <c r="E1666" s="92" t="inlineStr">
        <is>
          <t>Night Shade</t>
        </is>
      </c>
      <c r="F1666" s="71" t="n"/>
      <c r="G1666" s="75" t="inlineStr">
        <is>
          <t>Absorb</t>
        </is>
      </c>
      <c r="H1666" s="71" t="n"/>
      <c r="Q1666" s="72" t="inlineStr">
        <is>
          <t>Moves</t>
        </is>
      </c>
    </row>
    <row r="1667">
      <c r="E1667" s="76" t="inlineStr">
        <is>
          <t>Disable</t>
        </is>
      </c>
      <c r="F1667" s="71" t="n"/>
      <c r="G1667" s="84" t="inlineStr">
        <is>
          <t>Leech Seed</t>
        </is>
      </c>
      <c r="H1667" s="71" t="n"/>
    </row>
    <row r="1668">
      <c r="E1668" s="81" t="inlineStr">
        <is>
          <t>-</t>
        </is>
      </c>
      <c r="F1668" s="71" t="n"/>
      <c r="G1668" s="81" t="inlineStr">
        <is>
          <t>-</t>
        </is>
      </c>
      <c r="H1668" s="71" t="n"/>
    </row>
    <row r="1669">
      <c r="E1669" s="81" t="inlineStr">
        <is>
          <t>-</t>
        </is>
      </c>
      <c r="F1669" s="71" t="n"/>
      <c r="G1669" s="81" t="inlineStr">
        <is>
          <t>-</t>
        </is>
      </c>
      <c r="H1669" s="71" t="n"/>
    </row>
    <row r="1671" ht="20" customHeight="1">
      <c r="B1671" s="65" t="inlineStr">
        <is>
          <t>Arena Tycoon</t>
        </is>
      </c>
      <c r="C1671" s="66" t="n"/>
      <c r="D1671" s="66" t="n"/>
      <c r="E1671" s="67" t="inlineStr">
        <is>
          <t>Arena Tycoon Greta</t>
        </is>
      </c>
      <c r="F1671" s="66" t="n"/>
      <c r="G1671" s="66" t="n"/>
      <c r="H1671" s="66" t="n"/>
      <c r="I1671" s="66" t="n"/>
      <c r="J1671" s="66" t="n"/>
      <c r="K1671" s="66" t="n"/>
      <c r="L1671" s="66" t="n"/>
      <c r="M1671" s="66" t="n"/>
      <c r="N1671" s="66" t="n"/>
      <c r="O1671" s="66" t="n"/>
      <c r="P1671" s="66" t="n"/>
      <c r="Q1671" s="66" t="n"/>
    </row>
    <row r="1672" ht="69" customHeight="1">
      <c r="E1672" s="68">
        <f>IFERROR(_xlfn.IMAGE("https://play.pokemonshowdown.com/sprites/gen5/beldum.png"),"")</f>
        <v/>
      </c>
    </row>
    <row r="1673">
      <c r="E1673" s="70" t="inlineStr">
        <is>
          <t>Lv 5 Beldum</t>
        </is>
      </c>
      <c r="F1673" s="71" t="n"/>
      <c r="Q1673" s="72" t="inlineStr">
        <is>
          <t>Pokémon</t>
        </is>
      </c>
    </row>
    <row r="1674">
      <c r="E1674" s="73" t="inlineStr">
        <is>
          <t>Adamant</t>
        </is>
      </c>
      <c r="F1674" s="73" t="inlineStr">
        <is>
          <t>Clear Body</t>
        </is>
      </c>
      <c r="Q1674" s="72" t="inlineStr">
        <is>
          <t>Nature / Ability</t>
        </is>
      </c>
    </row>
    <row r="1675">
      <c r="B1675" s="72" t="inlineStr">
        <is>
          <t>AI Flags:</t>
        </is>
      </c>
      <c r="E1675" s="74" t="inlineStr">
        <is>
          <t>(None)</t>
        </is>
      </c>
      <c r="F1675" s="71" t="n"/>
      <c r="Q1675" s="72" t="inlineStr">
        <is>
          <t>Item</t>
        </is>
      </c>
    </row>
    <row r="1676">
      <c r="B1676" s="69" t="inlineStr">
        <is>
          <t>Basic Trainer</t>
        </is>
      </c>
      <c r="E1676" s="76" t="inlineStr">
        <is>
          <t>Take Down</t>
        </is>
      </c>
      <c r="F1676" s="71" t="n"/>
      <c r="Q1676" s="72" t="inlineStr">
        <is>
          <t>Moves</t>
        </is>
      </c>
    </row>
    <row r="1677">
      <c r="E1677" s="81" t="inlineStr">
        <is>
          <t>-</t>
        </is>
      </c>
      <c r="F1677" s="71" t="n"/>
    </row>
    <row r="1678">
      <c r="E1678" s="81" t="inlineStr">
        <is>
          <t>-</t>
        </is>
      </c>
      <c r="F1678" s="71" t="n"/>
    </row>
    <row r="1679">
      <c r="E1679" s="81" t="inlineStr">
        <is>
          <t>-</t>
        </is>
      </c>
      <c r="F1679" s="71" t="n"/>
    </row>
    <row r="1681" ht="20" customHeight="1">
      <c r="B1681" s="65" t="inlineStr">
        <is>
          <t>Team Magma</t>
        </is>
      </c>
      <c r="C1681" s="66" t="n"/>
      <c r="D1681" s="66" t="n"/>
      <c r="E1681" s="67" t="inlineStr">
        <is>
          <t>Team Magma Grunt</t>
        </is>
      </c>
      <c r="F1681" s="66" t="n"/>
      <c r="G1681" s="66" t="n"/>
      <c r="H1681" s="66" t="n"/>
      <c r="I1681" s="66" t="n"/>
      <c r="J1681" s="66" t="n"/>
      <c r="K1681" s="66" t="n"/>
      <c r="L1681" s="66" t="n"/>
      <c r="M1681" s="66" t="n"/>
      <c r="N1681" s="66" t="n"/>
      <c r="O1681" s="66" t="n"/>
      <c r="P1681" s="66" t="n"/>
      <c r="Q1681" s="66" t="n"/>
    </row>
    <row r="1682" ht="69" customHeight="1">
      <c r="E1682" s="68">
        <f>IFERROR(_xlfn.IMAGE("https://play.pokemonshowdown.com/sprites/gen5/wailmer.png"),"")</f>
        <v/>
      </c>
      <c r="G1682" s="68">
        <f>IFERROR(_xlfn.IMAGE("https://play.pokemonshowdown.com/sprites/gen5/zubat.png"),"")</f>
        <v/>
      </c>
    </row>
    <row r="1683">
      <c r="E1683" s="70" t="inlineStr">
        <is>
          <t>Lv 31 Wailmer</t>
        </is>
      </c>
      <c r="F1683" s="71" t="n"/>
      <c r="G1683" s="70" t="inlineStr">
        <is>
          <t>Lv 31 Zubat</t>
        </is>
      </c>
      <c r="H1683" s="71" t="n"/>
      <c r="Q1683" s="72" t="inlineStr">
        <is>
          <t>Pokémon</t>
        </is>
      </c>
    </row>
    <row r="1684">
      <c r="E1684" s="73" t="inlineStr">
        <is>
          <t>Adamant</t>
        </is>
      </c>
      <c r="F1684" s="73" t="inlineStr">
        <is>
          <t>Pressure</t>
        </is>
      </c>
      <c r="G1684" s="73" t="inlineStr">
        <is>
          <t>Adamant</t>
        </is>
      </c>
      <c r="H1684" s="73" t="inlineStr">
        <is>
          <t>Inner Focus</t>
        </is>
      </c>
      <c r="Q1684" s="72" t="inlineStr">
        <is>
          <t>Nature / Ability</t>
        </is>
      </c>
    </row>
    <row r="1685">
      <c r="B1685" s="72" t="inlineStr">
        <is>
          <t>AI Flags:</t>
        </is>
      </c>
      <c r="E1685" s="74" t="inlineStr">
        <is>
          <t>(None)</t>
        </is>
      </c>
      <c r="F1685" s="71" t="n"/>
      <c r="G1685" s="74" t="inlineStr">
        <is>
          <t>(None)</t>
        </is>
      </c>
      <c r="H1685" s="71" t="n"/>
      <c r="Q1685" s="72" t="inlineStr">
        <is>
          <t>Item</t>
        </is>
      </c>
    </row>
    <row r="1686">
      <c r="B1686" s="69" t="inlineStr">
        <is>
          <t>Basic Trainer</t>
        </is>
      </c>
      <c r="E1686" s="76" t="inlineStr">
        <is>
          <t>Roar</t>
        </is>
      </c>
      <c r="F1686" s="71" t="n"/>
      <c r="G1686" s="87" t="inlineStr">
        <is>
          <t>Steel Wing</t>
        </is>
      </c>
      <c r="H1686" s="71" t="n"/>
      <c r="Q1686" s="72" t="inlineStr">
        <is>
          <t>Moves</t>
        </is>
      </c>
    </row>
    <row r="1687">
      <c r="E1687" s="91" t="inlineStr">
        <is>
          <t>Ice Ball</t>
        </is>
      </c>
      <c r="F1687" s="71" t="n"/>
      <c r="G1687" s="75" t="inlineStr">
        <is>
          <t>Bite</t>
        </is>
      </c>
      <c r="H1687" s="71" t="n"/>
    </row>
    <row r="1688">
      <c r="E1688" s="80" t="inlineStr">
        <is>
          <t>Swallow</t>
        </is>
      </c>
      <c r="F1688" s="71" t="n"/>
      <c r="G1688" s="82" t="inlineStr">
        <is>
          <t>Aerial Ace</t>
        </is>
      </c>
      <c r="H1688" s="71" t="n"/>
    </row>
    <row r="1689">
      <c r="E1689" s="90" t="inlineStr">
        <is>
          <t>Dive</t>
        </is>
      </c>
      <c r="F1689" s="71" t="n"/>
      <c r="G1689" s="80" t="inlineStr">
        <is>
          <t>Poison Jab</t>
        </is>
      </c>
      <c r="H1689" s="71" t="n"/>
    </row>
    <row r="1691" ht="20" customHeight="1">
      <c r="B1691" s="65" t="inlineStr">
        <is>
          <t>Lass</t>
        </is>
      </c>
      <c r="C1691" s="66" t="n"/>
      <c r="D1691" s="66" t="n"/>
      <c r="E1691" s="67" t="inlineStr">
        <is>
          <t>Lass Haley (Rematch 1)</t>
        </is>
      </c>
      <c r="F1691" s="66" t="n"/>
      <c r="G1691" s="66" t="n"/>
      <c r="H1691" s="66" t="n"/>
      <c r="I1691" s="66" t="n"/>
      <c r="J1691" s="66" t="n"/>
      <c r="K1691" s="66" t="n"/>
      <c r="L1691" s="66" t="n"/>
      <c r="M1691" s="66" t="n"/>
      <c r="N1691" s="66" t="n"/>
      <c r="O1691" s="66" t="n"/>
      <c r="P1691" s="66" t="n"/>
      <c r="Q1691" s="66" t="n"/>
    </row>
    <row r="1692" ht="69" customHeight="1">
      <c r="E1692" s="68">
        <f>IFERROR(_xlfn.IMAGE("https://play.pokemonshowdown.com/sprites/gen5/lombre.png"),"")</f>
        <v/>
      </c>
      <c r="G1692" s="68">
        <f>IFERROR(_xlfn.IMAGE("https://play.pokemonshowdown.com/sprites/gen5/shroomish.png"),"")</f>
        <v/>
      </c>
    </row>
    <row r="1693">
      <c r="E1693" s="70" t="inlineStr">
        <is>
          <t>Lv 26 Lombre</t>
        </is>
      </c>
      <c r="F1693" s="71" t="n"/>
      <c r="G1693" s="70" t="inlineStr">
        <is>
          <t>Lv 26 Shroomish</t>
        </is>
      </c>
      <c r="H1693" s="71" t="n"/>
      <c r="Q1693" s="72" t="inlineStr">
        <is>
          <t>Pokémon</t>
        </is>
      </c>
    </row>
    <row r="1694">
      <c r="E1694" s="73" t="inlineStr">
        <is>
          <t>Modest</t>
        </is>
      </c>
      <c r="F1694" s="73" t="inlineStr">
        <is>
          <t>Swift Swim</t>
        </is>
      </c>
      <c r="G1694" s="73" t="inlineStr">
        <is>
          <t>Adamant</t>
        </is>
      </c>
      <c r="H1694" s="73" t="inlineStr">
        <is>
          <t>Poison Heal</t>
        </is>
      </c>
      <c r="Q1694" s="72" t="inlineStr">
        <is>
          <t>Nature / Ability</t>
        </is>
      </c>
    </row>
    <row r="1695">
      <c r="B1695" s="72" t="inlineStr">
        <is>
          <t>AI Flags:</t>
        </is>
      </c>
      <c r="E1695" s="74" t="inlineStr">
        <is>
          <t>(None)</t>
        </is>
      </c>
      <c r="F1695" s="71" t="n"/>
      <c r="G1695" s="74" t="inlineStr">
        <is>
          <t>(None)</t>
        </is>
      </c>
      <c r="H1695" s="71" t="n"/>
      <c r="Q1695" s="72" t="inlineStr">
        <is>
          <t>Item</t>
        </is>
      </c>
    </row>
    <row r="1696">
      <c r="B1696" s="69" t="inlineStr">
        <is>
          <t>Basic Trainer</t>
        </is>
      </c>
      <c r="E1696" s="84" t="inlineStr">
        <is>
          <t>Razor Leaf</t>
        </is>
      </c>
      <c r="F1696" s="71" t="n"/>
      <c r="G1696" s="84" t="inlineStr">
        <is>
          <t>Mega Drain</t>
        </is>
      </c>
      <c r="H1696" s="71" t="n"/>
      <c r="Q1696" s="72" t="inlineStr">
        <is>
          <t>Moves</t>
        </is>
      </c>
    </row>
    <row r="1697">
      <c r="E1697" s="90" t="inlineStr">
        <is>
          <t>Water Gun</t>
        </is>
      </c>
      <c r="F1697" s="71" t="n"/>
      <c r="G1697" s="76" t="inlineStr">
        <is>
          <t>Take Down</t>
        </is>
      </c>
      <c r="H1697" s="71" t="n"/>
    </row>
    <row r="1698">
      <c r="E1698" s="75" t="inlineStr">
        <is>
          <t>Absorb</t>
        </is>
      </c>
      <c r="F1698" s="71" t="n"/>
      <c r="G1698" s="84" t="inlineStr">
        <is>
          <t>Stun Spore</t>
        </is>
      </c>
      <c r="H1698" s="71" t="n"/>
    </row>
    <row r="1699">
      <c r="E1699" s="76" t="inlineStr">
        <is>
          <t>Nature Power</t>
        </is>
      </c>
      <c r="F1699" s="71" t="n"/>
      <c r="G1699" s="76" t="inlineStr">
        <is>
          <t>Headbutt</t>
        </is>
      </c>
      <c r="H1699" s="71" t="n"/>
    </row>
    <row r="1701" ht="20" customHeight="1">
      <c r="B1701" s="65" t="inlineStr">
        <is>
          <t>Lass</t>
        </is>
      </c>
      <c r="C1701" s="66" t="n"/>
      <c r="D1701" s="66" t="n"/>
      <c r="E1701" s="67" t="inlineStr">
        <is>
          <t>Lass Haley (Rematch 2)</t>
        </is>
      </c>
      <c r="F1701" s="66" t="n"/>
      <c r="G1701" s="66" t="n"/>
      <c r="H1701" s="66" t="n"/>
      <c r="I1701" s="66" t="n"/>
      <c r="J1701" s="66" t="n"/>
      <c r="K1701" s="66" t="n"/>
      <c r="L1701" s="66" t="n"/>
      <c r="M1701" s="66" t="n"/>
      <c r="N1701" s="66" t="n"/>
      <c r="O1701" s="66" t="n"/>
      <c r="P1701" s="66" t="n"/>
      <c r="Q1701" s="66" t="n"/>
    </row>
    <row r="1702" ht="69" customHeight="1">
      <c r="E1702" s="68">
        <f>IFERROR(_xlfn.IMAGE("https://play.pokemonshowdown.com/sprites/gen5/lombre.png"),"")</f>
        <v/>
      </c>
      <c r="G1702" s="68">
        <f>IFERROR(_xlfn.IMAGE("https://play.pokemonshowdown.com/sprites/gen5/breloom.png"),"")</f>
        <v/>
      </c>
    </row>
    <row r="1703">
      <c r="E1703" s="70" t="inlineStr">
        <is>
          <t>Lv 29 Lombre</t>
        </is>
      </c>
      <c r="F1703" s="71" t="n"/>
      <c r="G1703" s="70" t="inlineStr">
        <is>
          <t>Lv 29 Breloom</t>
        </is>
      </c>
      <c r="H1703" s="71" t="n"/>
      <c r="Q1703" s="72" t="inlineStr">
        <is>
          <t>Pokémon</t>
        </is>
      </c>
    </row>
    <row r="1704">
      <c r="E1704" s="73" t="inlineStr">
        <is>
          <t>Modest</t>
        </is>
      </c>
      <c r="F1704" s="73" t="inlineStr">
        <is>
          <t>Swift Swim</t>
        </is>
      </c>
      <c r="G1704" s="73" t="inlineStr">
        <is>
          <t>Adamant</t>
        </is>
      </c>
      <c r="H1704" s="73" t="inlineStr">
        <is>
          <t>Technician</t>
        </is>
      </c>
      <c r="Q1704" s="72" t="inlineStr">
        <is>
          <t>Nature / Ability</t>
        </is>
      </c>
    </row>
    <row r="1705">
      <c r="B1705" s="72" t="inlineStr">
        <is>
          <t>AI Flags:</t>
        </is>
      </c>
      <c r="E1705" s="74" t="inlineStr">
        <is>
          <t>(None)</t>
        </is>
      </c>
      <c r="F1705" s="71" t="n"/>
      <c r="G1705" s="74" t="inlineStr">
        <is>
          <t>(None)</t>
        </is>
      </c>
      <c r="H1705" s="71" t="n"/>
      <c r="Q1705" s="72" t="inlineStr">
        <is>
          <t>Item</t>
        </is>
      </c>
    </row>
    <row r="1706">
      <c r="B1706" s="69" t="inlineStr">
        <is>
          <t>Basic Trainer</t>
        </is>
      </c>
      <c r="E1706" s="90" t="inlineStr">
        <is>
          <t>Water Gun</t>
        </is>
      </c>
      <c r="F1706" s="71" t="n"/>
      <c r="G1706" s="76" t="inlineStr">
        <is>
          <t>Take Down</t>
        </is>
      </c>
      <c r="H1706" s="71" t="n"/>
      <c r="Q1706" s="72" t="inlineStr">
        <is>
          <t>Moves</t>
        </is>
      </c>
    </row>
    <row r="1707">
      <c r="E1707" s="75" t="inlineStr">
        <is>
          <t>Absorb</t>
        </is>
      </c>
      <c r="F1707" s="71" t="n"/>
      <c r="G1707" s="84" t="inlineStr">
        <is>
          <t>Mega Drain</t>
        </is>
      </c>
      <c r="H1707" s="71" t="n"/>
    </row>
    <row r="1708">
      <c r="E1708" s="76" t="inlineStr">
        <is>
          <t>Nature Power</t>
        </is>
      </c>
      <c r="F1708" s="71" t="n"/>
      <c r="G1708" s="80" t="inlineStr">
        <is>
          <t>Sludge Bomb</t>
        </is>
      </c>
      <c r="H1708" s="71" t="n"/>
    </row>
    <row r="1709">
      <c r="E1709" s="84" t="inlineStr">
        <is>
          <t>Magical Leaf</t>
        </is>
      </c>
      <c r="F1709" s="71" t="n"/>
      <c r="G1709" s="86" t="inlineStr">
        <is>
          <t>Force Palm</t>
        </is>
      </c>
      <c r="H1709" s="71" t="n"/>
    </row>
    <row r="1711" ht="20" customHeight="1">
      <c r="B1711" s="65" t="inlineStr">
        <is>
          <t>Lass</t>
        </is>
      </c>
      <c r="C1711" s="66" t="n"/>
      <c r="D1711" s="66" t="n"/>
      <c r="E1711" s="67" t="inlineStr">
        <is>
          <t>Lass Haley (Rematch 3)</t>
        </is>
      </c>
      <c r="F1711" s="66" t="n"/>
      <c r="G1711" s="66" t="n"/>
      <c r="H1711" s="66" t="n"/>
      <c r="I1711" s="66" t="n"/>
      <c r="J1711" s="66" t="n"/>
      <c r="K1711" s="66" t="n"/>
      <c r="L1711" s="66" t="n"/>
      <c r="M1711" s="66" t="n"/>
      <c r="N1711" s="66" t="n"/>
      <c r="O1711" s="66" t="n"/>
      <c r="P1711" s="66" t="n"/>
      <c r="Q1711" s="66" t="n"/>
    </row>
    <row r="1712" ht="69" customHeight="1">
      <c r="E1712" s="68">
        <f>IFERROR(_xlfn.IMAGE("https://play.pokemonshowdown.com/sprites/gen5/lombre.png"),"")</f>
        <v/>
      </c>
      <c r="G1712" s="68">
        <f>IFERROR(_xlfn.IMAGE("https://play.pokemonshowdown.com/sprites/gen5/breloom.png"),"")</f>
        <v/>
      </c>
    </row>
    <row r="1713">
      <c r="E1713" s="70" t="inlineStr">
        <is>
          <t>Lv 32 Lombre</t>
        </is>
      </c>
      <c r="F1713" s="71" t="n"/>
      <c r="G1713" s="70" t="inlineStr">
        <is>
          <t>Lv 32 Breloom</t>
        </is>
      </c>
      <c r="H1713" s="71" t="n"/>
      <c r="Q1713" s="72" t="inlineStr">
        <is>
          <t>Pokémon</t>
        </is>
      </c>
    </row>
    <row r="1714">
      <c r="E1714" s="73" t="inlineStr">
        <is>
          <t>Modest</t>
        </is>
      </c>
      <c r="F1714" s="73" t="inlineStr">
        <is>
          <t>Swift Swim</t>
        </is>
      </c>
      <c r="G1714" s="73" t="inlineStr">
        <is>
          <t>Adamant</t>
        </is>
      </c>
      <c r="H1714" s="73" t="inlineStr">
        <is>
          <t>Technician</t>
        </is>
      </c>
      <c r="Q1714" s="72" t="inlineStr">
        <is>
          <t>Nature / Ability</t>
        </is>
      </c>
    </row>
    <row r="1715">
      <c r="B1715" s="72" t="inlineStr">
        <is>
          <t>AI Flags:</t>
        </is>
      </c>
      <c r="E1715" s="74" t="inlineStr">
        <is>
          <t>(None)</t>
        </is>
      </c>
      <c r="F1715" s="71" t="n"/>
      <c r="G1715" s="74" t="inlineStr">
        <is>
          <t>(None)</t>
        </is>
      </c>
      <c r="H1715" s="71" t="n"/>
      <c r="Q1715" s="72" t="inlineStr">
        <is>
          <t>Item</t>
        </is>
      </c>
    </row>
    <row r="1716">
      <c r="B1716" s="69" t="inlineStr">
        <is>
          <t>Basic Trainer</t>
        </is>
      </c>
      <c r="E1716" s="90" t="inlineStr">
        <is>
          <t>Water Gun</t>
        </is>
      </c>
      <c r="F1716" s="71" t="n"/>
      <c r="G1716" s="84" t="inlineStr">
        <is>
          <t>Mega Drain</t>
        </is>
      </c>
      <c r="H1716" s="71" t="n"/>
      <c r="Q1716" s="72" t="inlineStr">
        <is>
          <t>Moves</t>
        </is>
      </c>
    </row>
    <row r="1717">
      <c r="E1717" s="75" t="inlineStr">
        <is>
          <t>Absorb</t>
        </is>
      </c>
      <c r="F1717" s="71" t="n"/>
      <c r="G1717" s="80" t="inlineStr">
        <is>
          <t>Sludge Bomb</t>
        </is>
      </c>
      <c r="H1717" s="71" t="n"/>
    </row>
    <row r="1718">
      <c r="E1718" s="76" t="inlineStr">
        <is>
          <t>Nature Power</t>
        </is>
      </c>
      <c r="F1718" s="71" t="n"/>
      <c r="G1718" s="86" t="inlineStr">
        <is>
          <t>Force Palm</t>
        </is>
      </c>
      <c r="H1718" s="71" t="n"/>
    </row>
    <row r="1719">
      <c r="E1719" s="84" t="inlineStr">
        <is>
          <t>Magical Leaf</t>
        </is>
      </c>
      <c r="F1719" s="71" t="n"/>
      <c r="G1719" s="84" t="inlineStr">
        <is>
          <t>Giga Drain</t>
        </is>
      </c>
      <c r="H1719" s="71" t="n"/>
    </row>
    <row r="1721" ht="20" customHeight="1">
      <c r="B1721" s="65" t="inlineStr">
        <is>
          <t>Lass</t>
        </is>
      </c>
      <c r="C1721" s="66" t="n"/>
      <c r="D1721" s="66" t="n"/>
      <c r="E1721" s="67" t="inlineStr">
        <is>
          <t>Lass Haley (Rematch 4)</t>
        </is>
      </c>
      <c r="F1721" s="66" t="n"/>
      <c r="G1721" s="66" t="n"/>
      <c r="H1721" s="66" t="n"/>
      <c r="I1721" s="66" t="n"/>
      <c r="J1721" s="66" t="n"/>
      <c r="K1721" s="66" t="n"/>
      <c r="L1721" s="66" t="n"/>
      <c r="M1721" s="66" t="n"/>
      <c r="N1721" s="66" t="n"/>
      <c r="O1721" s="66" t="n"/>
      <c r="P1721" s="66" t="n"/>
      <c r="Q1721" s="66" t="n"/>
    </row>
    <row r="1722" ht="69" customHeight="1">
      <c r="E1722" s="68">
        <f>IFERROR(_xlfn.IMAGE("https://play.pokemonshowdown.com/sprites/gen5/swellow.png"),"")</f>
        <v/>
      </c>
      <c r="G1722" s="68">
        <f>IFERROR(_xlfn.IMAGE("https://play.pokemonshowdown.com/sprites/gen5/lombre.png"),"")</f>
        <v/>
      </c>
      <c r="I1722" s="68">
        <f>IFERROR(_xlfn.IMAGE("https://play.pokemonshowdown.com/sprites/gen5/breloom.png"),"")</f>
        <v/>
      </c>
    </row>
    <row r="1723">
      <c r="E1723" s="70" t="inlineStr">
        <is>
          <t>Lv 34 Swellow</t>
        </is>
      </c>
      <c r="F1723" s="71" t="n"/>
      <c r="G1723" s="70" t="inlineStr">
        <is>
          <t>Lv 34 Lombre</t>
        </is>
      </c>
      <c r="H1723" s="71" t="n"/>
      <c r="I1723" s="70" t="inlineStr">
        <is>
          <t>Lv 34 Breloom</t>
        </is>
      </c>
      <c r="J1723" s="71" t="n"/>
      <c r="Q1723" s="72" t="inlineStr">
        <is>
          <t>Pokémon</t>
        </is>
      </c>
    </row>
    <row r="1724">
      <c r="E1724" s="73" t="inlineStr">
        <is>
          <t>Adamant</t>
        </is>
      </c>
      <c r="F1724" s="73" t="inlineStr">
        <is>
          <t>Guts</t>
        </is>
      </c>
      <c r="G1724" s="73" t="inlineStr">
        <is>
          <t>Modest</t>
        </is>
      </c>
      <c r="H1724" s="73" t="inlineStr">
        <is>
          <t>Swift Swim</t>
        </is>
      </c>
      <c r="I1724" s="73" t="inlineStr">
        <is>
          <t>Adamant</t>
        </is>
      </c>
      <c r="J1724" s="73" t="inlineStr">
        <is>
          <t>Technician</t>
        </is>
      </c>
      <c r="Q1724" s="72" t="inlineStr">
        <is>
          <t>Nature / Ability</t>
        </is>
      </c>
    </row>
    <row r="1725">
      <c r="B1725" s="72" t="inlineStr">
        <is>
          <t>AI Flags:</t>
        </is>
      </c>
      <c r="E1725" s="74" t="inlineStr">
        <is>
          <t>(None)</t>
        </is>
      </c>
      <c r="F1725" s="71" t="n"/>
      <c r="G1725" s="74" t="inlineStr">
        <is>
          <t>(None)</t>
        </is>
      </c>
      <c r="H1725" s="71" t="n"/>
      <c r="I1725" s="74" t="inlineStr">
        <is>
          <t>(None)</t>
        </is>
      </c>
      <c r="J1725" s="71" t="n"/>
      <c r="Q1725" s="72" t="inlineStr">
        <is>
          <t>Item</t>
        </is>
      </c>
    </row>
    <row r="1726">
      <c r="B1726" s="69" t="inlineStr">
        <is>
          <t>Basic Trainer</t>
        </is>
      </c>
      <c r="E1726" s="76" t="inlineStr">
        <is>
          <t>Whirlwind</t>
        </is>
      </c>
      <c r="F1726" s="71" t="n"/>
      <c r="G1726" s="90" t="inlineStr">
        <is>
          <t>Water Gun</t>
        </is>
      </c>
      <c r="H1726" s="71" t="n"/>
      <c r="I1726" s="84" t="inlineStr">
        <is>
          <t>Mega Drain</t>
        </is>
      </c>
      <c r="J1726" s="71" t="n"/>
      <c r="Q1726" s="72" t="inlineStr">
        <is>
          <t>Moves</t>
        </is>
      </c>
    </row>
    <row r="1727">
      <c r="E1727" s="76" t="inlineStr">
        <is>
          <t>Quick Attack</t>
        </is>
      </c>
      <c r="F1727" s="71" t="n"/>
      <c r="G1727" s="75" t="inlineStr">
        <is>
          <t>Absorb</t>
        </is>
      </c>
      <c r="H1727" s="71" t="n"/>
      <c r="I1727" s="80" t="inlineStr">
        <is>
          <t>Sludge Bomb</t>
        </is>
      </c>
      <c r="J1727" s="71" t="n"/>
    </row>
    <row r="1728">
      <c r="E1728" s="82" t="inlineStr">
        <is>
          <t>Aerial Ace</t>
        </is>
      </c>
      <c r="F1728" s="71" t="n"/>
      <c r="G1728" s="76" t="inlineStr">
        <is>
          <t>Nature Power</t>
        </is>
      </c>
      <c r="H1728" s="71" t="n"/>
      <c r="I1728" s="86" t="inlineStr">
        <is>
          <t>Force Palm</t>
        </is>
      </c>
      <c r="J1728" s="71" t="n"/>
    </row>
    <row r="1729">
      <c r="E1729" s="76" t="inlineStr">
        <is>
          <t>Endeavor</t>
        </is>
      </c>
      <c r="F1729" s="71" t="n"/>
      <c r="G1729" s="84" t="inlineStr">
        <is>
          <t>Magical Leaf</t>
        </is>
      </c>
      <c r="H1729" s="71" t="n"/>
      <c r="I1729" s="84" t="inlineStr">
        <is>
          <t>Giga Drain</t>
        </is>
      </c>
      <c r="J1729" s="71" t="n"/>
    </row>
    <row r="1731" ht="20" customHeight="1">
      <c r="B1731" s="65" t="inlineStr">
        <is>
          <t>Pkmn Breeder</t>
        </is>
      </c>
      <c r="C1731" s="66" t="n"/>
      <c r="D1731" s="66" t="n"/>
      <c r="E1731" s="67" t="inlineStr">
        <is>
          <t>Pkmn Breeder Isaac (Rematch 1)</t>
        </is>
      </c>
      <c r="F1731" s="66" t="n"/>
      <c r="G1731" s="66" t="n"/>
      <c r="H1731" s="66" t="n"/>
      <c r="I1731" s="66" t="n"/>
      <c r="J1731" s="66" t="n"/>
      <c r="K1731" s="66" t="n"/>
      <c r="L1731" s="66" t="n"/>
      <c r="M1731" s="66" t="n"/>
      <c r="N1731" s="66" t="n"/>
      <c r="O1731" s="66" t="n"/>
      <c r="P1731" s="66" t="n"/>
      <c r="Q1731" s="66" t="n"/>
    </row>
    <row r="1732" ht="69" customHeight="1">
      <c r="E1732" s="68">
        <f>IFERROR(_xlfn.IMAGE("https://play.pokemonshowdown.com/sprites/gen5/loudred.png"),"")</f>
        <v/>
      </c>
      <c r="G1732" s="68">
        <f>IFERROR(_xlfn.IMAGE("https://play.pokemonshowdown.com/sprites/gen5/linoone.png"),"")</f>
        <v/>
      </c>
      <c r="I1732" s="68">
        <f>IFERROR(_xlfn.IMAGE("https://play.pokemonshowdown.com/sprites/gen5/aron.png"),"")</f>
        <v/>
      </c>
      <c r="K1732" s="68">
        <f>IFERROR(_xlfn.IMAGE("https://play.pokemonshowdown.com/sprites/gen5/mightyena.png"),"")</f>
        <v/>
      </c>
      <c r="M1732" s="68">
        <f>IFERROR(_xlfn.IMAGE("https://play.pokemonshowdown.com/sprites/gen5/swellow.png"),"")</f>
        <v/>
      </c>
      <c r="O1732" s="68">
        <f>IFERROR(_xlfn.IMAGE("https://play.pokemonshowdown.com/sprites/gen5/makuhita.png"),"")</f>
        <v/>
      </c>
    </row>
    <row r="1733">
      <c r="E1733" s="70" t="inlineStr">
        <is>
          <t>Lv 22 Loudred</t>
        </is>
      </c>
      <c r="F1733" s="71" t="n"/>
      <c r="G1733" s="70" t="inlineStr">
        <is>
          <t>Lv 22 Linoone</t>
        </is>
      </c>
      <c r="H1733" s="71" t="n"/>
      <c r="I1733" s="70" t="inlineStr">
        <is>
          <t>Lv 22 Aron</t>
        </is>
      </c>
      <c r="J1733" s="71" t="n"/>
      <c r="K1733" s="70" t="inlineStr">
        <is>
          <t>Lv 22 Mightyena</t>
        </is>
      </c>
      <c r="L1733" s="71" t="n"/>
      <c r="M1733" s="70" t="inlineStr">
        <is>
          <t>Lv 22 Swellow</t>
        </is>
      </c>
      <c r="N1733" s="71" t="n"/>
      <c r="O1733" s="70" t="inlineStr">
        <is>
          <t>Lv 22 Makuhita</t>
        </is>
      </c>
      <c r="P1733" s="71" t="n"/>
      <c r="Q1733" s="72" t="inlineStr">
        <is>
          <t>Pokémon</t>
        </is>
      </c>
    </row>
    <row r="1734">
      <c r="E1734" s="73" t="inlineStr">
        <is>
          <t>Adamant</t>
        </is>
      </c>
      <c r="F1734" s="73" t="inlineStr">
        <is>
          <t>Scrappy</t>
        </is>
      </c>
      <c r="G1734" s="73" t="inlineStr">
        <is>
          <t>Jolly</t>
        </is>
      </c>
      <c r="H1734" s="73" t="inlineStr">
        <is>
          <t>Gluttony</t>
        </is>
      </c>
      <c r="I1734" s="73" t="inlineStr">
        <is>
          <t>Adamant</t>
        </is>
      </c>
      <c r="J1734" s="73" t="inlineStr">
        <is>
          <t>Rock Head</t>
        </is>
      </c>
      <c r="K1734" s="73" t="inlineStr">
        <is>
          <t>Adamant</t>
        </is>
      </c>
      <c r="L1734" s="73" t="inlineStr">
        <is>
          <t>Intimidate</t>
        </is>
      </c>
      <c r="M1734" s="73" t="inlineStr">
        <is>
          <t>Adamant</t>
        </is>
      </c>
      <c r="N1734" s="73" t="inlineStr">
        <is>
          <t>Guts</t>
        </is>
      </c>
      <c r="O1734" s="73" t="inlineStr">
        <is>
          <t>Adamant</t>
        </is>
      </c>
      <c r="P1734" s="73" t="inlineStr">
        <is>
          <t>Guts</t>
        </is>
      </c>
      <c r="Q1734" s="72" t="inlineStr">
        <is>
          <t>Nature / Ability</t>
        </is>
      </c>
    </row>
    <row r="1735">
      <c r="B1735" s="72" t="inlineStr">
        <is>
          <t>AI Flags:</t>
        </is>
      </c>
      <c r="E1735" s="74" t="inlineStr">
        <is>
          <t>(None)</t>
        </is>
      </c>
      <c r="F1735" s="71" t="n"/>
      <c r="G1735" s="74" t="inlineStr">
        <is>
          <t>(None)</t>
        </is>
      </c>
      <c r="H1735" s="71" t="n"/>
      <c r="I1735" s="74" t="inlineStr">
        <is>
          <t>(None)</t>
        </is>
      </c>
      <c r="J1735" s="71" t="n"/>
      <c r="K1735" s="74" t="inlineStr">
        <is>
          <t>(None)</t>
        </is>
      </c>
      <c r="L1735" s="71" t="n"/>
      <c r="M1735" s="74" t="inlineStr">
        <is>
          <t>(None)</t>
        </is>
      </c>
      <c r="N1735" s="71" t="n"/>
      <c r="O1735" s="74" t="inlineStr">
        <is>
          <t>(None)</t>
        </is>
      </c>
      <c r="P1735" s="71" t="n"/>
      <c r="Q1735" s="72" t="inlineStr">
        <is>
          <t>Item</t>
        </is>
      </c>
    </row>
    <row r="1736">
      <c r="B1736" s="69" t="inlineStr">
        <is>
          <t>Basic Trainer</t>
        </is>
      </c>
      <c r="E1736" s="92" t="inlineStr">
        <is>
          <t>Astonish</t>
        </is>
      </c>
      <c r="F1736" s="71" t="n"/>
      <c r="G1736" s="79" t="inlineStr">
        <is>
          <t>Pin Missile</t>
        </is>
      </c>
      <c r="H1736" s="71" t="n"/>
      <c r="I1736" s="87" t="inlineStr">
        <is>
          <t>Iron Head</t>
        </is>
      </c>
      <c r="J1736" s="71" t="n"/>
      <c r="K1736" s="76" t="inlineStr">
        <is>
          <t>Yawn</t>
        </is>
      </c>
      <c r="L1736" s="71" t="n"/>
      <c r="M1736" s="76" t="inlineStr">
        <is>
          <t>Hyper Voice</t>
        </is>
      </c>
      <c r="N1736" s="71" t="n"/>
      <c r="O1736" s="76" t="inlineStr">
        <is>
          <t>Whirlwind</t>
        </is>
      </c>
      <c r="P1736" s="71" t="n"/>
      <c r="Q1736" s="72" t="inlineStr">
        <is>
          <t>Moves</t>
        </is>
      </c>
    </row>
    <row r="1737">
      <c r="E1737" s="76" t="inlineStr">
        <is>
          <t>Howl</t>
        </is>
      </c>
      <c r="F1737" s="71" t="n"/>
      <c r="G1737" s="76" t="inlineStr">
        <is>
          <t>Headbutt</t>
        </is>
      </c>
      <c r="H1737" s="71" t="n"/>
      <c r="I1737" s="76" t="inlineStr">
        <is>
          <t>Headbutt</t>
        </is>
      </c>
      <c r="J1737" s="71" t="n"/>
      <c r="K1737" s="75" t="inlineStr">
        <is>
          <t>Bite</t>
        </is>
      </c>
      <c r="L1737" s="71" t="n"/>
      <c r="M1737" s="76" t="inlineStr">
        <is>
          <t>Whirlwind</t>
        </is>
      </c>
      <c r="N1737" s="71" t="n"/>
      <c r="O1737" s="76" t="inlineStr">
        <is>
          <t>Take Down</t>
        </is>
      </c>
      <c r="P1737" s="71" t="n"/>
    </row>
    <row r="1738">
      <c r="E1738" s="76" t="inlineStr">
        <is>
          <t>Screech</t>
        </is>
      </c>
      <c r="F1738" s="71" t="n"/>
      <c r="G1738" s="78" t="inlineStr">
        <is>
          <t>Sand Attack</t>
        </is>
      </c>
      <c r="H1738" s="71" t="n"/>
      <c r="I1738" s="76" t="inlineStr">
        <is>
          <t>Roar</t>
        </is>
      </c>
      <c r="J1738" s="71" t="n"/>
      <c r="K1738" s="76" t="inlineStr">
        <is>
          <t>Odor Sleuth</t>
        </is>
      </c>
      <c r="L1738" s="71" t="n"/>
      <c r="M1738" s="76" t="inlineStr">
        <is>
          <t>Quick Attack</t>
        </is>
      </c>
      <c r="N1738" s="71" t="n"/>
      <c r="O1738" s="86" t="inlineStr">
        <is>
          <t>Seismic Toss</t>
        </is>
      </c>
      <c r="P1738" s="71" t="n"/>
    </row>
    <row r="1739">
      <c r="E1739" s="75" t="inlineStr">
        <is>
          <t>Bite</t>
        </is>
      </c>
      <c r="F1739" s="71" t="n"/>
      <c r="G1739" s="76" t="inlineStr">
        <is>
          <t>Quick Attack</t>
        </is>
      </c>
      <c r="H1739" s="71" t="n"/>
      <c r="I1739" s="76" t="inlineStr">
        <is>
          <t>Take Down</t>
        </is>
      </c>
      <c r="J1739" s="71" t="n"/>
      <c r="K1739" s="75" t="inlineStr">
        <is>
          <t>Assurance</t>
        </is>
      </c>
      <c r="L1739" s="71" t="n"/>
      <c r="M1739" s="82" t="inlineStr">
        <is>
          <t>Aerial Ace</t>
        </is>
      </c>
      <c r="N1739" s="71" t="n"/>
      <c r="O1739" s="86" t="inlineStr">
        <is>
          <t>Submission</t>
        </is>
      </c>
      <c r="P1739" s="71" t="n"/>
    </row>
    <row r="1741" ht="20" customHeight="1">
      <c r="B1741" s="65" t="inlineStr">
        <is>
          <t>Pkmn Breeder</t>
        </is>
      </c>
      <c r="C1741" s="66" t="n"/>
      <c r="D1741" s="66" t="n"/>
      <c r="E1741" s="67" t="inlineStr">
        <is>
          <t>Pkmn Breeder Isaac (Rematch 2)</t>
        </is>
      </c>
      <c r="F1741" s="66" t="n"/>
      <c r="G1741" s="66" t="n"/>
      <c r="H1741" s="66" t="n"/>
      <c r="I1741" s="66" t="n"/>
      <c r="J1741" s="66" t="n"/>
      <c r="K1741" s="66" t="n"/>
      <c r="L1741" s="66" t="n"/>
      <c r="M1741" s="66" t="n"/>
      <c r="N1741" s="66" t="n"/>
      <c r="O1741" s="66" t="n"/>
      <c r="P1741" s="66" t="n"/>
      <c r="Q1741" s="66" t="n"/>
    </row>
    <row r="1742" ht="69" customHeight="1">
      <c r="E1742" s="68">
        <f>IFERROR(_xlfn.IMAGE("https://play.pokemonshowdown.com/sprites/gen5/loudred.png"),"")</f>
        <v/>
      </c>
      <c r="G1742" s="68">
        <f>IFERROR(_xlfn.IMAGE("https://play.pokemonshowdown.com/sprites/gen5/linoone.png"),"")</f>
        <v/>
      </c>
      <c r="I1742" s="68">
        <f>IFERROR(_xlfn.IMAGE("https://play.pokemonshowdown.com/sprites/gen5/aron.png"),"")</f>
        <v/>
      </c>
      <c r="K1742" s="68">
        <f>IFERROR(_xlfn.IMAGE("https://play.pokemonshowdown.com/sprites/gen5/mightyena.png"),"")</f>
        <v/>
      </c>
      <c r="M1742" s="68">
        <f>IFERROR(_xlfn.IMAGE("https://play.pokemonshowdown.com/sprites/gen5/swellow.png"),"")</f>
        <v/>
      </c>
      <c r="O1742" s="68">
        <f>IFERROR(_xlfn.IMAGE("https://play.pokemonshowdown.com/sprites/gen5/hariyama.png"),"")</f>
        <v/>
      </c>
    </row>
    <row r="1743">
      <c r="E1743" s="70" t="inlineStr">
        <is>
          <t>Lv 25 Loudred</t>
        </is>
      </c>
      <c r="F1743" s="71" t="n"/>
      <c r="G1743" s="70" t="inlineStr">
        <is>
          <t>Lv 25 Linoone</t>
        </is>
      </c>
      <c r="H1743" s="71" t="n"/>
      <c r="I1743" s="70" t="inlineStr">
        <is>
          <t>Lv 25 Aron</t>
        </is>
      </c>
      <c r="J1743" s="71" t="n"/>
      <c r="K1743" s="70" t="inlineStr">
        <is>
          <t>Lv 25 Mightyena</t>
        </is>
      </c>
      <c r="L1743" s="71" t="n"/>
      <c r="M1743" s="70" t="inlineStr">
        <is>
          <t>Lv 25 Swellow</t>
        </is>
      </c>
      <c r="N1743" s="71" t="n"/>
      <c r="O1743" s="70" t="inlineStr">
        <is>
          <t>Lv 25 Hariyama</t>
        </is>
      </c>
      <c r="P1743" s="71" t="n"/>
      <c r="Q1743" s="72" t="inlineStr">
        <is>
          <t>Pokémon</t>
        </is>
      </c>
    </row>
    <row r="1744">
      <c r="E1744" s="73" t="inlineStr">
        <is>
          <t>Adamant</t>
        </is>
      </c>
      <c r="F1744" s="73" t="inlineStr">
        <is>
          <t>Scrappy</t>
        </is>
      </c>
      <c r="G1744" s="73" t="inlineStr">
        <is>
          <t>Jolly</t>
        </is>
      </c>
      <c r="H1744" s="73" t="inlineStr">
        <is>
          <t>Gluttony</t>
        </is>
      </c>
      <c r="I1744" s="73" t="inlineStr">
        <is>
          <t>Adamant</t>
        </is>
      </c>
      <c r="J1744" s="73" t="inlineStr">
        <is>
          <t>Rock Head</t>
        </is>
      </c>
      <c r="K1744" s="73" t="inlineStr">
        <is>
          <t>Adamant</t>
        </is>
      </c>
      <c r="L1744" s="73" t="inlineStr">
        <is>
          <t>Intimidate</t>
        </is>
      </c>
      <c r="M1744" s="73" t="inlineStr">
        <is>
          <t>Adamant</t>
        </is>
      </c>
      <c r="N1744" s="73" t="inlineStr">
        <is>
          <t>Guts</t>
        </is>
      </c>
      <c r="O1744" s="73" t="inlineStr">
        <is>
          <t>Adamant</t>
        </is>
      </c>
      <c r="P1744" s="73" t="inlineStr">
        <is>
          <t>Guts</t>
        </is>
      </c>
      <c r="Q1744" s="72" t="inlineStr">
        <is>
          <t>Nature / Ability</t>
        </is>
      </c>
    </row>
    <row r="1745">
      <c r="B1745" s="72" t="inlineStr">
        <is>
          <t>AI Flags:</t>
        </is>
      </c>
      <c r="E1745" s="74" t="inlineStr">
        <is>
          <t>(None)</t>
        </is>
      </c>
      <c r="F1745" s="71" t="n"/>
      <c r="G1745" s="74" t="inlineStr">
        <is>
          <t>(None)</t>
        </is>
      </c>
      <c r="H1745" s="71" t="n"/>
      <c r="I1745" s="74" t="inlineStr">
        <is>
          <t>(None)</t>
        </is>
      </c>
      <c r="J1745" s="71" t="n"/>
      <c r="K1745" s="74" t="inlineStr">
        <is>
          <t>(None)</t>
        </is>
      </c>
      <c r="L1745" s="71" t="n"/>
      <c r="M1745" s="74" t="inlineStr">
        <is>
          <t>(None)</t>
        </is>
      </c>
      <c r="N1745" s="71" t="n"/>
      <c r="O1745" s="74" t="inlineStr">
        <is>
          <t>(None)</t>
        </is>
      </c>
      <c r="P1745" s="71" t="n"/>
      <c r="Q1745" s="72" t="inlineStr">
        <is>
          <t>Item</t>
        </is>
      </c>
    </row>
    <row r="1746">
      <c r="B1746" s="69" t="inlineStr">
        <is>
          <t>Basic Trainer</t>
        </is>
      </c>
      <c r="E1746" s="76" t="inlineStr">
        <is>
          <t>Howl</t>
        </is>
      </c>
      <c r="F1746" s="71" t="n"/>
      <c r="G1746" s="76" t="inlineStr">
        <is>
          <t>Headbutt</t>
        </is>
      </c>
      <c r="H1746" s="71" t="n"/>
      <c r="I1746" s="76" t="inlineStr">
        <is>
          <t>Headbutt</t>
        </is>
      </c>
      <c r="J1746" s="71" t="n"/>
      <c r="K1746" s="76" t="inlineStr">
        <is>
          <t>Yawn</t>
        </is>
      </c>
      <c r="L1746" s="71" t="n"/>
      <c r="M1746" s="76" t="inlineStr">
        <is>
          <t>Hyper Voice</t>
        </is>
      </c>
      <c r="N1746" s="71" t="n"/>
      <c r="O1746" s="83" t="inlineStr">
        <is>
          <t>Fire Punch</t>
        </is>
      </c>
      <c r="P1746" s="71" t="n"/>
      <c r="Q1746" s="72" t="inlineStr">
        <is>
          <t>Moves</t>
        </is>
      </c>
    </row>
    <row r="1747">
      <c r="E1747" s="76" t="inlineStr">
        <is>
          <t>Screech</t>
        </is>
      </c>
      <c r="F1747" s="71" t="n"/>
      <c r="G1747" s="78" t="inlineStr">
        <is>
          <t>Sand Attack</t>
        </is>
      </c>
      <c r="H1747" s="71" t="n"/>
      <c r="I1747" s="76" t="inlineStr">
        <is>
          <t>Roar</t>
        </is>
      </c>
      <c r="J1747" s="71" t="n"/>
      <c r="K1747" s="75" t="inlineStr">
        <is>
          <t>Bite</t>
        </is>
      </c>
      <c r="L1747" s="71" t="n"/>
      <c r="M1747" s="76" t="inlineStr">
        <is>
          <t>Whirlwind</t>
        </is>
      </c>
      <c r="N1747" s="71" t="n"/>
      <c r="O1747" s="76" t="inlineStr">
        <is>
          <t>Smelling Salts</t>
        </is>
      </c>
      <c r="P1747" s="71" t="n"/>
    </row>
    <row r="1748">
      <c r="E1748" s="75" t="inlineStr">
        <is>
          <t>Bite</t>
        </is>
      </c>
      <c r="F1748" s="71" t="n"/>
      <c r="G1748" s="76" t="inlineStr">
        <is>
          <t>Quick Attack</t>
        </is>
      </c>
      <c r="H1748" s="71" t="n"/>
      <c r="I1748" s="76" t="inlineStr">
        <is>
          <t>Take Down</t>
        </is>
      </c>
      <c r="J1748" s="71" t="n"/>
      <c r="K1748" s="76" t="inlineStr">
        <is>
          <t>Odor Sleuth</t>
        </is>
      </c>
      <c r="L1748" s="71" t="n"/>
      <c r="M1748" s="76" t="inlineStr">
        <is>
          <t>Quick Attack</t>
        </is>
      </c>
      <c r="N1748" s="71" t="n"/>
      <c r="O1748" s="86" t="inlineStr">
        <is>
          <t>Vital Throw</t>
        </is>
      </c>
      <c r="P1748" s="71" t="n"/>
    </row>
    <row r="1749">
      <c r="E1749" s="76" t="inlineStr">
        <is>
          <t>Supersonic</t>
        </is>
      </c>
      <c r="F1749" s="71" t="n"/>
      <c r="G1749" s="87" t="inlineStr">
        <is>
          <t>Iron Tail</t>
        </is>
      </c>
      <c r="H1749" s="71" t="n"/>
      <c r="I1749" s="87" t="inlineStr">
        <is>
          <t>Flash Cannon</t>
        </is>
      </c>
      <c r="J1749" s="71" t="n"/>
      <c r="K1749" s="75" t="inlineStr">
        <is>
          <t>Assurance</t>
        </is>
      </c>
      <c r="L1749" s="71" t="n"/>
      <c r="M1749" s="82" t="inlineStr">
        <is>
          <t>Aerial Ace</t>
        </is>
      </c>
      <c r="N1749" s="71" t="n"/>
      <c r="O1749" s="77" t="inlineStr">
        <is>
          <t>Thunder Punch</t>
        </is>
      </c>
      <c r="P1749" s="71" t="n"/>
    </row>
    <row r="1751" ht="20" customHeight="1">
      <c r="B1751" s="65" t="inlineStr">
        <is>
          <t>Pkmn Breeder</t>
        </is>
      </c>
      <c r="C1751" s="66" t="n"/>
      <c r="D1751" s="66" t="n"/>
      <c r="E1751" s="67" t="inlineStr">
        <is>
          <t>Pkmn Breeder Isaac (Rematch 3)</t>
        </is>
      </c>
      <c r="F1751" s="66" t="n"/>
      <c r="G1751" s="66" t="n"/>
      <c r="H1751" s="66" t="n"/>
      <c r="I1751" s="66" t="n"/>
      <c r="J1751" s="66" t="n"/>
      <c r="K1751" s="66" t="n"/>
      <c r="L1751" s="66" t="n"/>
      <c r="M1751" s="66" t="n"/>
      <c r="N1751" s="66" t="n"/>
      <c r="O1751" s="66" t="n"/>
      <c r="P1751" s="66" t="n"/>
      <c r="Q1751" s="66" t="n"/>
    </row>
    <row r="1752" ht="69" customHeight="1">
      <c r="E1752" s="68">
        <f>IFERROR(_xlfn.IMAGE("https://play.pokemonshowdown.com/sprites/gen5/loudred.png"),"")</f>
        <v/>
      </c>
      <c r="G1752" s="68">
        <f>IFERROR(_xlfn.IMAGE("https://play.pokemonshowdown.com/sprites/gen5/linoone.png"),"")</f>
        <v/>
      </c>
      <c r="I1752" s="68">
        <f>IFERROR(_xlfn.IMAGE("https://play.pokemonshowdown.com/sprites/gen5/aron.png"),"")</f>
        <v/>
      </c>
      <c r="K1752" s="68">
        <f>IFERROR(_xlfn.IMAGE("https://play.pokemonshowdown.com/sprites/gen5/mightyena.png"),"")</f>
        <v/>
      </c>
      <c r="M1752" s="68">
        <f>IFERROR(_xlfn.IMAGE("https://play.pokemonshowdown.com/sprites/gen5/swellow.png"),"")</f>
        <v/>
      </c>
      <c r="O1752" s="68">
        <f>IFERROR(_xlfn.IMAGE("https://play.pokemonshowdown.com/sprites/gen5/hariyama.png"),"")</f>
        <v/>
      </c>
    </row>
    <row r="1753">
      <c r="E1753" s="70" t="inlineStr">
        <is>
          <t>Lv 28 Loudred</t>
        </is>
      </c>
      <c r="F1753" s="71" t="n"/>
      <c r="G1753" s="70" t="inlineStr">
        <is>
          <t>Lv 28 Linoone</t>
        </is>
      </c>
      <c r="H1753" s="71" t="n"/>
      <c r="I1753" s="70" t="inlineStr">
        <is>
          <t>Lv 28 Aron</t>
        </is>
      </c>
      <c r="J1753" s="71" t="n"/>
      <c r="K1753" s="70" t="inlineStr">
        <is>
          <t>Lv 28 Mightyena</t>
        </is>
      </c>
      <c r="L1753" s="71" t="n"/>
      <c r="M1753" s="70" t="inlineStr">
        <is>
          <t>Lv 28 Swellow</t>
        </is>
      </c>
      <c r="N1753" s="71" t="n"/>
      <c r="O1753" s="70" t="inlineStr">
        <is>
          <t>Lv 28 Hariyama</t>
        </is>
      </c>
      <c r="P1753" s="71" t="n"/>
      <c r="Q1753" s="72" t="inlineStr">
        <is>
          <t>Pokémon</t>
        </is>
      </c>
    </row>
    <row r="1754">
      <c r="E1754" s="73" t="inlineStr">
        <is>
          <t>Adamant</t>
        </is>
      </c>
      <c r="F1754" s="73" t="inlineStr">
        <is>
          <t>Scrappy</t>
        </is>
      </c>
      <c r="G1754" s="73" t="inlineStr">
        <is>
          <t>Jolly</t>
        </is>
      </c>
      <c r="H1754" s="73" t="inlineStr">
        <is>
          <t>Gluttony</t>
        </is>
      </c>
      <c r="I1754" s="73" t="inlineStr">
        <is>
          <t>Adamant</t>
        </is>
      </c>
      <c r="J1754" s="73" t="inlineStr">
        <is>
          <t>Rock Head</t>
        </is>
      </c>
      <c r="K1754" s="73" t="inlineStr">
        <is>
          <t>Adamant</t>
        </is>
      </c>
      <c r="L1754" s="73" t="inlineStr">
        <is>
          <t>Intimidate</t>
        </is>
      </c>
      <c r="M1754" s="73" t="inlineStr">
        <is>
          <t>Adamant</t>
        </is>
      </c>
      <c r="N1754" s="73" t="inlineStr">
        <is>
          <t>Guts</t>
        </is>
      </c>
      <c r="O1754" s="73" t="inlineStr">
        <is>
          <t>Adamant</t>
        </is>
      </c>
      <c r="P1754" s="73" t="inlineStr">
        <is>
          <t>Guts</t>
        </is>
      </c>
      <c r="Q1754" s="72" t="inlineStr">
        <is>
          <t>Nature / Ability</t>
        </is>
      </c>
    </row>
    <row r="1755">
      <c r="B1755" s="72" t="inlineStr">
        <is>
          <t>AI Flags:</t>
        </is>
      </c>
      <c r="E1755" s="74" t="inlineStr">
        <is>
          <t>(None)</t>
        </is>
      </c>
      <c r="F1755" s="71" t="n"/>
      <c r="G1755" s="74" t="inlineStr">
        <is>
          <t>(None)</t>
        </is>
      </c>
      <c r="H1755" s="71" t="n"/>
      <c r="I1755" s="74" t="inlineStr">
        <is>
          <t>(None)</t>
        </is>
      </c>
      <c r="J1755" s="71" t="n"/>
      <c r="K1755" s="74" t="inlineStr">
        <is>
          <t>(None)</t>
        </is>
      </c>
      <c r="L1755" s="71" t="n"/>
      <c r="M1755" s="74" t="inlineStr">
        <is>
          <t>(None)</t>
        </is>
      </c>
      <c r="N1755" s="71" t="n"/>
      <c r="O1755" s="74" t="inlineStr">
        <is>
          <t>(None)</t>
        </is>
      </c>
      <c r="P1755" s="71" t="n"/>
      <c r="Q1755" s="72" t="inlineStr">
        <is>
          <t>Item</t>
        </is>
      </c>
    </row>
    <row r="1756">
      <c r="B1756" s="69" t="inlineStr">
        <is>
          <t>Basic Trainer</t>
        </is>
      </c>
      <c r="E1756" s="76" t="inlineStr">
        <is>
          <t>Howl</t>
        </is>
      </c>
      <c r="F1756" s="71" t="n"/>
      <c r="G1756" s="76" t="inlineStr">
        <is>
          <t>Headbutt</t>
        </is>
      </c>
      <c r="H1756" s="71" t="n"/>
      <c r="I1756" s="76" t="inlineStr">
        <is>
          <t>Headbutt</t>
        </is>
      </c>
      <c r="J1756" s="71" t="n"/>
      <c r="K1756" s="75" t="inlineStr">
        <is>
          <t>Bite</t>
        </is>
      </c>
      <c r="L1756" s="71" t="n"/>
      <c r="M1756" s="76" t="inlineStr">
        <is>
          <t>Whirlwind</t>
        </is>
      </c>
      <c r="N1756" s="71" t="n"/>
      <c r="O1756" s="76" t="inlineStr">
        <is>
          <t>Smelling Salts</t>
        </is>
      </c>
      <c r="P1756" s="71" t="n"/>
      <c r="Q1756" s="72" t="inlineStr">
        <is>
          <t>Moves</t>
        </is>
      </c>
    </row>
    <row r="1757">
      <c r="E1757" s="76" t="inlineStr">
        <is>
          <t>Screech</t>
        </is>
      </c>
      <c r="F1757" s="71" t="n"/>
      <c r="G1757" s="78" t="inlineStr">
        <is>
          <t>Sand Attack</t>
        </is>
      </c>
      <c r="H1757" s="71" t="n"/>
      <c r="I1757" s="76" t="inlineStr">
        <is>
          <t>Roar</t>
        </is>
      </c>
      <c r="J1757" s="71" t="n"/>
      <c r="K1757" s="76" t="inlineStr">
        <is>
          <t>Odor Sleuth</t>
        </is>
      </c>
      <c r="L1757" s="71" t="n"/>
      <c r="M1757" s="76" t="inlineStr">
        <is>
          <t>Quick Attack</t>
        </is>
      </c>
      <c r="N1757" s="71" t="n"/>
      <c r="O1757" s="86" t="inlineStr">
        <is>
          <t>Vital Throw</t>
        </is>
      </c>
      <c r="P1757" s="71" t="n"/>
    </row>
    <row r="1758">
      <c r="E1758" s="75" t="inlineStr">
        <is>
          <t>Bite</t>
        </is>
      </c>
      <c r="F1758" s="71" t="n"/>
      <c r="G1758" s="76" t="inlineStr">
        <is>
          <t>Quick Attack</t>
        </is>
      </c>
      <c r="H1758" s="71" t="n"/>
      <c r="I1758" s="76" t="inlineStr">
        <is>
          <t>Take Down</t>
        </is>
      </c>
      <c r="J1758" s="71" t="n"/>
      <c r="K1758" s="75" t="inlineStr">
        <is>
          <t>Assurance</t>
        </is>
      </c>
      <c r="L1758" s="71" t="n"/>
      <c r="M1758" s="82" t="inlineStr">
        <is>
          <t>Aerial Ace</t>
        </is>
      </c>
      <c r="N1758" s="71" t="n"/>
      <c r="O1758" s="77" t="inlineStr">
        <is>
          <t>Thunder Punch</t>
        </is>
      </c>
      <c r="P1758" s="71" t="n"/>
    </row>
    <row r="1759">
      <c r="E1759" s="76" t="inlineStr">
        <is>
          <t>Supersonic</t>
        </is>
      </c>
      <c r="F1759" s="71" t="n"/>
      <c r="G1759" s="87" t="inlineStr">
        <is>
          <t>Iron Tail</t>
        </is>
      </c>
      <c r="H1759" s="71" t="n"/>
      <c r="I1759" s="87" t="inlineStr">
        <is>
          <t>Flash Cannon</t>
        </is>
      </c>
      <c r="J1759" s="71" t="n"/>
      <c r="K1759" s="77" t="inlineStr">
        <is>
          <t>Thunder Fang</t>
        </is>
      </c>
      <c r="L1759" s="71" t="n"/>
      <c r="M1759" s="76" t="inlineStr">
        <is>
          <t>Endeavor</t>
        </is>
      </c>
      <c r="N1759" s="71" t="n"/>
      <c r="O1759" s="86" t="inlineStr">
        <is>
          <t>Submission</t>
        </is>
      </c>
      <c r="P1759" s="71" t="n"/>
    </row>
    <row r="1761" ht="20" customHeight="1">
      <c r="B1761" s="65" t="inlineStr">
        <is>
          <t>Pkmn Breeder</t>
        </is>
      </c>
      <c r="C1761" s="66" t="n"/>
      <c r="D1761" s="66" t="n"/>
      <c r="E1761" s="67" t="inlineStr">
        <is>
          <t>Pkmn Breeder Isaac (Rematch 4)</t>
        </is>
      </c>
      <c r="F1761" s="66" t="n"/>
      <c r="G1761" s="66" t="n"/>
      <c r="H1761" s="66" t="n"/>
      <c r="I1761" s="66" t="n"/>
      <c r="J1761" s="66" t="n"/>
      <c r="K1761" s="66" t="n"/>
      <c r="L1761" s="66" t="n"/>
      <c r="M1761" s="66" t="n"/>
      <c r="N1761" s="66" t="n"/>
      <c r="O1761" s="66" t="n"/>
      <c r="P1761" s="66" t="n"/>
      <c r="Q1761" s="66" t="n"/>
    </row>
    <row r="1762" ht="69" customHeight="1">
      <c r="E1762" s="68">
        <f>IFERROR(_xlfn.IMAGE("https://play.pokemonshowdown.com/sprites/gen5/loudred.png"),"")</f>
        <v/>
      </c>
      <c r="G1762" s="68">
        <f>IFERROR(_xlfn.IMAGE("https://play.pokemonshowdown.com/sprites/gen5/linoone.png"),"")</f>
        <v/>
      </c>
      <c r="I1762" s="68">
        <f>IFERROR(_xlfn.IMAGE("https://play.pokemonshowdown.com/sprites/gen5/lairon.png"),"")</f>
        <v/>
      </c>
      <c r="K1762" s="68">
        <f>IFERROR(_xlfn.IMAGE("https://play.pokemonshowdown.com/sprites/gen5/mightyena.png"),"")</f>
        <v/>
      </c>
      <c r="M1762" s="68">
        <f>IFERROR(_xlfn.IMAGE("https://play.pokemonshowdown.com/sprites/gen5/swellow.png"),"")</f>
        <v/>
      </c>
      <c r="O1762" s="68">
        <f>IFERROR(_xlfn.IMAGE("https://play.pokemonshowdown.com/sprites/gen5/hariyama.png"),"")</f>
        <v/>
      </c>
    </row>
    <row r="1763">
      <c r="E1763" s="70" t="inlineStr">
        <is>
          <t>Lv 31 Loudred</t>
        </is>
      </c>
      <c r="F1763" s="71" t="n"/>
      <c r="G1763" s="70" t="inlineStr">
        <is>
          <t>Lv 31 Linoone</t>
        </is>
      </c>
      <c r="H1763" s="71" t="n"/>
      <c r="I1763" s="70" t="inlineStr">
        <is>
          <t>Lv 31 Lairon</t>
        </is>
      </c>
      <c r="J1763" s="71" t="n"/>
      <c r="K1763" s="70" t="inlineStr">
        <is>
          <t>Lv 31 Mightyena</t>
        </is>
      </c>
      <c r="L1763" s="71" t="n"/>
      <c r="M1763" s="70" t="inlineStr">
        <is>
          <t>Lv 31 Swellow</t>
        </is>
      </c>
      <c r="N1763" s="71" t="n"/>
      <c r="O1763" s="70" t="inlineStr">
        <is>
          <t>Lv 31 Hariyama</t>
        </is>
      </c>
      <c r="P1763" s="71" t="n"/>
      <c r="Q1763" s="72" t="inlineStr">
        <is>
          <t>Pokémon</t>
        </is>
      </c>
    </row>
    <row r="1764">
      <c r="E1764" s="73" t="inlineStr">
        <is>
          <t>Adamant</t>
        </is>
      </c>
      <c r="F1764" s="73" t="inlineStr">
        <is>
          <t>Scrappy</t>
        </is>
      </c>
      <c r="G1764" s="73" t="inlineStr">
        <is>
          <t>Jolly</t>
        </is>
      </c>
      <c r="H1764" s="73" t="inlineStr">
        <is>
          <t>Gluttony</t>
        </is>
      </c>
      <c r="I1764" s="73" t="inlineStr">
        <is>
          <t>Adamant</t>
        </is>
      </c>
      <c r="J1764" s="73" t="inlineStr">
        <is>
          <t>Rock Head</t>
        </is>
      </c>
      <c r="K1764" s="73" t="inlineStr">
        <is>
          <t>Adamant</t>
        </is>
      </c>
      <c r="L1764" s="73" t="inlineStr">
        <is>
          <t>Intimidate</t>
        </is>
      </c>
      <c r="M1764" s="73" t="inlineStr">
        <is>
          <t>Adamant</t>
        </is>
      </c>
      <c r="N1764" s="73" t="inlineStr">
        <is>
          <t>Guts</t>
        </is>
      </c>
      <c r="O1764" s="73" t="inlineStr">
        <is>
          <t>Adamant</t>
        </is>
      </c>
      <c r="P1764" s="73" t="inlineStr">
        <is>
          <t>Guts</t>
        </is>
      </c>
      <c r="Q1764" s="72" t="inlineStr">
        <is>
          <t>Nature / Ability</t>
        </is>
      </c>
    </row>
    <row r="1765">
      <c r="B1765" s="72" t="inlineStr">
        <is>
          <t>AI Flags:</t>
        </is>
      </c>
      <c r="E1765" s="74" t="inlineStr">
        <is>
          <t>(None)</t>
        </is>
      </c>
      <c r="F1765" s="71" t="n"/>
      <c r="G1765" s="74" t="inlineStr">
        <is>
          <t>(None)</t>
        </is>
      </c>
      <c r="H1765" s="71" t="n"/>
      <c r="I1765" s="74" t="inlineStr">
        <is>
          <t>(None)</t>
        </is>
      </c>
      <c r="J1765" s="71" t="n"/>
      <c r="K1765" s="74" t="inlineStr">
        <is>
          <t>(None)</t>
        </is>
      </c>
      <c r="L1765" s="71" t="n"/>
      <c r="M1765" s="74" t="inlineStr">
        <is>
          <t>(None)</t>
        </is>
      </c>
      <c r="N1765" s="71" t="n"/>
      <c r="O1765" s="74" t="inlineStr">
        <is>
          <t>(None)</t>
        </is>
      </c>
      <c r="P1765" s="71" t="n"/>
      <c r="Q1765" s="72" t="inlineStr">
        <is>
          <t>Item</t>
        </is>
      </c>
    </row>
    <row r="1766">
      <c r="B1766" s="69" t="inlineStr">
        <is>
          <t>Basic Trainer</t>
        </is>
      </c>
      <c r="E1766" s="76" t="inlineStr">
        <is>
          <t>Screech</t>
        </is>
      </c>
      <c r="F1766" s="71" t="n"/>
      <c r="G1766" s="78" t="inlineStr">
        <is>
          <t>Sand Attack</t>
        </is>
      </c>
      <c r="H1766" s="71" t="n"/>
      <c r="I1766" s="76" t="inlineStr">
        <is>
          <t>Roar</t>
        </is>
      </c>
      <c r="J1766" s="71" t="n"/>
      <c r="K1766" s="75" t="inlineStr">
        <is>
          <t>Bite</t>
        </is>
      </c>
      <c r="L1766" s="71" t="n"/>
      <c r="M1766" s="76" t="inlineStr">
        <is>
          <t>Whirlwind</t>
        </is>
      </c>
      <c r="N1766" s="71" t="n"/>
      <c r="O1766" s="76" t="inlineStr">
        <is>
          <t>Smelling Salts</t>
        </is>
      </c>
      <c r="P1766" s="71" t="n"/>
      <c r="Q1766" s="72" t="inlineStr">
        <is>
          <t>Moves</t>
        </is>
      </c>
    </row>
    <row r="1767">
      <c r="E1767" s="75" t="inlineStr">
        <is>
          <t>Bite</t>
        </is>
      </c>
      <c r="F1767" s="71" t="n"/>
      <c r="G1767" s="76" t="inlineStr">
        <is>
          <t>Quick Attack</t>
        </is>
      </c>
      <c r="H1767" s="71" t="n"/>
      <c r="I1767" s="76" t="inlineStr">
        <is>
          <t>Double Edge</t>
        </is>
      </c>
      <c r="J1767" s="71" t="n"/>
      <c r="K1767" s="76" t="inlineStr">
        <is>
          <t>Odor Sleuth</t>
        </is>
      </c>
      <c r="L1767" s="71" t="n"/>
      <c r="M1767" s="76" t="inlineStr">
        <is>
          <t>Quick Attack</t>
        </is>
      </c>
      <c r="N1767" s="71" t="n"/>
      <c r="O1767" s="86" t="inlineStr">
        <is>
          <t>Vital Throw</t>
        </is>
      </c>
      <c r="P1767" s="71" t="n"/>
    </row>
    <row r="1768">
      <c r="E1768" s="76" t="inlineStr">
        <is>
          <t>Supersonic</t>
        </is>
      </c>
      <c r="F1768" s="71" t="n"/>
      <c r="G1768" s="87" t="inlineStr">
        <is>
          <t>Iron Tail</t>
        </is>
      </c>
      <c r="H1768" s="71" t="n"/>
      <c r="I1768" s="87" t="inlineStr">
        <is>
          <t>Flash Cannon</t>
        </is>
      </c>
      <c r="J1768" s="71" t="n"/>
      <c r="K1768" s="75" t="inlineStr">
        <is>
          <t>Assurance</t>
        </is>
      </c>
      <c r="L1768" s="71" t="n"/>
      <c r="M1768" s="82" t="inlineStr">
        <is>
          <t>Aerial Ace</t>
        </is>
      </c>
      <c r="N1768" s="71" t="n"/>
      <c r="O1768" s="77" t="inlineStr">
        <is>
          <t>Thunder Punch</t>
        </is>
      </c>
      <c r="P1768" s="71" t="n"/>
    </row>
    <row r="1769">
      <c r="E1769" s="78" t="inlineStr">
        <is>
          <t>Stomp</t>
        </is>
      </c>
      <c r="F1769" s="71" t="n"/>
      <c r="G1769" s="75" t="inlineStr">
        <is>
          <t>Night Slash</t>
        </is>
      </c>
      <c r="H1769" s="71" t="n"/>
      <c r="I1769" s="78" t="inlineStr">
        <is>
          <t>Earthquake</t>
        </is>
      </c>
      <c r="J1769" s="71" t="n"/>
      <c r="K1769" s="77" t="inlineStr">
        <is>
          <t>Thunder Fang</t>
        </is>
      </c>
      <c r="L1769" s="71" t="n"/>
      <c r="M1769" s="76" t="inlineStr">
        <is>
          <t>Endeavor</t>
        </is>
      </c>
      <c r="N1769" s="71" t="n"/>
      <c r="O1769" s="86" t="inlineStr">
        <is>
          <t>Submission</t>
        </is>
      </c>
      <c r="P1769" s="71" t="n"/>
    </row>
    <row r="1771" ht="20" customHeight="1">
      <c r="B1771" s="65" t="inlineStr">
        <is>
          <t>Pokefan</t>
        </is>
      </c>
      <c r="C1771" s="66" t="n"/>
      <c r="D1771" s="66" t="n"/>
      <c r="E1771" s="67" t="inlineStr">
        <is>
          <t>Pokefan Isabel (Rematch 1)</t>
        </is>
      </c>
      <c r="F1771" s="66" t="n"/>
      <c r="G1771" s="66" t="n"/>
      <c r="H1771" s="66" t="n"/>
      <c r="I1771" s="66" t="n"/>
      <c r="J1771" s="66" t="n"/>
      <c r="K1771" s="66" t="n"/>
      <c r="L1771" s="66" t="n"/>
      <c r="M1771" s="66" t="n"/>
      <c r="N1771" s="66" t="n"/>
      <c r="O1771" s="66" t="n"/>
      <c r="P1771" s="66" t="n"/>
      <c r="Q1771" s="66" t="n"/>
    </row>
    <row r="1772" ht="69" customHeight="1">
      <c r="E1772" s="68">
        <f>IFERROR(_xlfn.IMAGE("https://play.pokemonshowdown.com/sprites/gen5/plusle.png"),"")</f>
        <v/>
      </c>
      <c r="G1772" s="68">
        <f>IFERROR(_xlfn.IMAGE("https://play.pokemonshowdown.com/sprites/gen5/minun.png"),"")</f>
        <v/>
      </c>
    </row>
    <row r="1773">
      <c r="E1773" s="70" t="inlineStr">
        <is>
          <t>Lv 26 Plusle</t>
        </is>
      </c>
      <c r="F1773" s="71" t="n"/>
      <c r="G1773" s="70" t="inlineStr">
        <is>
          <t>Lv 26 Minun</t>
        </is>
      </c>
      <c r="H1773" s="71" t="n"/>
      <c r="Q1773" s="72" t="inlineStr">
        <is>
          <t>Pokémon</t>
        </is>
      </c>
    </row>
    <row r="1774">
      <c r="E1774" s="73" t="inlineStr">
        <is>
          <t>Timid</t>
        </is>
      </c>
      <c r="F1774" s="73" t="inlineStr">
        <is>
          <t>Plus</t>
        </is>
      </c>
      <c r="G1774" s="73" t="inlineStr">
        <is>
          <t>Timid</t>
        </is>
      </c>
      <c r="H1774" s="73" t="inlineStr">
        <is>
          <t>Minus</t>
        </is>
      </c>
      <c r="Q1774" s="72" t="inlineStr">
        <is>
          <t>Nature / Ability</t>
        </is>
      </c>
    </row>
    <row r="1775">
      <c r="B1775" s="72" t="inlineStr">
        <is>
          <t>AI Flags:</t>
        </is>
      </c>
      <c r="E1775" s="74" t="inlineStr">
        <is>
          <t>Oran Berry</t>
        </is>
      </c>
      <c r="F1775" s="71" t="n"/>
      <c r="G1775" s="74" t="inlineStr">
        <is>
          <t>Oran Berry</t>
        </is>
      </c>
      <c r="H1775" s="71" t="n"/>
      <c r="Q1775" s="72" t="inlineStr">
        <is>
          <t>Item</t>
        </is>
      </c>
    </row>
    <row r="1776">
      <c r="B1776" s="69" t="inlineStr">
        <is>
          <t>Basic Trainer</t>
        </is>
      </c>
      <c r="E1776" s="77" t="inlineStr">
        <is>
          <t>Thunder Punch</t>
        </is>
      </c>
      <c r="F1776" s="71" t="n"/>
      <c r="G1776" s="77" t="inlineStr">
        <is>
          <t>Thunder Punch</t>
        </is>
      </c>
      <c r="H1776" s="71" t="n"/>
      <c r="Q1776" s="72" t="inlineStr">
        <is>
          <t>Moves</t>
        </is>
      </c>
    </row>
    <row r="1777">
      <c r="E1777" s="83" t="inlineStr">
        <is>
          <t>Fire Punch</t>
        </is>
      </c>
      <c r="F1777" s="71" t="n"/>
      <c r="G1777" s="83" t="inlineStr">
        <is>
          <t>Fire Punch</t>
        </is>
      </c>
      <c r="H1777" s="71" t="n"/>
    </row>
    <row r="1778">
      <c r="E1778" s="76" t="inlineStr">
        <is>
          <t>Swift</t>
        </is>
      </c>
      <c r="F1778" s="71" t="n"/>
      <c r="G1778" s="76" t="inlineStr">
        <is>
          <t>Swift</t>
        </is>
      </c>
      <c r="H1778" s="71" t="n"/>
    </row>
    <row r="1779">
      <c r="E1779" s="76" t="inlineStr">
        <is>
          <t>Copycat</t>
        </is>
      </c>
      <c r="F1779" s="71" t="n"/>
      <c r="G1779" s="76" t="inlineStr">
        <is>
          <t>Copycat</t>
        </is>
      </c>
      <c r="H1779" s="71" t="n"/>
    </row>
    <row r="1781" ht="20" customHeight="1">
      <c r="B1781" s="65" t="inlineStr">
        <is>
          <t>Pokefan</t>
        </is>
      </c>
      <c r="C1781" s="66" t="n"/>
      <c r="D1781" s="66" t="n"/>
      <c r="E1781" s="67" t="inlineStr">
        <is>
          <t>Pokefan Isabel (Rematch 2)</t>
        </is>
      </c>
      <c r="F1781" s="66" t="n"/>
      <c r="G1781" s="66" t="n"/>
      <c r="H1781" s="66" t="n"/>
      <c r="I1781" s="66" t="n"/>
      <c r="J1781" s="66" t="n"/>
      <c r="K1781" s="66" t="n"/>
      <c r="L1781" s="66" t="n"/>
      <c r="M1781" s="66" t="n"/>
      <c r="N1781" s="66" t="n"/>
      <c r="O1781" s="66" t="n"/>
      <c r="P1781" s="66" t="n"/>
      <c r="Q1781" s="66" t="n"/>
    </row>
    <row r="1782" ht="69" customHeight="1">
      <c r="E1782" s="68">
        <f>IFERROR(_xlfn.IMAGE("https://play.pokemonshowdown.com/sprites/gen5/plusle.png"),"")</f>
        <v/>
      </c>
      <c r="G1782" s="68">
        <f>IFERROR(_xlfn.IMAGE("https://play.pokemonshowdown.com/sprites/gen5/minun.png"),"")</f>
        <v/>
      </c>
    </row>
    <row r="1783">
      <c r="E1783" s="70" t="inlineStr">
        <is>
          <t>Lv 29 Plusle</t>
        </is>
      </c>
      <c r="F1783" s="71" t="n"/>
      <c r="G1783" s="70" t="inlineStr">
        <is>
          <t>Lv 29 Minun</t>
        </is>
      </c>
      <c r="H1783" s="71" t="n"/>
      <c r="Q1783" s="72" t="inlineStr">
        <is>
          <t>Pokémon</t>
        </is>
      </c>
    </row>
    <row r="1784">
      <c r="E1784" s="73" t="inlineStr">
        <is>
          <t>Timid</t>
        </is>
      </c>
      <c r="F1784" s="73" t="inlineStr">
        <is>
          <t>Plus</t>
        </is>
      </c>
      <c r="G1784" s="73" t="inlineStr">
        <is>
          <t>Timid</t>
        </is>
      </c>
      <c r="H1784" s="73" t="inlineStr">
        <is>
          <t>Minus</t>
        </is>
      </c>
      <c r="Q1784" s="72" t="inlineStr">
        <is>
          <t>Nature / Ability</t>
        </is>
      </c>
    </row>
    <row r="1785">
      <c r="B1785" s="72" t="inlineStr">
        <is>
          <t>AI Flags:</t>
        </is>
      </c>
      <c r="E1785" s="74" t="inlineStr">
        <is>
          <t>Oran Berry</t>
        </is>
      </c>
      <c r="F1785" s="71" t="n"/>
      <c r="G1785" s="74" t="inlineStr">
        <is>
          <t>Oran Berry</t>
        </is>
      </c>
      <c r="H1785" s="71" t="n"/>
      <c r="Q1785" s="72" t="inlineStr">
        <is>
          <t>Item</t>
        </is>
      </c>
    </row>
    <row r="1786">
      <c r="B1786" s="69" t="inlineStr">
        <is>
          <t>Basic Trainer</t>
        </is>
      </c>
      <c r="E1786" s="83" t="inlineStr">
        <is>
          <t>Fire Punch</t>
        </is>
      </c>
      <c r="F1786" s="71" t="n"/>
      <c r="G1786" s="83" t="inlineStr">
        <is>
          <t>Fire Punch</t>
        </is>
      </c>
      <c r="H1786" s="71" t="n"/>
      <c r="Q1786" s="72" t="inlineStr">
        <is>
          <t>Moves</t>
        </is>
      </c>
    </row>
    <row r="1787">
      <c r="E1787" s="76" t="inlineStr">
        <is>
          <t>Swift</t>
        </is>
      </c>
      <c r="F1787" s="71" t="n"/>
      <c r="G1787" s="76" t="inlineStr">
        <is>
          <t>Swift</t>
        </is>
      </c>
      <c r="H1787" s="71" t="n"/>
    </row>
    <row r="1788">
      <c r="E1788" s="76" t="inlineStr">
        <is>
          <t>Copycat</t>
        </is>
      </c>
      <c r="F1788" s="71" t="n"/>
      <c r="G1788" s="76" t="inlineStr">
        <is>
          <t>Copycat</t>
        </is>
      </c>
      <c r="H1788" s="71" t="n"/>
    </row>
    <row r="1789">
      <c r="E1789" s="77" t="inlineStr">
        <is>
          <t>Wild Charge</t>
        </is>
      </c>
      <c r="F1789" s="71" t="n"/>
      <c r="G1789" s="77" t="inlineStr">
        <is>
          <t>Wild Charge</t>
        </is>
      </c>
      <c r="H1789" s="71" t="n"/>
    </row>
    <row r="1791" ht="20" customHeight="1">
      <c r="B1791" s="65" t="inlineStr">
        <is>
          <t>Pokefan</t>
        </is>
      </c>
      <c r="C1791" s="66" t="n"/>
      <c r="D1791" s="66" t="n"/>
      <c r="E1791" s="67" t="inlineStr">
        <is>
          <t>Pokefan Isabel (Rematch 3)</t>
        </is>
      </c>
      <c r="F1791" s="66" t="n"/>
      <c r="G1791" s="66" t="n"/>
      <c r="H1791" s="66" t="n"/>
      <c r="I1791" s="66" t="n"/>
      <c r="J1791" s="66" t="n"/>
      <c r="K1791" s="66" t="n"/>
      <c r="L1791" s="66" t="n"/>
      <c r="M1791" s="66" t="n"/>
      <c r="N1791" s="66" t="n"/>
      <c r="O1791" s="66" t="n"/>
      <c r="P1791" s="66" t="n"/>
      <c r="Q1791" s="66" t="n"/>
    </row>
    <row r="1792" ht="69" customHeight="1">
      <c r="E1792" s="68">
        <f>IFERROR(_xlfn.IMAGE("https://play.pokemonshowdown.com/sprites/gen5/plusle.png"),"")</f>
        <v/>
      </c>
      <c r="G1792" s="68">
        <f>IFERROR(_xlfn.IMAGE("https://play.pokemonshowdown.com/sprites/gen5/minun.png"),"")</f>
        <v/>
      </c>
    </row>
    <row r="1793">
      <c r="E1793" s="70" t="inlineStr">
        <is>
          <t>Lv 32 Plusle</t>
        </is>
      </c>
      <c r="F1793" s="71" t="n"/>
      <c r="G1793" s="70" t="inlineStr">
        <is>
          <t>Lv 32 Minun</t>
        </is>
      </c>
      <c r="H1793" s="71" t="n"/>
      <c r="Q1793" s="72" t="inlineStr">
        <is>
          <t>Pokémon</t>
        </is>
      </c>
    </row>
    <row r="1794">
      <c r="E1794" s="73" t="inlineStr">
        <is>
          <t>Timid</t>
        </is>
      </c>
      <c r="F1794" s="73" t="inlineStr">
        <is>
          <t>Plus</t>
        </is>
      </c>
      <c r="G1794" s="73" t="inlineStr">
        <is>
          <t>Timid</t>
        </is>
      </c>
      <c r="H1794" s="73" t="inlineStr">
        <is>
          <t>Minus</t>
        </is>
      </c>
      <c r="Q1794" s="72" t="inlineStr">
        <is>
          <t>Nature / Ability</t>
        </is>
      </c>
    </row>
    <row r="1795">
      <c r="B1795" s="72" t="inlineStr">
        <is>
          <t>AI Flags:</t>
        </is>
      </c>
      <c r="E1795" s="74" t="inlineStr">
        <is>
          <t>Oran Berry</t>
        </is>
      </c>
      <c r="F1795" s="71" t="n"/>
      <c r="G1795" s="74" t="inlineStr">
        <is>
          <t>Oran Berry</t>
        </is>
      </c>
      <c r="H1795" s="71" t="n"/>
      <c r="Q1795" s="72" t="inlineStr">
        <is>
          <t>Item</t>
        </is>
      </c>
    </row>
    <row r="1796">
      <c r="B1796" s="69" t="inlineStr">
        <is>
          <t>Basic Trainer</t>
        </is>
      </c>
      <c r="E1796" s="76" t="inlineStr">
        <is>
          <t>Swift</t>
        </is>
      </c>
      <c r="F1796" s="71" t="n"/>
      <c r="G1796" s="76" t="inlineStr">
        <is>
          <t>Swift</t>
        </is>
      </c>
      <c r="H1796" s="71" t="n"/>
      <c r="Q1796" s="72" t="inlineStr">
        <is>
          <t>Moves</t>
        </is>
      </c>
    </row>
    <row r="1797">
      <c r="E1797" s="76" t="inlineStr">
        <is>
          <t>Copycat</t>
        </is>
      </c>
      <c r="F1797" s="71" t="n"/>
      <c r="G1797" s="76" t="inlineStr">
        <is>
          <t>Copycat</t>
        </is>
      </c>
      <c r="H1797" s="71" t="n"/>
    </row>
    <row r="1798">
      <c r="E1798" s="77" t="inlineStr">
        <is>
          <t>Wild Charge</t>
        </is>
      </c>
      <c r="F1798" s="71" t="n"/>
      <c r="G1798" s="77" t="inlineStr">
        <is>
          <t>Wild Charge</t>
        </is>
      </c>
      <c r="H1798" s="71" t="n"/>
    </row>
    <row r="1799">
      <c r="E1799" s="91" t="inlineStr">
        <is>
          <t>Ice Punch</t>
        </is>
      </c>
      <c r="F1799" s="71" t="n"/>
      <c r="G1799" s="91" t="inlineStr">
        <is>
          <t>Ice Punch</t>
        </is>
      </c>
      <c r="H1799" s="71" t="n"/>
    </row>
    <row r="1801" ht="20" customHeight="1">
      <c r="B1801" s="65" t="inlineStr">
        <is>
          <t>Pokefan</t>
        </is>
      </c>
      <c r="C1801" s="66" t="n"/>
      <c r="D1801" s="66" t="n"/>
      <c r="E1801" s="67" t="inlineStr">
        <is>
          <t>Pokefan Isabel (Rematch 4)</t>
        </is>
      </c>
      <c r="F1801" s="66" t="n"/>
      <c r="G1801" s="66" t="n"/>
      <c r="H1801" s="66" t="n"/>
      <c r="I1801" s="66" t="n"/>
      <c r="J1801" s="66" t="n"/>
      <c r="K1801" s="66" t="n"/>
      <c r="L1801" s="66" t="n"/>
      <c r="M1801" s="66" t="n"/>
      <c r="N1801" s="66" t="n"/>
      <c r="O1801" s="66" t="n"/>
      <c r="P1801" s="66" t="n"/>
      <c r="Q1801" s="66" t="n"/>
    </row>
    <row r="1802" ht="69" customHeight="1">
      <c r="E1802" s="68">
        <f>IFERROR(_xlfn.IMAGE("https://play.pokemonshowdown.com/sprites/gen5/plusle.png"),"")</f>
        <v/>
      </c>
      <c r="G1802" s="68">
        <f>IFERROR(_xlfn.IMAGE("https://play.pokemonshowdown.com/sprites/gen5/minun.png"),"")</f>
        <v/>
      </c>
    </row>
    <row r="1803">
      <c r="E1803" s="70" t="inlineStr">
        <is>
          <t>Lv 35 Plusle</t>
        </is>
      </c>
      <c r="F1803" s="71" t="n"/>
      <c r="G1803" s="70" t="inlineStr">
        <is>
          <t>Lv 35 Minun</t>
        </is>
      </c>
      <c r="H1803" s="71" t="n"/>
      <c r="Q1803" s="72" t="inlineStr">
        <is>
          <t>Pokémon</t>
        </is>
      </c>
    </row>
    <row r="1804">
      <c r="E1804" s="73" t="inlineStr">
        <is>
          <t>Timid</t>
        </is>
      </c>
      <c r="F1804" s="73" t="inlineStr">
        <is>
          <t>Plus</t>
        </is>
      </c>
      <c r="G1804" s="73" t="inlineStr">
        <is>
          <t>Timid</t>
        </is>
      </c>
      <c r="H1804" s="73" t="inlineStr">
        <is>
          <t>Minus</t>
        </is>
      </c>
      <c r="Q1804" s="72" t="inlineStr">
        <is>
          <t>Nature / Ability</t>
        </is>
      </c>
    </row>
    <row r="1805">
      <c r="B1805" s="72" t="inlineStr">
        <is>
          <t>AI Flags:</t>
        </is>
      </c>
      <c r="E1805" s="74" t="inlineStr">
        <is>
          <t>Sitrus Berry</t>
        </is>
      </c>
      <c r="F1805" s="71" t="n"/>
      <c r="G1805" s="74" t="inlineStr">
        <is>
          <t>Sitrus Berry</t>
        </is>
      </c>
      <c r="H1805" s="71" t="n"/>
      <c r="Q1805" s="72" t="inlineStr">
        <is>
          <t>Item</t>
        </is>
      </c>
    </row>
    <row r="1806">
      <c r="B1806" s="69" t="inlineStr">
        <is>
          <t>Basic Trainer</t>
        </is>
      </c>
      <c r="E1806" s="76" t="inlineStr">
        <is>
          <t>Copycat</t>
        </is>
      </c>
      <c r="F1806" s="71" t="n"/>
      <c r="G1806" s="76" t="inlineStr">
        <is>
          <t>Copycat</t>
        </is>
      </c>
      <c r="H1806" s="71" t="n"/>
      <c r="Q1806" s="72" t="inlineStr">
        <is>
          <t>Moves</t>
        </is>
      </c>
    </row>
    <row r="1807">
      <c r="E1807" s="77" t="inlineStr">
        <is>
          <t>Wild Charge</t>
        </is>
      </c>
      <c r="F1807" s="71" t="n"/>
      <c r="G1807" s="77" t="inlineStr">
        <is>
          <t>Wild Charge</t>
        </is>
      </c>
      <c r="H1807" s="71" t="n"/>
    </row>
    <row r="1808">
      <c r="E1808" s="91" t="inlineStr">
        <is>
          <t>Ice Punch</t>
        </is>
      </c>
      <c r="F1808" s="71" t="n"/>
      <c r="G1808" s="91" t="inlineStr">
        <is>
          <t>Ice Punch</t>
        </is>
      </c>
      <c r="H1808" s="71" t="n"/>
    </row>
    <row r="1809">
      <c r="E1809" s="77" t="inlineStr">
        <is>
          <t>Charge</t>
        </is>
      </c>
      <c r="F1809" s="71" t="n"/>
      <c r="G1809" s="77" t="inlineStr">
        <is>
          <t>Charge</t>
        </is>
      </c>
      <c r="H1809" s="71" t="n"/>
    </row>
    <row r="1811" ht="20" customHeight="1">
      <c r="B1811" s="65" t="inlineStr">
        <is>
          <t>Triathlete</t>
        </is>
      </c>
      <c r="C1811" s="66" t="n"/>
      <c r="D1811" s="66" t="n"/>
      <c r="E1811" s="67" t="inlineStr">
        <is>
          <t>Triathlete Isaiah (Rematch 1)</t>
        </is>
      </c>
      <c r="F1811" s="66" t="n"/>
      <c r="G1811" s="66" t="n"/>
      <c r="H1811" s="66" t="n"/>
      <c r="I1811" s="66" t="n"/>
      <c r="J1811" s="66" t="n"/>
      <c r="K1811" s="66" t="n"/>
      <c r="L1811" s="66" t="n"/>
      <c r="M1811" s="66" t="n"/>
      <c r="N1811" s="66" t="n"/>
      <c r="O1811" s="66" t="n"/>
      <c r="P1811" s="66" t="n"/>
      <c r="Q1811" s="66" t="n"/>
    </row>
    <row r="1812" ht="69" customHeight="1">
      <c r="E1812" s="68">
        <f>IFERROR(_xlfn.IMAGE("https://play.pokemonshowdown.com/sprites/gen5/staryu.png"),"")</f>
        <v/>
      </c>
    </row>
    <row r="1813">
      <c r="E1813" s="70" t="inlineStr">
        <is>
          <t>Lv 39 Staryu</t>
        </is>
      </c>
      <c r="F1813" s="71" t="n"/>
      <c r="Q1813" s="72" t="inlineStr">
        <is>
          <t>Pokémon</t>
        </is>
      </c>
    </row>
    <row r="1814">
      <c r="E1814" s="73" t="inlineStr">
        <is>
          <t>Modest</t>
        </is>
      </c>
      <c r="F1814" s="73" t="inlineStr">
        <is>
          <t>Magic Guard</t>
        </is>
      </c>
      <c r="Q1814" s="72" t="inlineStr">
        <is>
          <t>Nature / Ability</t>
        </is>
      </c>
    </row>
    <row r="1815">
      <c r="B1815" s="72" t="inlineStr">
        <is>
          <t>AI Flags:</t>
        </is>
      </c>
      <c r="E1815" s="74" t="inlineStr">
        <is>
          <t>(None)</t>
        </is>
      </c>
      <c r="F1815" s="71" t="n"/>
      <c r="Q1815" s="72" t="inlineStr">
        <is>
          <t>Item</t>
        </is>
      </c>
    </row>
    <row r="1816">
      <c r="B1816" s="69" t="inlineStr">
        <is>
          <t>Basic Trainer</t>
        </is>
      </c>
      <c r="E1816" s="76" t="inlineStr">
        <is>
          <t>Take Down</t>
        </is>
      </c>
      <c r="F1816" s="71" t="n"/>
      <c r="Q1816" s="72" t="inlineStr">
        <is>
          <t>Moves</t>
        </is>
      </c>
    </row>
    <row r="1817">
      <c r="E1817" s="85" t="inlineStr">
        <is>
          <t>Psybeam</t>
        </is>
      </c>
      <c r="F1817" s="71" t="n"/>
    </row>
    <row r="1818">
      <c r="E1818" s="89" t="inlineStr">
        <is>
          <t>Power Gem</t>
        </is>
      </c>
      <c r="F1818" s="71" t="n"/>
    </row>
    <row r="1819">
      <c r="E1819" s="79" t="inlineStr">
        <is>
          <t>Signal Beam</t>
        </is>
      </c>
      <c r="F1819" s="71" t="n"/>
    </row>
    <row r="1821" ht="20" customHeight="1">
      <c r="B1821" s="65" t="inlineStr">
        <is>
          <t>Triathlete</t>
        </is>
      </c>
      <c r="C1821" s="66" t="n"/>
      <c r="D1821" s="66" t="n"/>
      <c r="E1821" s="67" t="inlineStr">
        <is>
          <t>Triathlete Isaiah (Rematch 2)</t>
        </is>
      </c>
      <c r="F1821" s="66" t="n"/>
      <c r="G1821" s="66" t="n"/>
      <c r="H1821" s="66" t="n"/>
      <c r="I1821" s="66" t="n"/>
      <c r="J1821" s="66" t="n"/>
      <c r="K1821" s="66" t="n"/>
      <c r="L1821" s="66" t="n"/>
      <c r="M1821" s="66" t="n"/>
      <c r="N1821" s="66" t="n"/>
      <c r="O1821" s="66" t="n"/>
      <c r="P1821" s="66" t="n"/>
      <c r="Q1821" s="66" t="n"/>
    </row>
    <row r="1822" ht="69" customHeight="1">
      <c r="E1822" s="68">
        <f>IFERROR(_xlfn.IMAGE("https://play.pokemonshowdown.com/sprites/gen5/staryu.png"),"")</f>
        <v/>
      </c>
    </row>
    <row r="1823">
      <c r="E1823" s="70" t="inlineStr">
        <is>
          <t>Lv 42 Staryu</t>
        </is>
      </c>
      <c r="F1823" s="71" t="n"/>
      <c r="Q1823" s="72" t="inlineStr">
        <is>
          <t>Pokémon</t>
        </is>
      </c>
    </row>
    <row r="1824">
      <c r="E1824" s="73" t="inlineStr">
        <is>
          <t>Modest</t>
        </is>
      </c>
      <c r="F1824" s="73" t="inlineStr">
        <is>
          <t>Magic Guard</t>
        </is>
      </c>
      <c r="Q1824" s="72" t="inlineStr">
        <is>
          <t>Nature / Ability</t>
        </is>
      </c>
    </row>
    <row r="1825">
      <c r="B1825" s="72" t="inlineStr">
        <is>
          <t>AI Flags:</t>
        </is>
      </c>
      <c r="E1825" s="74" t="inlineStr">
        <is>
          <t>(None)</t>
        </is>
      </c>
      <c r="F1825" s="71" t="n"/>
      <c r="Q1825" s="72" t="inlineStr">
        <is>
          <t>Item</t>
        </is>
      </c>
    </row>
    <row r="1826">
      <c r="B1826" s="69" t="inlineStr">
        <is>
          <t>Basic Trainer</t>
        </is>
      </c>
      <c r="E1826" s="85" t="inlineStr">
        <is>
          <t>Psybeam</t>
        </is>
      </c>
      <c r="F1826" s="71" t="n"/>
      <c r="Q1826" s="72" t="inlineStr">
        <is>
          <t>Moves</t>
        </is>
      </c>
    </row>
    <row r="1827">
      <c r="E1827" s="89" t="inlineStr">
        <is>
          <t>Power Gem</t>
        </is>
      </c>
      <c r="F1827" s="71" t="n"/>
    </row>
    <row r="1828">
      <c r="E1828" s="79" t="inlineStr">
        <is>
          <t>Signal Beam</t>
        </is>
      </c>
      <c r="F1828" s="71" t="n"/>
    </row>
    <row r="1829">
      <c r="E1829" s="85" t="inlineStr">
        <is>
          <t>Teleport</t>
        </is>
      </c>
      <c r="F1829" s="71" t="n"/>
    </row>
    <row r="1831" ht="20" customHeight="1">
      <c r="B1831" s="65" t="inlineStr">
        <is>
          <t>Triathlete</t>
        </is>
      </c>
      <c r="C1831" s="66" t="n"/>
      <c r="D1831" s="66" t="n"/>
      <c r="E1831" s="67" t="inlineStr">
        <is>
          <t>Triathlete Isaiah (Rematch 3)</t>
        </is>
      </c>
      <c r="F1831" s="66" t="n"/>
      <c r="G1831" s="66" t="n"/>
      <c r="H1831" s="66" t="n"/>
      <c r="I1831" s="66" t="n"/>
      <c r="J1831" s="66" t="n"/>
      <c r="K1831" s="66" t="n"/>
      <c r="L1831" s="66" t="n"/>
      <c r="M1831" s="66" t="n"/>
      <c r="N1831" s="66" t="n"/>
      <c r="O1831" s="66" t="n"/>
      <c r="P1831" s="66" t="n"/>
      <c r="Q1831" s="66" t="n"/>
    </row>
    <row r="1832" ht="69" customHeight="1">
      <c r="E1832" s="68">
        <f>IFERROR(_xlfn.IMAGE("https://play.pokemonshowdown.com/sprites/gen5/starmie.png"),"")</f>
        <v/>
      </c>
    </row>
    <row r="1833">
      <c r="E1833" s="70" t="inlineStr">
        <is>
          <t>Lv 45 Starmie</t>
        </is>
      </c>
      <c r="F1833" s="71" t="n"/>
      <c r="Q1833" s="72" t="inlineStr">
        <is>
          <t>Pokémon</t>
        </is>
      </c>
    </row>
    <row r="1834">
      <c r="E1834" s="73" t="inlineStr">
        <is>
          <t>Timid</t>
        </is>
      </c>
      <c r="F1834" s="73" t="inlineStr">
        <is>
          <t>Magic Guard</t>
        </is>
      </c>
      <c r="Q1834" s="72" t="inlineStr">
        <is>
          <t>Nature / Ability</t>
        </is>
      </c>
    </row>
    <row r="1835">
      <c r="B1835" s="72" t="inlineStr">
        <is>
          <t>AI Flags:</t>
        </is>
      </c>
      <c r="E1835" s="74" t="inlineStr">
        <is>
          <t>(None)</t>
        </is>
      </c>
      <c r="F1835" s="71" t="n"/>
      <c r="Q1835" s="72" t="inlineStr">
        <is>
          <t>Item</t>
        </is>
      </c>
    </row>
    <row r="1836">
      <c r="B1836" s="69" t="inlineStr">
        <is>
          <t>Basic Trainer</t>
        </is>
      </c>
      <c r="E1836" s="76" t="inlineStr">
        <is>
          <t>Recover</t>
        </is>
      </c>
      <c r="F1836" s="71" t="n"/>
      <c r="Q1836" s="72" t="inlineStr">
        <is>
          <t>Moves</t>
        </is>
      </c>
    </row>
    <row r="1837">
      <c r="E1837" s="89" t="inlineStr">
        <is>
          <t>Power Gem</t>
        </is>
      </c>
      <c r="F1837" s="71" t="n"/>
    </row>
    <row r="1838">
      <c r="E1838" s="76" t="inlineStr">
        <is>
          <t>Rapid Spin</t>
        </is>
      </c>
      <c r="F1838" s="71" t="n"/>
    </row>
    <row r="1839">
      <c r="E1839" s="85" t="inlineStr">
        <is>
          <t>Teleport</t>
        </is>
      </c>
      <c r="F1839" s="71" t="n"/>
    </row>
    <row r="1841" ht="20" customHeight="1">
      <c r="B1841" s="65" t="inlineStr">
        <is>
          <t>Triathlete</t>
        </is>
      </c>
      <c r="C1841" s="66" t="n"/>
      <c r="D1841" s="66" t="n"/>
      <c r="E1841" s="67" t="inlineStr">
        <is>
          <t>Triathlete Isaiah (Rematch 4)</t>
        </is>
      </c>
      <c r="F1841" s="66" t="n"/>
      <c r="G1841" s="66" t="n"/>
      <c r="H1841" s="66" t="n"/>
      <c r="I1841" s="66" t="n"/>
      <c r="J1841" s="66" t="n"/>
      <c r="K1841" s="66" t="n"/>
      <c r="L1841" s="66" t="n"/>
      <c r="M1841" s="66" t="n"/>
      <c r="N1841" s="66" t="n"/>
      <c r="O1841" s="66" t="n"/>
      <c r="P1841" s="66" t="n"/>
      <c r="Q1841" s="66" t="n"/>
    </row>
    <row r="1842" ht="69" customHeight="1">
      <c r="E1842" s="68">
        <f>IFERROR(_xlfn.IMAGE("https://play.pokemonshowdown.com/sprites/gen5/starmie.png"),"")</f>
        <v/>
      </c>
    </row>
    <row r="1843">
      <c r="E1843" s="70" t="inlineStr">
        <is>
          <t>Lv 48 Starmie</t>
        </is>
      </c>
      <c r="F1843" s="71" t="n"/>
      <c r="Q1843" s="72" t="inlineStr">
        <is>
          <t>Pokémon</t>
        </is>
      </c>
    </row>
    <row r="1844">
      <c r="E1844" s="73" t="inlineStr">
        <is>
          <t>Timid</t>
        </is>
      </c>
      <c r="F1844" s="73" t="inlineStr">
        <is>
          <t>Magic Guard</t>
        </is>
      </c>
      <c r="Q1844" s="72" t="inlineStr">
        <is>
          <t>Nature / Ability</t>
        </is>
      </c>
    </row>
    <row r="1845">
      <c r="B1845" s="72" t="inlineStr">
        <is>
          <t>AI Flags:</t>
        </is>
      </c>
      <c r="E1845" s="74" t="inlineStr">
        <is>
          <t>(None)</t>
        </is>
      </c>
      <c r="F1845" s="71" t="n"/>
      <c r="Q1845" s="72" t="inlineStr">
        <is>
          <t>Item</t>
        </is>
      </c>
    </row>
    <row r="1846">
      <c r="B1846" s="69" t="inlineStr">
        <is>
          <t>Basic Trainer</t>
        </is>
      </c>
      <c r="E1846" s="76" t="inlineStr">
        <is>
          <t>Recover</t>
        </is>
      </c>
      <c r="F1846" s="71" t="n"/>
      <c r="Q1846" s="72" t="inlineStr">
        <is>
          <t>Moves</t>
        </is>
      </c>
    </row>
    <row r="1847">
      <c r="E1847" s="89" t="inlineStr">
        <is>
          <t>Power Gem</t>
        </is>
      </c>
      <c r="F1847" s="71" t="n"/>
    </row>
    <row r="1848">
      <c r="E1848" s="76" t="inlineStr">
        <is>
          <t>Rapid Spin</t>
        </is>
      </c>
      <c r="F1848" s="71" t="n"/>
    </row>
    <row r="1849">
      <c r="E1849" s="85" t="inlineStr">
        <is>
          <t>Teleport</t>
        </is>
      </c>
      <c r="F1849" s="71" t="n"/>
    </row>
    <row r="1851" ht="20" customHeight="1">
      <c r="B1851" s="65" t="inlineStr">
        <is>
          <t>Psychic</t>
        </is>
      </c>
      <c r="C1851" s="66" t="n"/>
      <c r="D1851" s="66" t="n"/>
      <c r="E1851" s="67" t="inlineStr">
        <is>
          <t>Psychic Jacki (Rematch 1)</t>
        </is>
      </c>
      <c r="F1851" s="66" t="n"/>
      <c r="G1851" s="66" t="n"/>
      <c r="H1851" s="66" t="n"/>
      <c r="I1851" s="66" t="n"/>
      <c r="J1851" s="66" t="n"/>
      <c r="K1851" s="66" t="n"/>
      <c r="L1851" s="66" t="n"/>
      <c r="M1851" s="66" t="n"/>
      <c r="N1851" s="66" t="n"/>
      <c r="O1851" s="66" t="n"/>
      <c r="P1851" s="66" t="n"/>
      <c r="Q1851" s="66" t="n"/>
    </row>
    <row r="1852" ht="69" customHeight="1">
      <c r="E1852" s="68">
        <f>IFERROR(_xlfn.IMAGE("https://play.pokemonshowdown.com/sprites/gen5/kadabra.png"),"")</f>
        <v/>
      </c>
      <c r="G1852" s="68">
        <f>IFERROR(_xlfn.IMAGE("https://play.pokemonshowdown.com/sprites/gen5/lunatone.png"),"")</f>
        <v/>
      </c>
    </row>
    <row r="1853">
      <c r="E1853" s="70" t="inlineStr">
        <is>
          <t>Lv 34 Kadabra</t>
        </is>
      </c>
      <c r="F1853" s="71" t="n"/>
      <c r="G1853" s="70" t="inlineStr">
        <is>
          <t>Lv 34 Lunatone</t>
        </is>
      </c>
      <c r="H1853" s="71" t="n"/>
      <c r="Q1853" s="72" t="inlineStr">
        <is>
          <t>Pokémon</t>
        </is>
      </c>
    </row>
    <row r="1854">
      <c r="E1854" s="73" t="inlineStr">
        <is>
          <t>Modest</t>
        </is>
      </c>
      <c r="F1854" s="73" t="inlineStr">
        <is>
          <t>Magic Guard</t>
        </is>
      </c>
      <c r="G1854" s="73" t="inlineStr">
        <is>
          <t>Modest</t>
        </is>
      </c>
      <c r="H1854" s="73" t="inlineStr">
        <is>
          <t>Levitate</t>
        </is>
      </c>
      <c r="Q1854" s="72" t="inlineStr">
        <is>
          <t>Nature / Ability</t>
        </is>
      </c>
    </row>
    <row r="1855">
      <c r="B1855" s="72" t="inlineStr">
        <is>
          <t>AI Flags:</t>
        </is>
      </c>
      <c r="E1855" s="74" t="inlineStr">
        <is>
          <t>(None)</t>
        </is>
      </c>
      <c r="F1855" s="71" t="n"/>
      <c r="G1855" s="74" t="inlineStr">
        <is>
          <t>(None)</t>
        </is>
      </c>
      <c r="H1855" s="71" t="n"/>
      <c r="Q1855" s="72" t="inlineStr">
        <is>
          <t>Item</t>
        </is>
      </c>
    </row>
    <row r="1856">
      <c r="B1856" s="69" t="inlineStr">
        <is>
          <t>Basic Trainer</t>
        </is>
      </c>
      <c r="E1856" s="76" t="inlineStr">
        <is>
          <t>Disable</t>
        </is>
      </c>
      <c r="F1856" s="71" t="n"/>
      <c r="G1856" s="89" t="inlineStr">
        <is>
          <t>Ancient Power</t>
        </is>
      </c>
      <c r="H1856" s="71" t="n"/>
      <c r="Q1856" s="72" t="inlineStr">
        <is>
          <t>Moves</t>
        </is>
      </c>
    </row>
    <row r="1857">
      <c r="E1857" s="85" t="inlineStr">
        <is>
          <t>Psybeam</t>
        </is>
      </c>
      <c r="F1857" s="71" t="n"/>
      <c r="G1857" s="85" t="inlineStr">
        <is>
          <t>Hypnosis</t>
        </is>
      </c>
      <c r="H1857" s="71" t="n"/>
    </row>
    <row r="1858">
      <c r="E1858" s="85" t="inlineStr">
        <is>
          <t>Future Sight</t>
        </is>
      </c>
      <c r="F1858" s="71" t="n"/>
      <c r="G1858" s="78" t="inlineStr">
        <is>
          <t>Earth Power</t>
        </is>
      </c>
      <c r="H1858" s="71" t="n"/>
    </row>
    <row r="1859">
      <c r="E1859" s="85" t="inlineStr">
        <is>
          <t>Miracle Eye</t>
        </is>
      </c>
      <c r="F1859" s="71" t="n"/>
      <c r="G1859" s="76" t="inlineStr">
        <is>
          <t>Self Destruct</t>
        </is>
      </c>
      <c r="H1859" s="71" t="n"/>
    </row>
    <row r="1861" ht="20" customHeight="1">
      <c r="B1861" s="65" t="inlineStr">
        <is>
          <t>Psychic</t>
        </is>
      </c>
      <c r="C1861" s="66" t="n"/>
      <c r="D1861" s="66" t="n"/>
      <c r="E1861" s="67" t="inlineStr">
        <is>
          <t>Psychic Jacki (Rematch 2)</t>
        </is>
      </c>
      <c r="F1861" s="66" t="n"/>
      <c r="G1861" s="66" t="n"/>
      <c r="H1861" s="66" t="n"/>
      <c r="I1861" s="66" t="n"/>
      <c r="J1861" s="66" t="n"/>
      <c r="K1861" s="66" t="n"/>
      <c r="L1861" s="66" t="n"/>
      <c r="M1861" s="66" t="n"/>
      <c r="N1861" s="66" t="n"/>
      <c r="O1861" s="66" t="n"/>
      <c r="P1861" s="66" t="n"/>
      <c r="Q1861" s="66" t="n"/>
    </row>
    <row r="1862" ht="69" customHeight="1">
      <c r="E1862" s="68">
        <f>IFERROR(_xlfn.IMAGE("https://play.pokemonshowdown.com/sprites/gen5/kadabra.png"),"")</f>
        <v/>
      </c>
      <c r="G1862" s="68">
        <f>IFERROR(_xlfn.IMAGE("https://play.pokemonshowdown.com/sprites/gen5/lunatone.png"),"")</f>
        <v/>
      </c>
    </row>
    <row r="1863">
      <c r="E1863" s="70" t="inlineStr">
        <is>
          <t>Lv 37 Kadabra</t>
        </is>
      </c>
      <c r="F1863" s="71" t="n"/>
      <c r="G1863" s="70" t="inlineStr">
        <is>
          <t>Lv 37 Lunatone</t>
        </is>
      </c>
      <c r="H1863" s="71" t="n"/>
      <c r="Q1863" s="72" t="inlineStr">
        <is>
          <t>Pokémon</t>
        </is>
      </c>
    </row>
    <row r="1864">
      <c r="E1864" s="73" t="inlineStr">
        <is>
          <t>Modest</t>
        </is>
      </c>
      <c r="F1864" s="73" t="inlineStr">
        <is>
          <t>Magic Guard</t>
        </is>
      </c>
      <c r="G1864" s="73" t="inlineStr">
        <is>
          <t>Modest</t>
        </is>
      </c>
      <c r="H1864" s="73" t="inlineStr">
        <is>
          <t>Levitate</t>
        </is>
      </c>
      <c r="Q1864" s="72" t="inlineStr">
        <is>
          <t>Nature / Ability</t>
        </is>
      </c>
    </row>
    <row r="1865">
      <c r="B1865" s="72" t="inlineStr">
        <is>
          <t>AI Flags:</t>
        </is>
      </c>
      <c r="E1865" s="74" t="inlineStr">
        <is>
          <t>(None)</t>
        </is>
      </c>
      <c r="F1865" s="71" t="n"/>
      <c r="G1865" s="74" t="inlineStr">
        <is>
          <t>(None)</t>
        </is>
      </c>
      <c r="H1865" s="71" t="n"/>
      <c r="Q1865" s="72" t="inlineStr">
        <is>
          <t>Item</t>
        </is>
      </c>
    </row>
    <row r="1866">
      <c r="B1866" s="69" t="inlineStr">
        <is>
          <t>Basic Trainer</t>
        </is>
      </c>
      <c r="E1866" s="85" t="inlineStr">
        <is>
          <t>Psybeam</t>
        </is>
      </c>
      <c r="F1866" s="71" t="n"/>
      <c r="G1866" s="89" t="inlineStr">
        <is>
          <t>Ancient Power</t>
        </is>
      </c>
      <c r="H1866" s="71" t="n"/>
      <c r="Q1866" s="72" t="inlineStr">
        <is>
          <t>Moves</t>
        </is>
      </c>
    </row>
    <row r="1867">
      <c r="E1867" s="85" t="inlineStr">
        <is>
          <t>Future Sight</t>
        </is>
      </c>
      <c r="F1867" s="71" t="n"/>
      <c r="G1867" s="85" t="inlineStr">
        <is>
          <t>Hypnosis</t>
        </is>
      </c>
      <c r="H1867" s="71" t="n"/>
    </row>
    <row r="1868">
      <c r="E1868" s="85" t="inlineStr">
        <is>
          <t>Miracle Eye</t>
        </is>
      </c>
      <c r="F1868" s="71" t="n"/>
      <c r="G1868" s="78" t="inlineStr">
        <is>
          <t>Earth Power</t>
        </is>
      </c>
      <c r="H1868" s="71" t="n"/>
    </row>
    <row r="1869">
      <c r="E1869" s="85" t="inlineStr">
        <is>
          <t>Teleport</t>
        </is>
      </c>
      <c r="F1869" s="71" t="n"/>
      <c r="G1869" s="76" t="inlineStr">
        <is>
          <t>Self Destruct</t>
        </is>
      </c>
      <c r="H1869" s="71" t="n"/>
    </row>
    <row r="1871" ht="20" customHeight="1">
      <c r="B1871" s="65" t="inlineStr">
        <is>
          <t>Psychic</t>
        </is>
      </c>
      <c r="C1871" s="66" t="n"/>
      <c r="D1871" s="66" t="n"/>
      <c r="E1871" s="67" t="inlineStr">
        <is>
          <t>Psychic Jacki (Rematch 3)</t>
        </is>
      </c>
      <c r="F1871" s="66" t="n"/>
      <c r="G1871" s="66" t="n"/>
      <c r="H1871" s="66" t="n"/>
      <c r="I1871" s="66" t="n"/>
      <c r="J1871" s="66" t="n"/>
      <c r="K1871" s="66" t="n"/>
      <c r="L1871" s="66" t="n"/>
      <c r="M1871" s="66" t="n"/>
      <c r="N1871" s="66" t="n"/>
      <c r="O1871" s="66" t="n"/>
      <c r="P1871" s="66" t="n"/>
      <c r="Q1871" s="66" t="n"/>
    </row>
    <row r="1872" ht="69" customHeight="1">
      <c r="E1872" s="68">
        <f>IFERROR(_xlfn.IMAGE("https://play.pokemonshowdown.com/sprites/gen5/kadabra.png"),"")</f>
        <v/>
      </c>
      <c r="G1872" s="68">
        <f>IFERROR(_xlfn.IMAGE("https://play.pokemonshowdown.com/sprites/gen5/lunatone.png"),"")</f>
        <v/>
      </c>
    </row>
    <row r="1873">
      <c r="E1873" s="70" t="inlineStr">
        <is>
          <t>Lv 40 Kadabra</t>
        </is>
      </c>
      <c r="F1873" s="71" t="n"/>
      <c r="G1873" s="70" t="inlineStr">
        <is>
          <t>Lv 40 Lunatone</t>
        </is>
      </c>
      <c r="H1873" s="71" t="n"/>
      <c r="Q1873" s="72" t="inlineStr">
        <is>
          <t>Pokémon</t>
        </is>
      </c>
    </row>
    <row r="1874">
      <c r="E1874" s="73" t="inlineStr">
        <is>
          <t>Modest</t>
        </is>
      </c>
      <c r="F1874" s="73" t="inlineStr">
        <is>
          <t>Magic Guard</t>
        </is>
      </c>
      <c r="G1874" s="73" t="inlineStr">
        <is>
          <t>Modest</t>
        </is>
      </c>
      <c r="H1874" s="73" t="inlineStr">
        <is>
          <t>Levitate</t>
        </is>
      </c>
      <c r="Q1874" s="72" t="inlineStr">
        <is>
          <t>Nature / Ability</t>
        </is>
      </c>
    </row>
    <row r="1875">
      <c r="B1875" s="72" t="inlineStr">
        <is>
          <t>AI Flags:</t>
        </is>
      </c>
      <c r="E1875" s="74" t="inlineStr">
        <is>
          <t>(None)</t>
        </is>
      </c>
      <c r="F1875" s="71" t="n"/>
      <c r="G1875" s="74" t="inlineStr">
        <is>
          <t>(None)</t>
        </is>
      </c>
      <c r="H1875" s="71" t="n"/>
      <c r="Q1875" s="72" t="inlineStr">
        <is>
          <t>Item</t>
        </is>
      </c>
    </row>
    <row r="1876">
      <c r="B1876" s="69" t="inlineStr">
        <is>
          <t>Basic Trainer</t>
        </is>
      </c>
      <c r="E1876" s="85" t="inlineStr">
        <is>
          <t>Future Sight</t>
        </is>
      </c>
      <c r="F1876" s="71" t="n"/>
      <c r="G1876" s="89" t="inlineStr">
        <is>
          <t>Ancient Power</t>
        </is>
      </c>
      <c r="H1876" s="71" t="n"/>
      <c r="Q1876" s="72" t="inlineStr">
        <is>
          <t>Moves</t>
        </is>
      </c>
    </row>
    <row r="1877">
      <c r="E1877" s="85" t="inlineStr">
        <is>
          <t>Miracle Eye</t>
        </is>
      </c>
      <c r="F1877" s="71" t="n"/>
      <c r="G1877" s="85" t="inlineStr">
        <is>
          <t>Hypnosis</t>
        </is>
      </c>
      <c r="H1877" s="71" t="n"/>
    </row>
    <row r="1878">
      <c r="E1878" s="85" t="inlineStr">
        <is>
          <t>Teleport</t>
        </is>
      </c>
      <c r="F1878" s="71" t="n"/>
      <c r="G1878" s="78" t="inlineStr">
        <is>
          <t>Earth Power</t>
        </is>
      </c>
      <c r="H1878" s="71" t="n"/>
    </row>
    <row r="1879">
      <c r="E1879" s="85" t="inlineStr">
        <is>
          <t>Psychic</t>
        </is>
      </c>
      <c r="F1879" s="71" t="n"/>
      <c r="G1879" s="76" t="inlineStr">
        <is>
          <t>Self Destruct</t>
        </is>
      </c>
      <c r="H1879" s="71" t="n"/>
    </row>
    <row r="1881" ht="20" customHeight="1">
      <c r="B1881" s="65" t="inlineStr">
        <is>
          <t>Psychic</t>
        </is>
      </c>
      <c r="C1881" s="66" t="n"/>
      <c r="D1881" s="66" t="n"/>
      <c r="E1881" s="67" t="inlineStr">
        <is>
          <t>Psychic Jacki (Rematch 4)</t>
        </is>
      </c>
      <c r="F1881" s="66" t="n"/>
      <c r="G1881" s="66" t="n"/>
      <c r="H1881" s="66" t="n"/>
      <c r="I1881" s="66" t="n"/>
      <c r="J1881" s="66" t="n"/>
      <c r="K1881" s="66" t="n"/>
      <c r="L1881" s="66" t="n"/>
      <c r="M1881" s="66" t="n"/>
      <c r="N1881" s="66" t="n"/>
      <c r="O1881" s="66" t="n"/>
      <c r="P1881" s="66" t="n"/>
      <c r="Q1881" s="66" t="n"/>
    </row>
    <row r="1882" ht="69" customHeight="1">
      <c r="E1882" s="68">
        <f>IFERROR(_xlfn.IMAGE("https://play.pokemonshowdown.com/sprites/gen5/lunatone.png"),"")</f>
        <v/>
      </c>
      <c r="G1882" s="68">
        <f>IFERROR(_xlfn.IMAGE("https://play.pokemonshowdown.com/sprites/gen5/alakazam.png"),"")</f>
        <v/>
      </c>
    </row>
    <row r="1883">
      <c r="E1883" s="70" t="inlineStr">
        <is>
          <t>Lv 43 Lunatone</t>
        </is>
      </c>
      <c r="F1883" s="71" t="n"/>
      <c r="G1883" s="70" t="inlineStr">
        <is>
          <t>Lv 43 Alakazam</t>
        </is>
      </c>
      <c r="H1883" s="71" t="n"/>
      <c r="Q1883" s="72" t="inlineStr">
        <is>
          <t>Pokémon</t>
        </is>
      </c>
    </row>
    <row r="1884">
      <c r="E1884" s="73" t="inlineStr">
        <is>
          <t>Modest</t>
        </is>
      </c>
      <c r="F1884" s="73" t="inlineStr">
        <is>
          <t>Levitate</t>
        </is>
      </c>
      <c r="G1884" s="73" t="inlineStr">
        <is>
          <t>Modest</t>
        </is>
      </c>
      <c r="H1884" s="73" t="inlineStr">
        <is>
          <t>Magic Guard</t>
        </is>
      </c>
      <c r="Q1884" s="72" t="inlineStr">
        <is>
          <t>Nature / Ability</t>
        </is>
      </c>
    </row>
    <row r="1885">
      <c r="B1885" s="72" t="inlineStr">
        <is>
          <t>AI Flags:</t>
        </is>
      </c>
      <c r="E1885" s="74" t="inlineStr">
        <is>
          <t>(None)</t>
        </is>
      </c>
      <c r="F1885" s="71" t="n"/>
      <c r="G1885" s="74" t="inlineStr">
        <is>
          <t>(None)</t>
        </is>
      </c>
      <c r="H1885" s="71" t="n"/>
      <c r="Q1885" s="72" t="inlineStr">
        <is>
          <t>Item</t>
        </is>
      </c>
    </row>
    <row r="1886">
      <c r="B1886" s="69" t="inlineStr">
        <is>
          <t>Basic Trainer</t>
        </is>
      </c>
      <c r="E1886" s="85" t="inlineStr">
        <is>
          <t>Hypnosis</t>
        </is>
      </c>
      <c r="F1886" s="71" t="n"/>
      <c r="G1886" s="85" t="inlineStr">
        <is>
          <t>Miracle Eye</t>
        </is>
      </c>
      <c r="H1886" s="71" t="n"/>
      <c r="Q1886" s="72" t="inlineStr">
        <is>
          <t>Moves</t>
        </is>
      </c>
    </row>
    <row r="1887">
      <c r="E1887" s="78" t="inlineStr">
        <is>
          <t>Earth Power</t>
        </is>
      </c>
      <c r="F1887" s="71" t="n"/>
      <c r="G1887" s="85" t="inlineStr">
        <is>
          <t>Teleport</t>
        </is>
      </c>
      <c r="H1887" s="71" t="n"/>
    </row>
    <row r="1888">
      <c r="E1888" s="76" t="inlineStr">
        <is>
          <t>Self Destruct</t>
        </is>
      </c>
      <c r="F1888" s="71" t="n"/>
      <c r="G1888" s="85" t="inlineStr">
        <is>
          <t>Psychic</t>
        </is>
      </c>
      <c r="H1888" s="71" t="n"/>
    </row>
    <row r="1889">
      <c r="E1889" s="89" t="inlineStr">
        <is>
          <t>Power Gem</t>
        </is>
      </c>
      <c r="F1889" s="71" t="n"/>
      <c r="G1889" s="76" t="inlineStr">
        <is>
          <t>Recover</t>
        </is>
      </c>
      <c r="H1889" s="71" t="n"/>
    </row>
    <row r="1891" ht="20" customHeight="1">
      <c r="B1891" s="65" t="inlineStr">
        <is>
          <t>Pkmn Ranger</t>
        </is>
      </c>
      <c r="C1891" s="66" t="n"/>
      <c r="D1891" s="66" t="n"/>
      <c r="E1891" s="67" t="inlineStr">
        <is>
          <t>Pkmn Ranger Jackson (Rematch 1)</t>
        </is>
      </c>
      <c r="F1891" s="66" t="n"/>
      <c r="G1891" s="66" t="n"/>
      <c r="H1891" s="66" t="n"/>
      <c r="I1891" s="66" t="n"/>
      <c r="J1891" s="66" t="n"/>
      <c r="K1891" s="66" t="n"/>
      <c r="L1891" s="66" t="n"/>
      <c r="M1891" s="66" t="n"/>
      <c r="N1891" s="66" t="n"/>
      <c r="O1891" s="66" t="n"/>
      <c r="P1891" s="66" t="n"/>
      <c r="Q1891" s="66" t="n"/>
    </row>
    <row r="1892" ht="69" customHeight="1">
      <c r="E1892" s="68">
        <f>IFERROR(_xlfn.IMAGE("https://play.pokemonshowdown.com/sprites/gen5/breloom.png"),"")</f>
        <v/>
      </c>
    </row>
    <row r="1893">
      <c r="E1893" s="70" t="inlineStr">
        <is>
          <t>Lv 31 Breloom</t>
        </is>
      </c>
      <c r="F1893" s="71" t="n"/>
      <c r="Q1893" s="72" t="inlineStr">
        <is>
          <t>Pokémon</t>
        </is>
      </c>
    </row>
    <row r="1894">
      <c r="E1894" s="73" t="inlineStr">
        <is>
          <t>Adamant</t>
        </is>
      </c>
      <c r="F1894" s="73" t="inlineStr">
        <is>
          <t>Technician</t>
        </is>
      </c>
      <c r="Q1894" s="72" t="inlineStr">
        <is>
          <t>Nature / Ability</t>
        </is>
      </c>
    </row>
    <row r="1895">
      <c r="B1895" s="72" t="inlineStr">
        <is>
          <t>AI Flags:</t>
        </is>
      </c>
      <c r="E1895" s="74" t="inlineStr">
        <is>
          <t>(None)</t>
        </is>
      </c>
      <c r="F1895" s="71" t="n"/>
      <c r="Q1895" s="72" t="inlineStr">
        <is>
          <t>Item</t>
        </is>
      </c>
    </row>
    <row r="1896">
      <c r="B1896" s="69" t="inlineStr">
        <is>
          <t>Basic Trainer</t>
        </is>
      </c>
      <c r="E1896" s="84" t="inlineStr">
        <is>
          <t>Mega Drain</t>
        </is>
      </c>
      <c r="F1896" s="71" t="n"/>
      <c r="Q1896" s="72" t="inlineStr">
        <is>
          <t>Moves</t>
        </is>
      </c>
    </row>
    <row r="1897">
      <c r="E1897" s="80" t="inlineStr">
        <is>
          <t>Sludge Bomb</t>
        </is>
      </c>
      <c r="F1897" s="71" t="n"/>
    </row>
    <row r="1898">
      <c r="E1898" s="86" t="inlineStr">
        <is>
          <t>Force Palm</t>
        </is>
      </c>
      <c r="F1898" s="71" t="n"/>
    </row>
    <row r="1899">
      <c r="E1899" s="84" t="inlineStr">
        <is>
          <t>Giga Drain</t>
        </is>
      </c>
      <c r="F1899" s="71" t="n"/>
    </row>
    <row r="1901" ht="20" customHeight="1">
      <c r="B1901" s="65" t="inlineStr">
        <is>
          <t>Pkmn Ranger</t>
        </is>
      </c>
      <c r="C1901" s="66" t="n"/>
      <c r="D1901" s="66" t="n"/>
      <c r="E1901" s="67" t="inlineStr">
        <is>
          <t>Pkmn Ranger Jackson (Rematch 2)</t>
        </is>
      </c>
      <c r="F1901" s="66" t="n"/>
      <c r="G1901" s="66" t="n"/>
      <c r="H1901" s="66" t="n"/>
      <c r="I1901" s="66" t="n"/>
      <c r="J1901" s="66" t="n"/>
      <c r="K1901" s="66" t="n"/>
      <c r="L1901" s="66" t="n"/>
      <c r="M1901" s="66" t="n"/>
      <c r="N1901" s="66" t="n"/>
      <c r="O1901" s="66" t="n"/>
      <c r="P1901" s="66" t="n"/>
      <c r="Q1901" s="66" t="n"/>
    </row>
    <row r="1902" ht="69" customHeight="1">
      <c r="E1902" s="68">
        <f>IFERROR(_xlfn.IMAGE("https://play.pokemonshowdown.com/sprites/gen5/breloom.png"),"")</f>
        <v/>
      </c>
    </row>
    <row r="1903">
      <c r="E1903" s="70" t="inlineStr">
        <is>
          <t>Lv 34 Breloom</t>
        </is>
      </c>
      <c r="F1903" s="71" t="n"/>
      <c r="Q1903" s="72" t="inlineStr">
        <is>
          <t>Pokémon</t>
        </is>
      </c>
    </row>
    <row r="1904">
      <c r="E1904" s="73" t="inlineStr">
        <is>
          <t>Adamant</t>
        </is>
      </c>
      <c r="F1904" s="73" t="inlineStr">
        <is>
          <t>Technician</t>
        </is>
      </c>
      <c r="Q1904" s="72" t="inlineStr">
        <is>
          <t>Nature / Ability</t>
        </is>
      </c>
    </row>
    <row r="1905">
      <c r="B1905" s="72" t="inlineStr">
        <is>
          <t>AI Flags:</t>
        </is>
      </c>
      <c r="E1905" s="74" t="inlineStr">
        <is>
          <t>(None)</t>
        </is>
      </c>
      <c r="F1905" s="71" t="n"/>
      <c r="Q1905" s="72" t="inlineStr">
        <is>
          <t>Item</t>
        </is>
      </c>
    </row>
    <row r="1906">
      <c r="B1906" s="69" t="inlineStr">
        <is>
          <t>Basic Trainer</t>
        </is>
      </c>
      <c r="E1906" s="84" t="inlineStr">
        <is>
          <t>Mega Drain</t>
        </is>
      </c>
      <c r="F1906" s="71" t="n"/>
      <c r="Q1906" s="72" t="inlineStr">
        <is>
          <t>Moves</t>
        </is>
      </c>
    </row>
    <row r="1907">
      <c r="E1907" s="80" t="inlineStr">
        <is>
          <t>Sludge Bomb</t>
        </is>
      </c>
      <c r="F1907" s="71" t="n"/>
    </row>
    <row r="1908">
      <c r="E1908" s="86" t="inlineStr">
        <is>
          <t>Force Palm</t>
        </is>
      </c>
      <c r="F1908" s="71" t="n"/>
    </row>
    <row r="1909">
      <c r="E1909" s="84" t="inlineStr">
        <is>
          <t>Giga Drain</t>
        </is>
      </c>
      <c r="F1909" s="71" t="n"/>
    </row>
    <row r="1911" ht="20" customHeight="1">
      <c r="B1911" s="65" t="inlineStr">
        <is>
          <t>Pkmn Ranger</t>
        </is>
      </c>
      <c r="C1911" s="66" t="n"/>
      <c r="D1911" s="66" t="n"/>
      <c r="E1911" s="67" t="inlineStr">
        <is>
          <t>Pkmn Ranger Jackson (Rematch 3)</t>
        </is>
      </c>
      <c r="F1911" s="66" t="n"/>
      <c r="G1911" s="66" t="n"/>
      <c r="H1911" s="66" t="n"/>
      <c r="I1911" s="66" t="n"/>
      <c r="J1911" s="66" t="n"/>
      <c r="K1911" s="66" t="n"/>
      <c r="L1911" s="66" t="n"/>
      <c r="M1911" s="66" t="n"/>
      <c r="N1911" s="66" t="n"/>
      <c r="O1911" s="66" t="n"/>
      <c r="P1911" s="66" t="n"/>
      <c r="Q1911" s="66" t="n"/>
    </row>
    <row r="1912" ht="69" customHeight="1">
      <c r="E1912" s="68">
        <f>IFERROR(_xlfn.IMAGE("https://play.pokemonshowdown.com/sprites/gen5/breloom.png"),"")</f>
        <v/>
      </c>
    </row>
    <row r="1913">
      <c r="E1913" s="70" t="inlineStr">
        <is>
          <t>Lv 37 Breloom</t>
        </is>
      </c>
      <c r="F1913" s="71" t="n"/>
      <c r="Q1913" s="72" t="inlineStr">
        <is>
          <t>Pokémon</t>
        </is>
      </c>
    </row>
    <row r="1914">
      <c r="E1914" s="73" t="inlineStr">
        <is>
          <t>Adamant</t>
        </is>
      </c>
      <c r="F1914" s="73" t="inlineStr">
        <is>
          <t>Technician</t>
        </is>
      </c>
      <c r="Q1914" s="72" t="inlineStr">
        <is>
          <t>Nature / Ability</t>
        </is>
      </c>
    </row>
    <row r="1915">
      <c r="B1915" s="72" t="inlineStr">
        <is>
          <t>AI Flags:</t>
        </is>
      </c>
      <c r="E1915" s="74" t="inlineStr">
        <is>
          <t>(None)</t>
        </is>
      </c>
      <c r="F1915" s="71" t="n"/>
      <c r="Q1915" s="72" t="inlineStr">
        <is>
          <t>Item</t>
        </is>
      </c>
    </row>
    <row r="1916">
      <c r="B1916" s="69" t="inlineStr">
        <is>
          <t>Basic Trainer</t>
        </is>
      </c>
      <c r="E1916" s="84" t="inlineStr">
        <is>
          <t>Mega Drain</t>
        </is>
      </c>
      <c r="F1916" s="71" t="n"/>
      <c r="Q1916" s="72" t="inlineStr">
        <is>
          <t>Moves</t>
        </is>
      </c>
    </row>
    <row r="1917">
      <c r="E1917" s="80" t="inlineStr">
        <is>
          <t>Sludge Bomb</t>
        </is>
      </c>
      <c r="F1917" s="71" t="n"/>
    </row>
    <row r="1918">
      <c r="E1918" s="86" t="inlineStr">
        <is>
          <t>Force Palm</t>
        </is>
      </c>
      <c r="F1918" s="71" t="n"/>
    </row>
    <row r="1919">
      <c r="E1919" s="84" t="inlineStr">
        <is>
          <t>Giga Drain</t>
        </is>
      </c>
      <c r="F1919" s="71" t="n"/>
    </row>
    <row r="1921" ht="20" customHeight="1">
      <c r="B1921" s="65" t="inlineStr">
        <is>
          <t>Pkmn Ranger</t>
        </is>
      </c>
      <c r="C1921" s="66" t="n"/>
      <c r="D1921" s="66" t="n"/>
      <c r="E1921" s="67" t="inlineStr">
        <is>
          <t>Pkmn Ranger Jackson (Rematch 4)</t>
        </is>
      </c>
      <c r="F1921" s="66" t="n"/>
      <c r="G1921" s="66" t="n"/>
      <c r="H1921" s="66" t="n"/>
      <c r="I1921" s="66" t="n"/>
      <c r="J1921" s="66" t="n"/>
      <c r="K1921" s="66" t="n"/>
      <c r="L1921" s="66" t="n"/>
      <c r="M1921" s="66" t="n"/>
      <c r="N1921" s="66" t="n"/>
      <c r="O1921" s="66" t="n"/>
      <c r="P1921" s="66" t="n"/>
      <c r="Q1921" s="66" t="n"/>
    </row>
    <row r="1922" ht="69" customHeight="1">
      <c r="E1922" s="68">
        <f>IFERROR(_xlfn.IMAGE("https://play.pokemonshowdown.com/sprites/gen5/kecleon.png"),"")</f>
        <v/>
      </c>
      <c r="G1922" s="68">
        <f>IFERROR(_xlfn.IMAGE("https://play.pokemonshowdown.com/sprites/gen5/breloom.png"),"")</f>
        <v/>
      </c>
    </row>
    <row r="1923">
      <c r="E1923" s="70" t="inlineStr">
        <is>
          <t>Lv 39 Kecleon</t>
        </is>
      </c>
      <c r="F1923" s="71" t="n"/>
      <c r="G1923" s="70" t="inlineStr">
        <is>
          <t>Lv 39 Breloom</t>
        </is>
      </c>
      <c r="H1923" s="71" t="n"/>
      <c r="Q1923" s="72" t="inlineStr">
        <is>
          <t>Pokémon</t>
        </is>
      </c>
    </row>
    <row r="1924">
      <c r="E1924" s="73" t="inlineStr">
        <is>
          <t>Adamant</t>
        </is>
      </c>
      <c r="F1924" s="73" t="inlineStr">
        <is>
          <t>Adaptability</t>
        </is>
      </c>
      <c r="G1924" s="73" t="inlineStr">
        <is>
          <t>Adamant</t>
        </is>
      </c>
      <c r="H1924" s="73" t="inlineStr">
        <is>
          <t>Technician</t>
        </is>
      </c>
      <c r="Q1924" s="72" t="inlineStr">
        <is>
          <t>Nature / Ability</t>
        </is>
      </c>
    </row>
    <row r="1925">
      <c r="B1925" s="72" t="inlineStr">
        <is>
          <t>AI Flags:</t>
        </is>
      </c>
      <c r="E1925" s="74" t="inlineStr">
        <is>
          <t>(None)</t>
        </is>
      </c>
      <c r="F1925" s="71" t="n"/>
      <c r="G1925" s="74" t="inlineStr">
        <is>
          <t>(None)</t>
        </is>
      </c>
      <c r="H1925" s="71" t="n"/>
      <c r="Q1925" s="72" t="inlineStr">
        <is>
          <t>Item</t>
        </is>
      </c>
    </row>
    <row r="1926">
      <c r="B1926" s="69" t="inlineStr">
        <is>
          <t>Basic Trainer</t>
        </is>
      </c>
      <c r="E1926" s="92" t="inlineStr">
        <is>
          <t>Shadow Sneak</t>
        </is>
      </c>
      <c r="F1926" s="71" t="n"/>
      <c r="G1926" s="84" t="inlineStr">
        <is>
          <t>Mega Drain</t>
        </is>
      </c>
      <c r="H1926" s="71" t="n"/>
      <c r="Q1926" s="72" t="inlineStr">
        <is>
          <t>Moves</t>
        </is>
      </c>
    </row>
    <row r="1927">
      <c r="E1927" s="75" t="inlineStr">
        <is>
          <t>Beat Up</t>
        </is>
      </c>
      <c r="F1927" s="71" t="n"/>
      <c r="G1927" s="80" t="inlineStr">
        <is>
          <t>Sludge Bomb</t>
        </is>
      </c>
      <c r="H1927" s="71" t="n"/>
    </row>
    <row r="1928">
      <c r="E1928" s="76" t="inlineStr">
        <is>
          <t>Fake Out</t>
        </is>
      </c>
      <c r="F1928" s="71" t="n"/>
      <c r="G1928" s="86" t="inlineStr">
        <is>
          <t>Force Palm</t>
        </is>
      </c>
      <c r="H1928" s="71" t="n"/>
    </row>
    <row r="1929">
      <c r="E1929" s="90" t="inlineStr">
        <is>
          <t>Aqua Tail</t>
        </is>
      </c>
      <c r="F1929" s="71" t="n"/>
      <c r="G1929" s="84" t="inlineStr">
        <is>
          <t>Giga Drain</t>
        </is>
      </c>
      <c r="H1929" s="71" t="n"/>
    </row>
    <row r="1931" ht="20" customHeight="1">
      <c r="B1931" s="65" t="inlineStr">
        <is>
          <t>Bug Catcher</t>
        </is>
      </c>
      <c r="C1931" s="66" t="n"/>
      <c r="D1931" s="66" t="n"/>
      <c r="E1931" s="67" t="inlineStr">
        <is>
          <t>Bug Catcher James (Rematch 1)</t>
        </is>
      </c>
      <c r="F1931" s="66" t="n"/>
      <c r="G1931" s="66" t="n"/>
      <c r="H1931" s="66" t="n"/>
      <c r="I1931" s="66" t="n"/>
      <c r="J1931" s="66" t="n"/>
      <c r="K1931" s="66" t="n"/>
      <c r="L1931" s="66" t="n"/>
      <c r="M1931" s="66" t="n"/>
      <c r="N1931" s="66" t="n"/>
      <c r="O1931" s="66" t="n"/>
      <c r="P1931" s="66" t="n"/>
      <c r="Q1931" s="66" t="n"/>
    </row>
    <row r="1932" ht="69" customHeight="1">
      <c r="E1932" s="68">
        <f>IFERROR(_xlfn.IMAGE("https://play.pokemonshowdown.com/sprites/gen5/ninjask.png"),"")</f>
        <v/>
      </c>
    </row>
    <row r="1933">
      <c r="E1933" s="70" t="inlineStr">
        <is>
          <t>Lv 27 Ninjask</t>
        </is>
      </c>
      <c r="F1933" s="71" t="n"/>
      <c r="Q1933" s="72" t="inlineStr">
        <is>
          <t>Pokémon</t>
        </is>
      </c>
    </row>
    <row r="1934">
      <c r="E1934" s="73" t="inlineStr">
        <is>
          <t>Adamant</t>
        </is>
      </c>
      <c r="F1934" s="73" t="inlineStr">
        <is>
          <t>Speed Boost</t>
        </is>
      </c>
      <c r="Q1934" s="72" t="inlineStr">
        <is>
          <t>Nature / Ability</t>
        </is>
      </c>
    </row>
    <row r="1935">
      <c r="B1935" s="72" t="inlineStr">
        <is>
          <t>AI Flags:</t>
        </is>
      </c>
      <c r="E1935" s="74" t="inlineStr">
        <is>
          <t>(None)</t>
        </is>
      </c>
      <c r="F1935" s="71" t="n"/>
      <c r="Q1935" s="72" t="inlineStr">
        <is>
          <t>Item</t>
        </is>
      </c>
    </row>
    <row r="1936">
      <c r="B1936" s="69" t="inlineStr">
        <is>
          <t>Basic Trainer</t>
        </is>
      </c>
      <c r="E1936" s="76" t="inlineStr">
        <is>
          <t>Roar</t>
        </is>
      </c>
      <c r="F1936" s="71" t="n"/>
      <c r="Q1936" s="72" t="inlineStr">
        <is>
          <t>Moves</t>
        </is>
      </c>
    </row>
    <row r="1937">
      <c r="E1937" s="76" t="inlineStr">
        <is>
          <t>Hyper Voice</t>
        </is>
      </c>
      <c r="F1937" s="71" t="n"/>
    </row>
    <row r="1938">
      <c r="E1938" s="76" t="inlineStr">
        <is>
          <t>Whirlwind</t>
        </is>
      </c>
      <c r="F1938" s="71" t="n"/>
    </row>
    <row r="1939">
      <c r="E1939" s="82" t="inlineStr">
        <is>
          <t>Aerial Ace</t>
        </is>
      </c>
      <c r="F1939" s="71" t="n"/>
    </row>
    <row r="1941" ht="20" customHeight="1">
      <c r="B1941" s="65" t="inlineStr">
        <is>
          <t>Bug Catcher</t>
        </is>
      </c>
      <c r="C1941" s="66" t="n"/>
      <c r="D1941" s="66" t="n"/>
      <c r="E1941" s="67" t="inlineStr">
        <is>
          <t>Bug Catcher James (Rematch 2)</t>
        </is>
      </c>
      <c r="F1941" s="66" t="n"/>
      <c r="G1941" s="66" t="n"/>
      <c r="H1941" s="66" t="n"/>
      <c r="I1941" s="66" t="n"/>
      <c r="J1941" s="66" t="n"/>
      <c r="K1941" s="66" t="n"/>
      <c r="L1941" s="66" t="n"/>
      <c r="M1941" s="66" t="n"/>
      <c r="N1941" s="66" t="n"/>
      <c r="O1941" s="66" t="n"/>
      <c r="P1941" s="66" t="n"/>
      <c r="Q1941" s="66" t="n"/>
    </row>
    <row r="1942" ht="69" customHeight="1">
      <c r="E1942" s="68">
        <f>IFERROR(_xlfn.IMAGE("https://play.pokemonshowdown.com/sprites/gen5/dustox.png"),"")</f>
        <v/>
      </c>
      <c r="G1942" s="68">
        <f>IFERROR(_xlfn.IMAGE("https://play.pokemonshowdown.com/sprites/gen5/ninjask.png"),"")</f>
        <v/>
      </c>
    </row>
    <row r="1943">
      <c r="E1943" s="70" t="inlineStr">
        <is>
          <t>Lv 29 Dustox</t>
        </is>
      </c>
      <c r="F1943" s="71" t="n"/>
      <c r="G1943" s="70" t="inlineStr">
        <is>
          <t>Lv 29 Ninjask</t>
        </is>
      </c>
      <c r="H1943" s="71" t="n"/>
      <c r="Q1943" s="72" t="inlineStr">
        <is>
          <t>Pokémon</t>
        </is>
      </c>
    </row>
    <row r="1944">
      <c r="E1944" s="73" t="inlineStr">
        <is>
          <t>Modest</t>
        </is>
      </c>
      <c r="F1944" s="73" t="inlineStr">
        <is>
          <t>Tinted Lens</t>
        </is>
      </c>
      <c r="G1944" s="73" t="inlineStr">
        <is>
          <t>Adamant</t>
        </is>
      </c>
      <c r="H1944" s="73" t="inlineStr">
        <is>
          <t>Speed Boost</t>
        </is>
      </c>
      <c r="Q1944" s="72" t="inlineStr">
        <is>
          <t>Nature / Ability</t>
        </is>
      </c>
    </row>
    <row r="1945">
      <c r="B1945" s="72" t="inlineStr">
        <is>
          <t>AI Flags:</t>
        </is>
      </c>
      <c r="E1945" s="74" t="inlineStr">
        <is>
          <t>(None)</t>
        </is>
      </c>
      <c r="F1945" s="71" t="n"/>
      <c r="G1945" s="74" t="inlineStr">
        <is>
          <t>(None)</t>
        </is>
      </c>
      <c r="H1945" s="71" t="n"/>
      <c r="Q1945" s="72" t="inlineStr">
        <is>
          <t>Item</t>
        </is>
      </c>
    </row>
    <row r="1946">
      <c r="B1946" s="69" t="inlineStr">
        <is>
          <t>Basic Trainer</t>
        </is>
      </c>
      <c r="E1946" s="80" t="inlineStr">
        <is>
          <t>Sludge Bomb</t>
        </is>
      </c>
      <c r="F1946" s="71" t="n"/>
      <c r="G1946" s="76" t="inlineStr">
        <is>
          <t>Roar</t>
        </is>
      </c>
      <c r="H1946" s="71" t="n"/>
      <c r="Q1946" s="72" t="inlineStr">
        <is>
          <t>Moves</t>
        </is>
      </c>
    </row>
    <row r="1947">
      <c r="E1947" s="76" t="inlineStr">
        <is>
          <t>Whirlwind</t>
        </is>
      </c>
      <c r="F1947" s="71" t="n"/>
      <c r="G1947" s="76" t="inlineStr">
        <is>
          <t>Hyper Voice</t>
        </is>
      </c>
      <c r="H1947" s="71" t="n"/>
    </row>
    <row r="1948">
      <c r="E1948" s="80" t="inlineStr">
        <is>
          <t>Toxic</t>
        </is>
      </c>
      <c r="F1948" s="71" t="n"/>
      <c r="G1948" s="76" t="inlineStr">
        <is>
          <t>Whirlwind</t>
        </is>
      </c>
      <c r="H1948" s="71" t="n"/>
    </row>
    <row r="1949">
      <c r="E1949" s="79" t="inlineStr">
        <is>
          <t>Bug Buzz</t>
        </is>
      </c>
      <c r="F1949" s="71" t="n"/>
      <c r="G1949" s="82" t="inlineStr">
        <is>
          <t>Aerial Ace</t>
        </is>
      </c>
      <c r="H1949" s="71" t="n"/>
    </row>
    <row r="1951" ht="20" customHeight="1">
      <c r="B1951" s="65" t="inlineStr">
        <is>
          <t>Bug Catcher</t>
        </is>
      </c>
      <c r="C1951" s="66" t="n"/>
      <c r="D1951" s="66" t="n"/>
      <c r="E1951" s="67" t="inlineStr">
        <is>
          <t>Bug Catcher James (Rematch 3)</t>
        </is>
      </c>
      <c r="F1951" s="66" t="n"/>
      <c r="G1951" s="66" t="n"/>
      <c r="H1951" s="66" t="n"/>
      <c r="I1951" s="66" t="n"/>
      <c r="J1951" s="66" t="n"/>
      <c r="K1951" s="66" t="n"/>
      <c r="L1951" s="66" t="n"/>
      <c r="M1951" s="66" t="n"/>
      <c r="N1951" s="66" t="n"/>
      <c r="O1951" s="66" t="n"/>
      <c r="P1951" s="66" t="n"/>
      <c r="Q1951" s="66" t="n"/>
    </row>
    <row r="1952" ht="69" customHeight="1">
      <c r="E1952" s="68">
        <f>IFERROR(_xlfn.IMAGE("https://play.pokemonshowdown.com/sprites/gen5/surskit.png"),"")</f>
        <v/>
      </c>
      <c r="G1952" s="68">
        <f>IFERROR(_xlfn.IMAGE("https://play.pokemonshowdown.com/sprites/gen5/dustox.png"),"")</f>
        <v/>
      </c>
      <c r="I1952" s="68">
        <f>IFERROR(_xlfn.IMAGE("https://play.pokemonshowdown.com/sprites/gen5/ninjask.png"),"")</f>
        <v/>
      </c>
    </row>
    <row r="1953">
      <c r="E1953" s="70" t="inlineStr">
        <is>
          <t>Lv 31 Surskit</t>
        </is>
      </c>
      <c r="F1953" s="71" t="n"/>
      <c r="G1953" s="70" t="inlineStr">
        <is>
          <t>Lv 31 Dustox</t>
        </is>
      </c>
      <c r="H1953" s="71" t="n"/>
      <c r="I1953" s="70" t="inlineStr">
        <is>
          <t>Lv 31 Ninjask</t>
        </is>
      </c>
      <c r="J1953" s="71" t="n"/>
      <c r="Q1953" s="72" t="inlineStr">
        <is>
          <t>Pokémon</t>
        </is>
      </c>
    </row>
    <row r="1954">
      <c r="E1954" s="73" t="inlineStr">
        <is>
          <t>Modest</t>
        </is>
      </c>
      <c r="F1954" s="73" t="inlineStr">
        <is>
          <t>Swift Swim</t>
        </is>
      </c>
      <c r="G1954" s="73" t="inlineStr">
        <is>
          <t>Modest</t>
        </is>
      </c>
      <c r="H1954" s="73" t="inlineStr">
        <is>
          <t>Tinted Lens</t>
        </is>
      </c>
      <c r="I1954" s="73" t="inlineStr">
        <is>
          <t>Adamant</t>
        </is>
      </c>
      <c r="J1954" s="73" t="inlineStr">
        <is>
          <t>Speed Boost</t>
        </is>
      </c>
      <c r="Q1954" s="72" t="inlineStr">
        <is>
          <t>Nature / Ability</t>
        </is>
      </c>
    </row>
    <row r="1955">
      <c r="B1955" s="72" t="inlineStr">
        <is>
          <t>AI Flags:</t>
        </is>
      </c>
      <c r="E1955" s="74" t="inlineStr">
        <is>
          <t>(None)</t>
        </is>
      </c>
      <c r="F1955" s="71" t="n"/>
      <c r="G1955" s="74" t="inlineStr">
        <is>
          <t>(None)</t>
        </is>
      </c>
      <c r="H1955" s="71" t="n"/>
      <c r="I1955" s="74" t="inlineStr">
        <is>
          <t>(None)</t>
        </is>
      </c>
      <c r="J1955" s="71" t="n"/>
      <c r="Q1955" s="72" t="inlineStr">
        <is>
          <t>Item</t>
        </is>
      </c>
    </row>
    <row r="1956">
      <c r="B1956" s="69" t="inlineStr">
        <is>
          <t>Basic Trainer</t>
        </is>
      </c>
      <c r="E1956" s="76" t="inlineStr">
        <is>
          <t>Sweet Scent</t>
        </is>
      </c>
      <c r="F1956" s="71" t="n"/>
      <c r="G1956" s="76" t="inlineStr">
        <is>
          <t>Whirlwind</t>
        </is>
      </c>
      <c r="H1956" s="71" t="n"/>
      <c r="I1956" s="76" t="inlineStr">
        <is>
          <t>Hyper Voice</t>
        </is>
      </c>
      <c r="J1956" s="71" t="n"/>
      <c r="Q1956" s="72" t="inlineStr">
        <is>
          <t>Moves</t>
        </is>
      </c>
    </row>
    <row r="1957">
      <c r="E1957" s="79" t="inlineStr">
        <is>
          <t>Signal Beam</t>
        </is>
      </c>
      <c r="F1957" s="71" t="n"/>
      <c r="G1957" s="80" t="inlineStr">
        <is>
          <t>Toxic</t>
        </is>
      </c>
      <c r="H1957" s="71" t="n"/>
      <c r="I1957" s="76" t="inlineStr">
        <is>
          <t>Whirlwind</t>
        </is>
      </c>
      <c r="J1957" s="71" t="n"/>
    </row>
    <row r="1958">
      <c r="E1958" s="90" t="inlineStr">
        <is>
          <t>Bubble Beam</t>
        </is>
      </c>
      <c r="F1958" s="71" t="n"/>
      <c r="G1958" s="79" t="inlineStr">
        <is>
          <t>Bug Buzz</t>
        </is>
      </c>
      <c r="H1958" s="71" t="n"/>
      <c r="I1958" s="82" t="inlineStr">
        <is>
          <t>Aerial Ace</t>
        </is>
      </c>
      <c r="J1958" s="71" t="n"/>
    </row>
    <row r="1959">
      <c r="E1959" s="79" t="inlineStr">
        <is>
          <t>Bug Buzz</t>
        </is>
      </c>
      <c r="F1959" s="71" t="n"/>
      <c r="G1959" s="80" t="inlineStr">
        <is>
          <t>Poison Fang</t>
        </is>
      </c>
      <c r="H1959" s="71" t="n"/>
      <c r="I1959" s="85" t="inlineStr">
        <is>
          <t>Teleport</t>
        </is>
      </c>
      <c r="J1959" s="71" t="n"/>
    </row>
    <row r="1961" ht="20" customHeight="1">
      <c r="B1961" s="65" t="inlineStr">
        <is>
          <t>Bug Catcher</t>
        </is>
      </c>
      <c r="C1961" s="66" t="n"/>
      <c r="D1961" s="66" t="n"/>
      <c r="E1961" s="67" t="inlineStr">
        <is>
          <t>Bug Catcher James (Rematch 4)</t>
        </is>
      </c>
      <c r="F1961" s="66" t="n"/>
      <c r="G1961" s="66" t="n"/>
      <c r="H1961" s="66" t="n"/>
      <c r="I1961" s="66" t="n"/>
      <c r="J1961" s="66" t="n"/>
      <c r="K1961" s="66" t="n"/>
      <c r="L1961" s="66" t="n"/>
      <c r="M1961" s="66" t="n"/>
      <c r="N1961" s="66" t="n"/>
      <c r="O1961" s="66" t="n"/>
      <c r="P1961" s="66" t="n"/>
      <c r="Q1961" s="66" t="n"/>
    </row>
    <row r="1962" ht="69" customHeight="1">
      <c r="E1962" s="68">
        <f>IFERROR(_xlfn.IMAGE("https://play.pokemonshowdown.com/sprites/gen5/surskit.png"),"")</f>
        <v/>
      </c>
      <c r="G1962" s="68">
        <f>IFERROR(_xlfn.IMAGE("https://play.pokemonshowdown.com/sprites/gen5/ninjask.png"),"")</f>
        <v/>
      </c>
      <c r="I1962" s="68">
        <f>IFERROR(_xlfn.IMAGE("https://play.pokemonshowdown.com/sprites/gen5/dustox.png"),"")</f>
        <v/>
      </c>
      <c r="K1962" s="68">
        <f>IFERROR(_xlfn.IMAGE("https://play.pokemonshowdown.com/sprites/gen5/ninjask.png"),"")</f>
        <v/>
      </c>
    </row>
    <row r="1963">
      <c r="E1963" s="70" t="inlineStr">
        <is>
          <t>Lv 33 Surskit</t>
        </is>
      </c>
      <c r="F1963" s="71" t="n"/>
      <c r="G1963" s="70" t="inlineStr">
        <is>
          <t>Lv 33 Ninjask</t>
        </is>
      </c>
      <c r="H1963" s="71" t="n"/>
      <c r="I1963" s="70" t="inlineStr">
        <is>
          <t>Lv 33 Dustox</t>
        </is>
      </c>
      <c r="J1963" s="71" t="n"/>
      <c r="K1963" s="70" t="inlineStr">
        <is>
          <t>Lv 33 Ninjask</t>
        </is>
      </c>
      <c r="L1963" s="71" t="n"/>
      <c r="Q1963" s="72" t="inlineStr">
        <is>
          <t>Pokémon</t>
        </is>
      </c>
    </row>
    <row r="1964">
      <c r="E1964" s="73" t="inlineStr">
        <is>
          <t>Modest</t>
        </is>
      </c>
      <c r="F1964" s="73" t="inlineStr">
        <is>
          <t>Swift Swim</t>
        </is>
      </c>
      <c r="G1964" s="73" t="inlineStr">
        <is>
          <t>Adamant</t>
        </is>
      </c>
      <c r="H1964" s="73" t="inlineStr">
        <is>
          <t>Speed Boost</t>
        </is>
      </c>
      <c r="I1964" s="73" t="inlineStr">
        <is>
          <t>Modest</t>
        </is>
      </c>
      <c r="J1964" s="73" t="inlineStr">
        <is>
          <t>Tinted Lens</t>
        </is>
      </c>
      <c r="K1964" s="73" t="inlineStr">
        <is>
          <t>Adamant</t>
        </is>
      </c>
      <c r="L1964" s="73" t="inlineStr">
        <is>
          <t>Speed Boost</t>
        </is>
      </c>
      <c r="Q1964" s="72" t="inlineStr">
        <is>
          <t>Nature / Ability</t>
        </is>
      </c>
    </row>
    <row r="1965">
      <c r="B1965" s="72" t="inlineStr">
        <is>
          <t>AI Flags:</t>
        </is>
      </c>
      <c r="E1965" s="74" t="inlineStr">
        <is>
          <t>(None)</t>
        </is>
      </c>
      <c r="F1965" s="71" t="n"/>
      <c r="G1965" s="74" t="inlineStr">
        <is>
          <t>(None)</t>
        </is>
      </c>
      <c r="H1965" s="71" t="n"/>
      <c r="I1965" s="74" t="inlineStr">
        <is>
          <t>(None)</t>
        </is>
      </c>
      <c r="J1965" s="71" t="n"/>
      <c r="K1965" s="74" t="inlineStr">
        <is>
          <t>(None)</t>
        </is>
      </c>
      <c r="L1965" s="71" t="n"/>
      <c r="Q1965" s="72" t="inlineStr">
        <is>
          <t>Item</t>
        </is>
      </c>
    </row>
    <row r="1966">
      <c r="B1966" s="69" t="inlineStr">
        <is>
          <t>Basic Trainer</t>
        </is>
      </c>
      <c r="E1966" s="76" t="inlineStr">
        <is>
          <t>Sweet Scent</t>
        </is>
      </c>
      <c r="F1966" s="71" t="n"/>
      <c r="G1966" s="76" t="inlineStr">
        <is>
          <t>Hyper Voice</t>
        </is>
      </c>
      <c r="H1966" s="71" t="n"/>
      <c r="I1966" s="76" t="inlineStr">
        <is>
          <t>Whirlwind</t>
        </is>
      </c>
      <c r="J1966" s="71" t="n"/>
      <c r="K1966" s="76" t="inlineStr">
        <is>
          <t>Hyper Voice</t>
        </is>
      </c>
      <c r="L1966" s="71" t="n"/>
      <c r="Q1966" s="72" t="inlineStr">
        <is>
          <t>Moves</t>
        </is>
      </c>
    </row>
    <row r="1967">
      <c r="E1967" s="79" t="inlineStr">
        <is>
          <t>Signal Beam</t>
        </is>
      </c>
      <c r="F1967" s="71" t="n"/>
      <c r="G1967" s="76" t="inlineStr">
        <is>
          <t>Whirlwind</t>
        </is>
      </c>
      <c r="H1967" s="71" t="n"/>
      <c r="I1967" s="80" t="inlineStr">
        <is>
          <t>Toxic</t>
        </is>
      </c>
      <c r="J1967" s="71" t="n"/>
      <c r="K1967" s="76" t="inlineStr">
        <is>
          <t>Whirlwind</t>
        </is>
      </c>
      <c r="L1967" s="71" t="n"/>
    </row>
    <row r="1968">
      <c r="E1968" s="90" t="inlineStr">
        <is>
          <t>Bubble Beam</t>
        </is>
      </c>
      <c r="F1968" s="71" t="n"/>
      <c r="G1968" s="82" t="inlineStr">
        <is>
          <t>Aerial Ace</t>
        </is>
      </c>
      <c r="H1968" s="71" t="n"/>
      <c r="I1968" s="79" t="inlineStr">
        <is>
          <t>Bug Buzz</t>
        </is>
      </c>
      <c r="J1968" s="71" t="n"/>
      <c r="K1968" s="82" t="inlineStr">
        <is>
          <t>Aerial Ace</t>
        </is>
      </c>
      <c r="L1968" s="71" t="n"/>
    </row>
    <row r="1969">
      <c r="E1969" s="79" t="inlineStr">
        <is>
          <t>Bug Buzz</t>
        </is>
      </c>
      <c r="F1969" s="71" t="n"/>
      <c r="G1969" s="85" t="inlineStr">
        <is>
          <t>Teleport</t>
        </is>
      </c>
      <c r="H1969" s="71" t="n"/>
      <c r="I1969" s="80" t="inlineStr">
        <is>
          <t>Poison Fang</t>
        </is>
      </c>
      <c r="J1969" s="71" t="n"/>
      <c r="K1969" s="85" t="inlineStr">
        <is>
          <t>Teleport</t>
        </is>
      </c>
      <c r="L1969" s="71" t="n"/>
    </row>
    <row r="1971" ht="20" customHeight="1">
      <c r="B1971" s="65" t="inlineStr">
        <is>
          <t>Bug Maniac</t>
        </is>
      </c>
      <c r="C1971" s="66" t="n"/>
      <c r="D1971" s="66" t="n"/>
      <c r="E1971" s="67" t="inlineStr">
        <is>
          <t>Bug Maniac Jeffrey (Rematch 1)</t>
        </is>
      </c>
      <c r="F1971" s="66" t="n"/>
      <c r="G1971" s="66" t="n"/>
      <c r="H1971" s="66" t="n"/>
      <c r="I1971" s="66" t="n"/>
      <c r="J1971" s="66" t="n"/>
      <c r="K1971" s="66" t="n"/>
      <c r="L1971" s="66" t="n"/>
      <c r="M1971" s="66" t="n"/>
      <c r="N1971" s="66" t="n"/>
      <c r="O1971" s="66" t="n"/>
      <c r="P1971" s="66" t="n"/>
      <c r="Q1971" s="66" t="n"/>
    </row>
    <row r="1972" ht="69" customHeight="1">
      <c r="E1972" s="68">
        <f>IFERROR(_xlfn.IMAGE("https://play.pokemonshowdown.com/sprites/gen5/surskit.png"),"")</f>
        <v/>
      </c>
      <c r="G1972" s="68">
        <f>IFERROR(_xlfn.IMAGE("https://play.pokemonshowdown.com/sprites/gen5/surskit.png"),"")</f>
        <v/>
      </c>
      <c r="I1972" s="68">
        <f>IFERROR(_xlfn.IMAGE("https://play.pokemonshowdown.com/sprites/gen5/surskit.png"),"")</f>
        <v/>
      </c>
    </row>
    <row r="1973">
      <c r="E1973" s="70" t="inlineStr">
        <is>
          <t>Lv 31 Surskit</t>
        </is>
      </c>
      <c r="F1973" s="71" t="n"/>
      <c r="G1973" s="70" t="inlineStr">
        <is>
          <t>Lv 31 Surskit</t>
        </is>
      </c>
      <c r="H1973" s="71" t="n"/>
      <c r="I1973" s="70" t="inlineStr">
        <is>
          <t>Lv 31 Surskit</t>
        </is>
      </c>
      <c r="J1973" s="71" t="n"/>
      <c r="Q1973" s="72" t="inlineStr">
        <is>
          <t>Pokémon</t>
        </is>
      </c>
    </row>
    <row r="1974">
      <c r="E1974" s="73" t="inlineStr">
        <is>
          <t>Modest</t>
        </is>
      </c>
      <c r="F1974" s="73" t="inlineStr">
        <is>
          <t>Swift Swim</t>
        </is>
      </c>
      <c r="G1974" s="73" t="inlineStr">
        <is>
          <t>Modest</t>
        </is>
      </c>
      <c r="H1974" s="73" t="inlineStr">
        <is>
          <t>Swift Swim</t>
        </is>
      </c>
      <c r="I1974" s="73" t="inlineStr">
        <is>
          <t>Modest</t>
        </is>
      </c>
      <c r="J1974" s="73" t="inlineStr">
        <is>
          <t>Swift Swim</t>
        </is>
      </c>
      <c r="Q1974" s="72" t="inlineStr">
        <is>
          <t>Nature / Ability</t>
        </is>
      </c>
    </row>
    <row r="1975">
      <c r="B1975" s="72" t="inlineStr">
        <is>
          <t>AI Flags:</t>
        </is>
      </c>
      <c r="E1975" s="74" t="inlineStr">
        <is>
          <t>(None)</t>
        </is>
      </c>
      <c r="F1975" s="71" t="n"/>
      <c r="G1975" s="74" t="inlineStr">
        <is>
          <t>(None)</t>
        </is>
      </c>
      <c r="H1975" s="71" t="n"/>
      <c r="I1975" s="74" t="inlineStr">
        <is>
          <t>(None)</t>
        </is>
      </c>
      <c r="J1975" s="71" t="n"/>
      <c r="Q1975" s="72" t="inlineStr">
        <is>
          <t>Item</t>
        </is>
      </c>
    </row>
    <row r="1976">
      <c r="B1976" s="69" t="inlineStr">
        <is>
          <t>Basic Trainer</t>
        </is>
      </c>
      <c r="E1976" s="76" t="inlineStr">
        <is>
          <t>Sweet Scent</t>
        </is>
      </c>
      <c r="F1976" s="71" t="n"/>
      <c r="G1976" s="76" t="inlineStr">
        <is>
          <t>Sweet Scent</t>
        </is>
      </c>
      <c r="H1976" s="71" t="n"/>
      <c r="I1976" s="76" t="inlineStr">
        <is>
          <t>Sweet Scent</t>
        </is>
      </c>
      <c r="J1976" s="71" t="n"/>
      <c r="Q1976" s="72" t="inlineStr">
        <is>
          <t>Moves</t>
        </is>
      </c>
    </row>
    <row r="1977">
      <c r="E1977" s="79" t="inlineStr">
        <is>
          <t>Signal Beam</t>
        </is>
      </c>
      <c r="F1977" s="71" t="n"/>
      <c r="G1977" s="79" t="inlineStr">
        <is>
          <t>Signal Beam</t>
        </is>
      </c>
      <c r="H1977" s="71" t="n"/>
      <c r="I1977" s="79" t="inlineStr">
        <is>
          <t>Signal Beam</t>
        </is>
      </c>
      <c r="J1977" s="71" t="n"/>
    </row>
    <row r="1978">
      <c r="E1978" s="90" t="inlineStr">
        <is>
          <t>Bubble Beam</t>
        </is>
      </c>
      <c r="F1978" s="71" t="n"/>
      <c r="G1978" s="90" t="inlineStr">
        <is>
          <t>Bubble Beam</t>
        </is>
      </c>
      <c r="H1978" s="71" t="n"/>
      <c r="I1978" s="90" t="inlineStr">
        <is>
          <t>Bubble Beam</t>
        </is>
      </c>
      <c r="J1978" s="71" t="n"/>
    </row>
    <row r="1979">
      <c r="E1979" s="79" t="inlineStr">
        <is>
          <t>Bug Buzz</t>
        </is>
      </c>
      <c r="F1979" s="71" t="n"/>
      <c r="G1979" s="79" t="inlineStr">
        <is>
          <t>Bug Buzz</t>
        </is>
      </c>
      <c r="H1979" s="71" t="n"/>
      <c r="I1979" s="79" t="inlineStr">
        <is>
          <t>Bug Buzz</t>
        </is>
      </c>
      <c r="J1979" s="71" t="n"/>
    </row>
    <row r="1981" ht="20" customHeight="1">
      <c r="B1981" s="65" t="inlineStr">
        <is>
          <t>Bug Maniac</t>
        </is>
      </c>
      <c r="C1981" s="66" t="n"/>
      <c r="D1981" s="66" t="n"/>
      <c r="E1981" s="67" t="inlineStr">
        <is>
          <t>Bug Maniac Jeffrey (Rematch 2)</t>
        </is>
      </c>
      <c r="F1981" s="66" t="n"/>
      <c r="G1981" s="66" t="n"/>
      <c r="H1981" s="66" t="n"/>
      <c r="I1981" s="66" t="n"/>
      <c r="J1981" s="66" t="n"/>
      <c r="K1981" s="66" t="n"/>
      <c r="L1981" s="66" t="n"/>
      <c r="M1981" s="66" t="n"/>
      <c r="N1981" s="66" t="n"/>
      <c r="O1981" s="66" t="n"/>
      <c r="P1981" s="66" t="n"/>
      <c r="Q1981" s="66" t="n"/>
    </row>
    <row r="1982" ht="69" customHeight="1">
      <c r="E1982" s="68">
        <f>IFERROR(_xlfn.IMAGE("https://play.pokemonshowdown.com/sprites/gen5/surskit.png"),"")</f>
        <v/>
      </c>
      <c r="G1982" s="68">
        <f>IFERROR(_xlfn.IMAGE("https://play.pokemonshowdown.com/sprites/gen5/surskit.png"),"")</f>
        <v/>
      </c>
      <c r="I1982" s="68">
        <f>IFERROR(_xlfn.IMAGE("https://play.pokemonshowdown.com/sprites/gen5/masquerain.png"),"")</f>
        <v/>
      </c>
    </row>
    <row r="1983">
      <c r="E1983" s="70" t="inlineStr">
        <is>
          <t>Lv 34 Surskit</t>
        </is>
      </c>
      <c r="F1983" s="71" t="n"/>
      <c r="G1983" s="70" t="inlineStr">
        <is>
          <t>Lv 34 Surskit</t>
        </is>
      </c>
      <c r="H1983" s="71" t="n"/>
      <c r="I1983" s="70" t="inlineStr">
        <is>
          <t>Lv 34 Masquerain</t>
        </is>
      </c>
      <c r="J1983" s="71" t="n"/>
      <c r="Q1983" s="72" t="inlineStr">
        <is>
          <t>Pokémon</t>
        </is>
      </c>
    </row>
    <row r="1984">
      <c r="E1984" s="73" t="inlineStr">
        <is>
          <t>Modest</t>
        </is>
      </c>
      <c r="F1984" s="73" t="inlineStr">
        <is>
          <t>Swift Swim</t>
        </is>
      </c>
      <c r="G1984" s="73" t="inlineStr">
        <is>
          <t>Modest</t>
        </is>
      </c>
      <c r="H1984" s="73" t="inlineStr">
        <is>
          <t>Swift Swim</t>
        </is>
      </c>
      <c r="I1984" s="73" t="inlineStr">
        <is>
          <t>Modest</t>
        </is>
      </c>
      <c r="J1984" s="73" t="inlineStr">
        <is>
          <t>Intimidate</t>
        </is>
      </c>
      <c r="Q1984" s="72" t="inlineStr">
        <is>
          <t>Nature / Ability</t>
        </is>
      </c>
    </row>
    <row r="1985">
      <c r="B1985" s="72" t="inlineStr">
        <is>
          <t>AI Flags:</t>
        </is>
      </c>
      <c r="E1985" s="74" t="inlineStr">
        <is>
          <t>(None)</t>
        </is>
      </c>
      <c r="F1985" s="71" t="n"/>
      <c r="G1985" s="74" t="inlineStr">
        <is>
          <t>(None)</t>
        </is>
      </c>
      <c r="H1985" s="71" t="n"/>
      <c r="I1985" s="74" t="inlineStr">
        <is>
          <t>(None)</t>
        </is>
      </c>
      <c r="J1985" s="71" t="n"/>
      <c r="Q1985" s="72" t="inlineStr">
        <is>
          <t>Item</t>
        </is>
      </c>
    </row>
    <row r="1986">
      <c r="B1986" s="69" t="inlineStr">
        <is>
          <t>Basic Trainer</t>
        </is>
      </c>
      <c r="E1986" s="76" t="inlineStr">
        <is>
          <t>Sweet Scent</t>
        </is>
      </c>
      <c r="F1986" s="71" t="n"/>
      <c r="G1986" s="76" t="inlineStr">
        <is>
          <t>Sweet Scent</t>
        </is>
      </c>
      <c r="H1986" s="71" t="n"/>
      <c r="I1986" s="79" t="inlineStr">
        <is>
          <t>Signal Beam</t>
        </is>
      </c>
      <c r="J1986" s="71" t="n"/>
      <c r="Q1986" s="72" t="inlineStr">
        <is>
          <t>Moves</t>
        </is>
      </c>
    </row>
    <row r="1987">
      <c r="E1987" s="79" t="inlineStr">
        <is>
          <t>Signal Beam</t>
        </is>
      </c>
      <c r="F1987" s="71" t="n"/>
      <c r="G1987" s="79" t="inlineStr">
        <is>
          <t>Signal Beam</t>
        </is>
      </c>
      <c r="H1987" s="71" t="n"/>
      <c r="I1987" s="82" t="inlineStr">
        <is>
          <t>Air Cutter</t>
        </is>
      </c>
      <c r="J1987" s="71" t="n"/>
    </row>
    <row r="1988">
      <c r="E1988" s="90" t="inlineStr">
        <is>
          <t>Bubble Beam</t>
        </is>
      </c>
      <c r="F1988" s="71" t="n"/>
      <c r="G1988" s="90" t="inlineStr">
        <is>
          <t>Bubble Beam</t>
        </is>
      </c>
      <c r="H1988" s="71" t="n"/>
      <c r="I1988" s="84" t="inlineStr">
        <is>
          <t>Giga Drain</t>
        </is>
      </c>
      <c r="J1988" s="71" t="n"/>
    </row>
    <row r="1989">
      <c r="E1989" s="79" t="inlineStr">
        <is>
          <t>Bug Buzz</t>
        </is>
      </c>
      <c r="F1989" s="71" t="n"/>
      <c r="G1989" s="79" t="inlineStr">
        <is>
          <t>Bug Buzz</t>
        </is>
      </c>
      <c r="H1989" s="71" t="n"/>
      <c r="I1989" s="84" t="inlineStr">
        <is>
          <t>Stun Spore</t>
        </is>
      </c>
      <c r="J1989" s="71" t="n"/>
    </row>
    <row r="1991" ht="20" customHeight="1">
      <c r="B1991" s="65" t="inlineStr">
        <is>
          <t>Bug Maniac</t>
        </is>
      </c>
      <c r="C1991" s="66" t="n"/>
      <c r="D1991" s="66" t="n"/>
      <c r="E1991" s="67" t="inlineStr">
        <is>
          <t>Bug Maniac Jeffrey (Rematch 3)</t>
        </is>
      </c>
      <c r="F1991" s="66" t="n"/>
      <c r="G1991" s="66" t="n"/>
      <c r="H1991" s="66" t="n"/>
      <c r="I1991" s="66" t="n"/>
      <c r="J1991" s="66" t="n"/>
      <c r="K1991" s="66" t="n"/>
      <c r="L1991" s="66" t="n"/>
      <c r="M1991" s="66" t="n"/>
      <c r="N1991" s="66" t="n"/>
      <c r="O1991" s="66" t="n"/>
      <c r="P1991" s="66" t="n"/>
      <c r="Q1991" s="66" t="n"/>
    </row>
    <row r="1992" ht="69" customHeight="1">
      <c r="E1992" s="68">
        <f>IFERROR(_xlfn.IMAGE("https://play.pokemonshowdown.com/sprites/gen5/surskit.png"),"")</f>
        <v/>
      </c>
      <c r="G1992" s="68">
        <f>IFERROR(_xlfn.IMAGE("https://play.pokemonshowdown.com/sprites/gen5/wurmple.png"),"")</f>
        <v/>
      </c>
      <c r="I1992" s="68">
        <f>IFERROR(_xlfn.IMAGE("https://play.pokemonshowdown.com/sprites/gen5/surskit.png"),"")</f>
        <v/>
      </c>
      <c r="K1992" s="68">
        <f>IFERROR(_xlfn.IMAGE("https://play.pokemonshowdown.com/sprites/gen5/masquerain.png"),"")</f>
        <v/>
      </c>
    </row>
    <row r="1993">
      <c r="E1993" s="70" t="inlineStr">
        <is>
          <t>Lv 36 Surskit</t>
        </is>
      </c>
      <c r="F1993" s="71" t="n"/>
      <c r="G1993" s="70" t="inlineStr">
        <is>
          <t>Lv 36 Wurmple</t>
        </is>
      </c>
      <c r="H1993" s="71" t="n"/>
      <c r="I1993" s="70" t="inlineStr">
        <is>
          <t>Lv 36 Surskit</t>
        </is>
      </c>
      <c r="J1993" s="71" t="n"/>
      <c r="K1993" s="70" t="inlineStr">
        <is>
          <t>Lv 36 Masquerain</t>
        </is>
      </c>
      <c r="L1993" s="71" t="n"/>
      <c r="Q1993" s="72" t="inlineStr">
        <is>
          <t>Pokémon</t>
        </is>
      </c>
    </row>
    <row r="1994">
      <c r="E1994" s="73" t="inlineStr">
        <is>
          <t>Modest</t>
        </is>
      </c>
      <c r="F1994" s="73" t="inlineStr">
        <is>
          <t>Swift Swim</t>
        </is>
      </c>
      <c r="G1994" s="73" t="inlineStr">
        <is>
          <t>Adamant</t>
        </is>
      </c>
      <c r="H1994" s="73" t="inlineStr">
        <is>
          <t>Shield Dust</t>
        </is>
      </c>
      <c r="I1994" s="73" t="inlineStr">
        <is>
          <t>Modest</t>
        </is>
      </c>
      <c r="J1994" s="73" t="inlineStr">
        <is>
          <t>Swift Swim</t>
        </is>
      </c>
      <c r="K1994" s="73" t="inlineStr">
        <is>
          <t>Modest</t>
        </is>
      </c>
      <c r="L1994" s="73" t="inlineStr">
        <is>
          <t>Intimidate</t>
        </is>
      </c>
      <c r="Q1994" s="72" t="inlineStr">
        <is>
          <t>Nature / Ability</t>
        </is>
      </c>
    </row>
    <row r="1995">
      <c r="B1995" s="72" t="inlineStr">
        <is>
          <t>AI Flags:</t>
        </is>
      </c>
      <c r="E1995" s="74" t="inlineStr">
        <is>
          <t>(None)</t>
        </is>
      </c>
      <c r="F1995" s="71" t="n"/>
      <c r="G1995" s="74" t="inlineStr">
        <is>
          <t>(None)</t>
        </is>
      </c>
      <c r="H1995" s="71" t="n"/>
      <c r="I1995" s="74" t="inlineStr">
        <is>
          <t>(None)</t>
        </is>
      </c>
      <c r="J1995" s="71" t="n"/>
      <c r="K1995" s="74" t="inlineStr">
        <is>
          <t>(None)</t>
        </is>
      </c>
      <c r="L1995" s="71" t="n"/>
      <c r="Q1995" s="72" t="inlineStr">
        <is>
          <t>Item</t>
        </is>
      </c>
    </row>
    <row r="1996">
      <c r="B1996" s="69" t="inlineStr">
        <is>
          <t>Basic Trainer</t>
        </is>
      </c>
      <c r="E1996" s="76" t="inlineStr">
        <is>
          <t>Sweet Scent</t>
        </is>
      </c>
      <c r="F1996" s="71" t="n"/>
      <c r="G1996" s="80" t="inlineStr">
        <is>
          <t>Poison Sting</t>
        </is>
      </c>
      <c r="H1996" s="71" t="n"/>
      <c r="I1996" s="76" t="inlineStr">
        <is>
          <t>Sweet Scent</t>
        </is>
      </c>
      <c r="J1996" s="71" t="n"/>
      <c r="K1996" s="79" t="inlineStr">
        <is>
          <t>Signal Beam</t>
        </is>
      </c>
      <c r="L1996" s="71" t="n"/>
      <c r="Q1996" s="72" t="inlineStr">
        <is>
          <t>Moves</t>
        </is>
      </c>
    </row>
    <row r="1997">
      <c r="E1997" s="79" t="inlineStr">
        <is>
          <t>Signal Beam</t>
        </is>
      </c>
      <c r="F1997" s="71" t="n"/>
      <c r="G1997" s="79" t="inlineStr">
        <is>
          <t>String Shot</t>
        </is>
      </c>
      <c r="H1997" s="71" t="n"/>
      <c r="I1997" s="79" t="inlineStr">
        <is>
          <t>Signal Beam</t>
        </is>
      </c>
      <c r="J1997" s="71" t="n"/>
      <c r="K1997" s="82" t="inlineStr">
        <is>
          <t>Air Cutter</t>
        </is>
      </c>
      <c r="L1997" s="71" t="n"/>
    </row>
    <row r="1998">
      <c r="E1998" s="90" t="inlineStr">
        <is>
          <t>Bubble Beam</t>
        </is>
      </c>
      <c r="F1998" s="71" t="n"/>
      <c r="G1998" s="79" t="inlineStr">
        <is>
          <t>Bug Bite</t>
        </is>
      </c>
      <c r="H1998" s="71" t="n"/>
      <c r="I1998" s="90" t="inlineStr">
        <is>
          <t>Bubble Beam</t>
        </is>
      </c>
      <c r="J1998" s="71" t="n"/>
      <c r="K1998" s="84" t="inlineStr">
        <is>
          <t>Giga Drain</t>
        </is>
      </c>
      <c r="L1998" s="71" t="n"/>
    </row>
    <row r="1999">
      <c r="E1999" s="79" t="inlineStr">
        <is>
          <t>Bug Buzz</t>
        </is>
      </c>
      <c r="F1999" s="71" t="n"/>
      <c r="G1999" s="76" t="inlineStr">
        <is>
          <t>Tackle</t>
        </is>
      </c>
      <c r="H1999" s="71" t="n"/>
      <c r="I1999" s="79" t="inlineStr">
        <is>
          <t>Bug Buzz</t>
        </is>
      </c>
      <c r="J1999" s="71" t="n"/>
      <c r="K1999" s="84" t="inlineStr">
        <is>
          <t>Stun Spore</t>
        </is>
      </c>
      <c r="L1999" s="71" t="n"/>
    </row>
    <row r="2001" ht="20" customHeight="1">
      <c r="B2001" s="65" t="inlineStr">
        <is>
          <t>Bug Maniac</t>
        </is>
      </c>
      <c r="C2001" s="66" t="n"/>
      <c r="D2001" s="66" t="n"/>
      <c r="E2001" s="67" t="inlineStr">
        <is>
          <t>Bug Maniac Jeffrey (Rematch 4)</t>
        </is>
      </c>
      <c r="F2001" s="66" t="n"/>
      <c r="G2001" s="66" t="n"/>
      <c r="H2001" s="66" t="n"/>
      <c r="I2001" s="66" t="n"/>
      <c r="J2001" s="66" t="n"/>
      <c r="K2001" s="66" t="n"/>
      <c r="L2001" s="66" t="n"/>
      <c r="M2001" s="66" t="n"/>
      <c r="N2001" s="66" t="n"/>
      <c r="O2001" s="66" t="n"/>
      <c r="P2001" s="66" t="n"/>
      <c r="Q2001" s="66" t="n"/>
    </row>
    <row r="2002" ht="69" customHeight="1">
      <c r="E2002" s="68">
        <f>IFERROR(_xlfn.IMAGE("https://play.pokemonshowdown.com/sprites/gen5/surskit.png"),"")</f>
        <v/>
      </c>
      <c r="G2002" s="68">
        <f>IFERROR(_xlfn.IMAGE("https://play.pokemonshowdown.com/sprites/gen5/dustox.png"),"")</f>
        <v/>
      </c>
      <c r="I2002" s="68">
        <f>IFERROR(_xlfn.IMAGE("https://play.pokemonshowdown.com/sprites/gen5/surskit.png"),"")</f>
        <v/>
      </c>
      <c r="K2002" s="68">
        <f>IFERROR(_xlfn.IMAGE("https://play.pokemonshowdown.com/sprites/gen5/masquerain.png"),"")</f>
        <v/>
      </c>
      <c r="M2002" s="68">
        <f>IFERROR(_xlfn.IMAGE("https://play.pokemonshowdown.com/sprites/gen5/beautifly.png"),"")</f>
        <v/>
      </c>
    </row>
    <row r="2003">
      <c r="E2003" s="70" t="inlineStr">
        <is>
          <t>Lv 38 Surskit</t>
        </is>
      </c>
      <c r="F2003" s="71" t="n"/>
      <c r="G2003" s="70" t="inlineStr">
        <is>
          <t>Lv 38 Dustox</t>
        </is>
      </c>
      <c r="H2003" s="71" t="n"/>
      <c r="I2003" s="70" t="inlineStr">
        <is>
          <t>Lv 38 Surskit</t>
        </is>
      </c>
      <c r="J2003" s="71" t="n"/>
      <c r="K2003" s="70" t="inlineStr">
        <is>
          <t>Lv 38 Masquerain</t>
        </is>
      </c>
      <c r="L2003" s="71" t="n"/>
      <c r="M2003" s="70" t="inlineStr">
        <is>
          <t>Lv 38 Beautifly</t>
        </is>
      </c>
      <c r="N2003" s="71" t="n"/>
      <c r="Q2003" s="72" t="inlineStr">
        <is>
          <t>Pokémon</t>
        </is>
      </c>
    </row>
    <row r="2004">
      <c r="E2004" s="73" t="inlineStr">
        <is>
          <t>Modest</t>
        </is>
      </c>
      <c r="F2004" s="73" t="inlineStr">
        <is>
          <t>Swift Swim</t>
        </is>
      </c>
      <c r="G2004" s="73" t="inlineStr">
        <is>
          <t>Modest</t>
        </is>
      </c>
      <c r="H2004" s="73" t="inlineStr">
        <is>
          <t>Tinted Lens</t>
        </is>
      </c>
      <c r="I2004" s="73" t="inlineStr">
        <is>
          <t>Modest</t>
        </is>
      </c>
      <c r="J2004" s="73" t="inlineStr">
        <is>
          <t>Swift Swim</t>
        </is>
      </c>
      <c r="K2004" s="73" t="inlineStr">
        <is>
          <t>Modest</t>
        </is>
      </c>
      <c r="L2004" s="73" t="inlineStr">
        <is>
          <t>Intimidate</t>
        </is>
      </c>
      <c r="M2004" s="73" t="inlineStr">
        <is>
          <t>Modest</t>
        </is>
      </c>
      <c r="N2004" s="73" t="inlineStr">
        <is>
          <t>Tinted Lens</t>
        </is>
      </c>
      <c r="Q2004" s="72" t="inlineStr">
        <is>
          <t>Nature / Ability</t>
        </is>
      </c>
    </row>
    <row r="2005">
      <c r="B2005" s="72" t="inlineStr">
        <is>
          <t>AI Flags:</t>
        </is>
      </c>
      <c r="E2005" s="74" t="inlineStr">
        <is>
          <t>(None)</t>
        </is>
      </c>
      <c r="F2005" s="71" t="n"/>
      <c r="G2005" s="74" t="inlineStr">
        <is>
          <t>(None)</t>
        </is>
      </c>
      <c r="H2005" s="71" t="n"/>
      <c r="I2005" s="74" t="inlineStr">
        <is>
          <t>(None)</t>
        </is>
      </c>
      <c r="J2005" s="71" t="n"/>
      <c r="K2005" s="74" t="inlineStr">
        <is>
          <t>Silver Powder</t>
        </is>
      </c>
      <c r="L2005" s="71" t="n"/>
      <c r="M2005" s="74" t="inlineStr">
        <is>
          <t>(None)</t>
        </is>
      </c>
      <c r="N2005" s="71" t="n"/>
      <c r="Q2005" s="72" t="inlineStr">
        <is>
          <t>Item</t>
        </is>
      </c>
    </row>
    <row r="2006">
      <c r="B2006" s="69" t="inlineStr">
        <is>
          <t>Basic Trainer</t>
        </is>
      </c>
      <c r="E2006" s="90" t="inlineStr">
        <is>
          <t>Bubble Beam</t>
        </is>
      </c>
      <c r="F2006" s="71" t="n"/>
      <c r="G2006" s="80" t="inlineStr">
        <is>
          <t>Toxic</t>
        </is>
      </c>
      <c r="H2006" s="71" t="n"/>
      <c r="I2006" s="90" t="inlineStr">
        <is>
          <t>Bubble Beam</t>
        </is>
      </c>
      <c r="J2006" s="71" t="n"/>
      <c r="K2006" s="79" t="inlineStr">
        <is>
          <t>Signal Beam</t>
        </is>
      </c>
      <c r="L2006" s="71" t="n"/>
      <c r="M2006" s="76" t="inlineStr">
        <is>
          <t>Attract</t>
        </is>
      </c>
      <c r="N2006" s="71" t="n"/>
      <c r="Q2006" s="72" t="inlineStr">
        <is>
          <t>Moves</t>
        </is>
      </c>
    </row>
    <row r="2007">
      <c r="E2007" s="79" t="inlineStr">
        <is>
          <t>Bug Buzz</t>
        </is>
      </c>
      <c r="F2007" s="71" t="n"/>
      <c r="G2007" s="79" t="inlineStr">
        <is>
          <t>Bug Buzz</t>
        </is>
      </c>
      <c r="H2007" s="71" t="n"/>
      <c r="I2007" s="79" t="inlineStr">
        <is>
          <t>Bug Buzz</t>
        </is>
      </c>
      <c r="J2007" s="71" t="n"/>
      <c r="K2007" s="82" t="inlineStr">
        <is>
          <t>Air Cutter</t>
        </is>
      </c>
      <c r="L2007" s="71" t="n"/>
      <c r="M2007" s="84" t="inlineStr">
        <is>
          <t>Giga Drain</t>
        </is>
      </c>
      <c r="N2007" s="71" t="n"/>
    </row>
    <row r="2008">
      <c r="E2008" s="78" t="inlineStr">
        <is>
          <t>Mud Bomb</t>
        </is>
      </c>
      <c r="F2008" s="71" t="n"/>
      <c r="G2008" s="80" t="inlineStr">
        <is>
          <t>Poison Fang</t>
        </is>
      </c>
      <c r="H2008" s="71" t="n"/>
      <c r="I2008" s="78" t="inlineStr">
        <is>
          <t>Mud Bomb</t>
        </is>
      </c>
      <c r="J2008" s="71" t="n"/>
      <c r="K2008" s="84" t="inlineStr">
        <is>
          <t>Giga Drain</t>
        </is>
      </c>
      <c r="L2008" s="71" t="n"/>
      <c r="M2008" s="79" t="inlineStr">
        <is>
          <t>Bug Buzz</t>
        </is>
      </c>
      <c r="N2008" s="71" t="n"/>
    </row>
    <row r="2009">
      <c r="E2009" s="84" t="inlineStr">
        <is>
          <t>Stun Spore</t>
        </is>
      </c>
      <c r="F2009" s="71" t="n"/>
      <c r="G2009" s="85" t="inlineStr">
        <is>
          <t>Light Screen</t>
        </is>
      </c>
      <c r="H2009" s="71" t="n"/>
      <c r="I2009" s="84" t="inlineStr">
        <is>
          <t>Stun Spore</t>
        </is>
      </c>
      <c r="J2009" s="71" t="n"/>
      <c r="K2009" s="84" t="inlineStr">
        <is>
          <t>Stun Spore</t>
        </is>
      </c>
      <c r="L2009" s="71" t="n"/>
      <c r="M2009" s="82" t="inlineStr">
        <is>
          <t>Air Slash</t>
        </is>
      </c>
      <c r="N2009" s="71" t="n"/>
    </row>
    <row r="2011" ht="20" customHeight="1">
      <c r="B2011" s="65" t="inlineStr">
        <is>
          <t>Swimmer F</t>
        </is>
      </c>
      <c r="C2011" s="66" t="n"/>
      <c r="D2011" s="66" t="n"/>
      <c r="E2011" s="67" t="inlineStr">
        <is>
          <t>Swimmer F Jenny (Rematch 1)</t>
        </is>
      </c>
      <c r="F2011" s="66" t="n"/>
      <c r="G2011" s="66" t="n"/>
      <c r="H2011" s="66" t="n"/>
      <c r="I2011" s="66" t="n"/>
      <c r="J2011" s="66" t="n"/>
      <c r="K2011" s="66" t="n"/>
      <c r="L2011" s="66" t="n"/>
      <c r="M2011" s="66" t="n"/>
      <c r="N2011" s="66" t="n"/>
      <c r="O2011" s="66" t="n"/>
      <c r="P2011" s="66" t="n"/>
      <c r="Q2011" s="66" t="n"/>
    </row>
    <row r="2012" ht="69" customHeight="1">
      <c r="E2012" s="68">
        <f>IFERROR(_xlfn.IMAGE("https://play.pokemonshowdown.com/sprites/gen5/wailmer.png"),"")</f>
        <v/>
      </c>
    </row>
    <row r="2013">
      <c r="E2013" s="70" t="inlineStr">
        <is>
          <t>Lv 38 Wailmer</t>
        </is>
      </c>
      <c r="F2013" s="71" t="n"/>
      <c r="Q2013" s="72" t="inlineStr">
        <is>
          <t>Pokémon</t>
        </is>
      </c>
    </row>
    <row r="2014">
      <c r="E2014" s="73" t="inlineStr">
        <is>
          <t>Adamant</t>
        </is>
      </c>
      <c r="F2014" s="73" t="inlineStr">
        <is>
          <t>Pressure</t>
        </is>
      </c>
      <c r="Q2014" s="72" t="inlineStr">
        <is>
          <t>Nature / Ability</t>
        </is>
      </c>
    </row>
    <row r="2015">
      <c r="B2015" s="72" t="inlineStr">
        <is>
          <t>AI Flags:</t>
        </is>
      </c>
      <c r="E2015" s="74" t="inlineStr">
        <is>
          <t>(None)</t>
        </is>
      </c>
      <c r="F2015" s="71" t="n"/>
      <c r="Q2015" s="72" t="inlineStr">
        <is>
          <t>Item</t>
        </is>
      </c>
    </row>
    <row r="2016">
      <c r="B2016" s="69" t="inlineStr">
        <is>
          <t>Basic Trainer</t>
        </is>
      </c>
      <c r="E2016" s="80" t="inlineStr">
        <is>
          <t>Swallow</t>
        </is>
      </c>
      <c r="F2016" s="71" t="n"/>
      <c r="Q2016" s="72" t="inlineStr">
        <is>
          <t>Moves</t>
        </is>
      </c>
    </row>
    <row r="2017">
      <c r="E2017" s="90" t="inlineStr">
        <is>
          <t>Dive</t>
        </is>
      </c>
      <c r="F2017" s="71" t="n"/>
    </row>
    <row r="2018">
      <c r="E2018" s="82" t="inlineStr">
        <is>
          <t>Bounce</t>
        </is>
      </c>
      <c r="F2018" s="71" t="n"/>
    </row>
    <row r="2019">
      <c r="E2019" s="76" t="inlineStr">
        <is>
          <t>Self Destruct</t>
        </is>
      </c>
      <c r="F2019" s="71" t="n"/>
    </row>
    <row r="2021" ht="20" customHeight="1">
      <c r="B2021" s="65" t="inlineStr">
        <is>
          <t>Swimmer F</t>
        </is>
      </c>
      <c r="C2021" s="66" t="n"/>
      <c r="D2021" s="66" t="n"/>
      <c r="E2021" s="67" t="inlineStr">
        <is>
          <t>Swimmer F Jenny (Rematch 2)</t>
        </is>
      </c>
      <c r="F2021" s="66" t="n"/>
      <c r="G2021" s="66" t="n"/>
      <c r="H2021" s="66" t="n"/>
      <c r="I2021" s="66" t="n"/>
      <c r="J2021" s="66" t="n"/>
      <c r="K2021" s="66" t="n"/>
      <c r="L2021" s="66" t="n"/>
      <c r="M2021" s="66" t="n"/>
      <c r="N2021" s="66" t="n"/>
      <c r="O2021" s="66" t="n"/>
      <c r="P2021" s="66" t="n"/>
      <c r="Q2021" s="66" t="n"/>
    </row>
    <row r="2022" ht="69" customHeight="1">
      <c r="E2022" s="68">
        <f>IFERROR(_xlfn.IMAGE("https://play.pokemonshowdown.com/sprites/gen5/wailmer.png"),"")</f>
        <v/>
      </c>
    </row>
    <row r="2023">
      <c r="E2023" s="70" t="inlineStr">
        <is>
          <t>Lv 41 Wailmer</t>
        </is>
      </c>
      <c r="F2023" s="71" t="n"/>
      <c r="Q2023" s="72" t="inlineStr">
        <is>
          <t>Pokémon</t>
        </is>
      </c>
    </row>
    <row r="2024">
      <c r="E2024" s="73" t="inlineStr">
        <is>
          <t>Adamant</t>
        </is>
      </c>
      <c r="F2024" s="73" t="inlineStr">
        <is>
          <t>Pressure</t>
        </is>
      </c>
      <c r="Q2024" s="72" t="inlineStr">
        <is>
          <t>Nature / Ability</t>
        </is>
      </c>
    </row>
    <row r="2025">
      <c r="B2025" s="72" t="inlineStr">
        <is>
          <t>AI Flags:</t>
        </is>
      </c>
      <c r="E2025" s="74" t="inlineStr">
        <is>
          <t>(None)</t>
        </is>
      </c>
      <c r="F2025" s="71" t="n"/>
      <c r="Q2025" s="72" t="inlineStr">
        <is>
          <t>Item</t>
        </is>
      </c>
    </row>
    <row r="2026">
      <c r="B2026" s="69" t="inlineStr">
        <is>
          <t>Basic Trainer</t>
        </is>
      </c>
      <c r="E2026" s="90" t="inlineStr">
        <is>
          <t>Dive</t>
        </is>
      </c>
      <c r="F2026" s="71" t="n"/>
      <c r="Q2026" s="72" t="inlineStr">
        <is>
          <t>Moves</t>
        </is>
      </c>
    </row>
    <row r="2027">
      <c r="E2027" s="82" t="inlineStr">
        <is>
          <t>Bounce</t>
        </is>
      </c>
      <c r="F2027" s="71" t="n"/>
    </row>
    <row r="2028">
      <c r="E2028" s="76" t="inlineStr">
        <is>
          <t>Self Destruct</t>
        </is>
      </c>
      <c r="F2028" s="71" t="n"/>
    </row>
    <row r="2029">
      <c r="E2029" s="76" t="inlineStr">
        <is>
          <t>Roar</t>
        </is>
      </c>
      <c r="F2029" s="71" t="n"/>
    </row>
    <row r="2031" ht="20" customHeight="1">
      <c r="B2031" s="65" t="inlineStr">
        <is>
          <t>Swimmer F</t>
        </is>
      </c>
      <c r="C2031" s="66" t="n"/>
      <c r="D2031" s="66" t="n"/>
      <c r="E2031" s="67" t="inlineStr">
        <is>
          <t>Swimmer F Jenny (Rematch 3)</t>
        </is>
      </c>
      <c r="F2031" s="66" t="n"/>
      <c r="G2031" s="66" t="n"/>
      <c r="H2031" s="66" t="n"/>
      <c r="I2031" s="66" t="n"/>
      <c r="J2031" s="66" t="n"/>
      <c r="K2031" s="66" t="n"/>
      <c r="L2031" s="66" t="n"/>
      <c r="M2031" s="66" t="n"/>
      <c r="N2031" s="66" t="n"/>
      <c r="O2031" s="66" t="n"/>
      <c r="P2031" s="66" t="n"/>
      <c r="Q2031" s="66" t="n"/>
    </row>
    <row r="2032" ht="69" customHeight="1">
      <c r="E2032" s="68">
        <f>IFERROR(_xlfn.IMAGE("https://play.pokemonshowdown.com/sprites/gen5/staryu.png"),"")</f>
        <v/>
      </c>
      <c r="G2032" s="68">
        <f>IFERROR(_xlfn.IMAGE("https://play.pokemonshowdown.com/sprites/gen5/wailmer.png"),"")</f>
        <v/>
      </c>
    </row>
    <row r="2033">
      <c r="E2033" s="70" t="inlineStr">
        <is>
          <t>Lv 43 Staryu</t>
        </is>
      </c>
      <c r="F2033" s="71" t="n"/>
      <c r="G2033" s="70" t="inlineStr">
        <is>
          <t>Lv 43 Wailmer</t>
        </is>
      </c>
      <c r="H2033" s="71" t="n"/>
      <c r="Q2033" s="72" t="inlineStr">
        <is>
          <t>Pokémon</t>
        </is>
      </c>
    </row>
    <row r="2034">
      <c r="E2034" s="73" t="inlineStr">
        <is>
          <t>Modest</t>
        </is>
      </c>
      <c r="F2034" s="73" t="inlineStr">
        <is>
          <t>Magic Guard</t>
        </is>
      </c>
      <c r="G2034" s="73" t="inlineStr">
        <is>
          <t>Adamant</t>
        </is>
      </c>
      <c r="H2034" s="73" t="inlineStr">
        <is>
          <t>Pressure</t>
        </is>
      </c>
      <c r="Q2034" s="72" t="inlineStr">
        <is>
          <t>Nature / Ability</t>
        </is>
      </c>
    </row>
    <row r="2035">
      <c r="B2035" s="72" t="inlineStr">
        <is>
          <t>AI Flags:</t>
        </is>
      </c>
      <c r="E2035" s="74" t="inlineStr">
        <is>
          <t>(None)</t>
        </is>
      </c>
      <c r="F2035" s="71" t="n"/>
      <c r="G2035" s="74" t="inlineStr">
        <is>
          <t>(None)</t>
        </is>
      </c>
      <c r="H2035" s="71" t="n"/>
      <c r="Q2035" s="72" t="inlineStr">
        <is>
          <t>Item</t>
        </is>
      </c>
    </row>
    <row r="2036">
      <c r="B2036" s="69" t="inlineStr">
        <is>
          <t>Basic Trainer</t>
        </is>
      </c>
      <c r="E2036" s="85" t="inlineStr">
        <is>
          <t>Psybeam</t>
        </is>
      </c>
      <c r="F2036" s="71" t="n"/>
      <c r="G2036" s="90" t="inlineStr">
        <is>
          <t>Dive</t>
        </is>
      </c>
      <c r="H2036" s="71" t="n"/>
      <c r="Q2036" s="72" t="inlineStr">
        <is>
          <t>Moves</t>
        </is>
      </c>
    </row>
    <row r="2037">
      <c r="E2037" s="89" t="inlineStr">
        <is>
          <t>Power Gem</t>
        </is>
      </c>
      <c r="F2037" s="71" t="n"/>
      <c r="G2037" s="82" t="inlineStr">
        <is>
          <t>Bounce</t>
        </is>
      </c>
      <c r="H2037" s="71" t="n"/>
    </row>
    <row r="2038">
      <c r="E2038" s="79" t="inlineStr">
        <is>
          <t>Signal Beam</t>
        </is>
      </c>
      <c r="F2038" s="71" t="n"/>
      <c r="G2038" s="76" t="inlineStr">
        <is>
          <t>Self Destruct</t>
        </is>
      </c>
      <c r="H2038" s="71" t="n"/>
    </row>
    <row r="2039">
      <c r="E2039" s="85" t="inlineStr">
        <is>
          <t>Teleport</t>
        </is>
      </c>
      <c r="F2039" s="71" t="n"/>
      <c r="G2039" s="76" t="inlineStr">
        <is>
          <t>Roar</t>
        </is>
      </c>
      <c r="H2039" s="71" t="n"/>
    </row>
    <row r="2041" ht="20" customHeight="1">
      <c r="B2041" s="65" t="inlineStr">
        <is>
          <t>Swimmer F</t>
        </is>
      </c>
      <c r="C2041" s="66" t="n"/>
      <c r="D2041" s="66" t="n"/>
      <c r="E2041" s="67" t="inlineStr">
        <is>
          <t>Swimmer F Jenny (Rematch 4)</t>
        </is>
      </c>
      <c r="F2041" s="66" t="n"/>
      <c r="G2041" s="66" t="n"/>
      <c r="H2041" s="66" t="n"/>
      <c r="I2041" s="66" t="n"/>
      <c r="J2041" s="66" t="n"/>
      <c r="K2041" s="66" t="n"/>
      <c r="L2041" s="66" t="n"/>
      <c r="M2041" s="66" t="n"/>
      <c r="N2041" s="66" t="n"/>
      <c r="O2041" s="66" t="n"/>
      <c r="P2041" s="66" t="n"/>
      <c r="Q2041" s="66" t="n"/>
    </row>
    <row r="2042" ht="69" customHeight="1">
      <c r="E2042" s="68">
        <f>IFERROR(_xlfn.IMAGE("https://play.pokemonshowdown.com/sprites/gen5/luvdisc.png"),"")</f>
        <v/>
      </c>
      <c r="G2042" s="68">
        <f>IFERROR(_xlfn.IMAGE("https://play.pokemonshowdown.com/sprites/gen5/wailmer.png"),"")</f>
        <v/>
      </c>
      <c r="I2042" s="68">
        <f>IFERROR(_xlfn.IMAGE("https://play.pokemonshowdown.com/sprites/gen5/starmie.png"),"")</f>
        <v/>
      </c>
    </row>
    <row r="2043">
      <c r="E2043" s="70" t="inlineStr">
        <is>
          <t>Lv 45 Luvdisc</t>
        </is>
      </c>
      <c r="F2043" s="71" t="n"/>
      <c r="G2043" s="70" t="inlineStr">
        <is>
          <t>Lv 45 Wailmer</t>
        </is>
      </c>
      <c r="H2043" s="71" t="n"/>
      <c r="I2043" s="70" t="inlineStr">
        <is>
          <t>Lv 45 Starmie</t>
        </is>
      </c>
      <c r="J2043" s="71" t="n"/>
      <c r="Q2043" s="72" t="inlineStr">
        <is>
          <t>Pokémon</t>
        </is>
      </c>
    </row>
    <row r="2044">
      <c r="E2044" s="73" t="inlineStr">
        <is>
          <t>Timid</t>
        </is>
      </c>
      <c r="F2044" s="73" t="inlineStr">
        <is>
          <t>Swift Swim</t>
        </is>
      </c>
      <c r="G2044" s="73" t="inlineStr">
        <is>
          <t>Adamant</t>
        </is>
      </c>
      <c r="H2044" s="73" t="inlineStr">
        <is>
          <t>Pressure</t>
        </is>
      </c>
      <c r="I2044" s="73" t="inlineStr">
        <is>
          <t>Timid</t>
        </is>
      </c>
      <c r="J2044" s="73" t="inlineStr">
        <is>
          <t>Magic Guard</t>
        </is>
      </c>
      <c r="Q2044" s="72" t="inlineStr">
        <is>
          <t>Nature / Ability</t>
        </is>
      </c>
    </row>
    <row r="2045">
      <c r="B2045" s="72" t="inlineStr">
        <is>
          <t>AI Flags:</t>
        </is>
      </c>
      <c r="E2045" s="74" t="inlineStr">
        <is>
          <t>(None)</t>
        </is>
      </c>
      <c r="F2045" s="71" t="n"/>
      <c r="G2045" s="74" t="inlineStr">
        <is>
          <t>(None)</t>
        </is>
      </c>
      <c r="H2045" s="71" t="n"/>
      <c r="I2045" s="74" t="inlineStr">
        <is>
          <t>(None)</t>
        </is>
      </c>
      <c r="J2045" s="71" t="n"/>
      <c r="Q2045" s="72" t="inlineStr">
        <is>
          <t>Item</t>
        </is>
      </c>
    </row>
    <row r="2046">
      <c r="B2046" s="69" t="inlineStr">
        <is>
          <t>Basic Trainer</t>
        </is>
      </c>
      <c r="E2046" s="76" t="inlineStr">
        <is>
          <t>Sweet Kiss</t>
        </is>
      </c>
      <c r="F2046" s="71" t="n"/>
      <c r="G2046" s="90" t="inlineStr">
        <is>
          <t>Dive</t>
        </is>
      </c>
      <c r="H2046" s="71" t="n"/>
      <c r="I2046" s="76" t="inlineStr">
        <is>
          <t>Recover</t>
        </is>
      </c>
      <c r="J2046" s="71" t="n"/>
      <c r="Q2046" s="72" t="inlineStr">
        <is>
          <t>Moves</t>
        </is>
      </c>
    </row>
    <row r="2047">
      <c r="E2047" s="90" t="inlineStr">
        <is>
          <t>Brine</t>
        </is>
      </c>
      <c r="F2047" s="71" t="n"/>
      <c r="G2047" s="82" t="inlineStr">
        <is>
          <t>Bounce</t>
        </is>
      </c>
      <c r="H2047" s="71" t="n"/>
      <c r="I2047" s="89" t="inlineStr">
        <is>
          <t>Power Gem</t>
        </is>
      </c>
      <c r="J2047" s="71" t="n"/>
    </row>
    <row r="2048">
      <c r="E2048" s="76" t="inlineStr">
        <is>
          <t>Safeguard</t>
        </is>
      </c>
      <c r="F2048" s="71" t="n"/>
      <c r="G2048" s="76" t="inlineStr">
        <is>
          <t>Self Destruct</t>
        </is>
      </c>
      <c r="H2048" s="71" t="n"/>
      <c r="I2048" s="76" t="inlineStr">
        <is>
          <t>Rapid Spin</t>
        </is>
      </c>
      <c r="J2048" s="71" t="n"/>
    </row>
    <row r="2049">
      <c r="E2049" s="76" t="inlineStr">
        <is>
          <t>Captivate</t>
        </is>
      </c>
      <c r="F2049" s="71" t="n"/>
      <c r="G2049" s="76" t="inlineStr">
        <is>
          <t>Roar</t>
        </is>
      </c>
      <c r="H2049" s="71" t="n"/>
      <c r="I2049" s="85" t="inlineStr">
        <is>
          <t>Teleport</t>
        </is>
      </c>
      <c r="J2049" s="71" t="n"/>
    </row>
    <row r="2051" ht="20" customHeight="1">
      <c r="B2051" s="65" t="inlineStr">
        <is>
          <t>School Kid</t>
        </is>
      </c>
      <c r="C2051" s="66" t="n"/>
      <c r="D2051" s="66" t="n"/>
      <c r="E2051" s="67" t="inlineStr">
        <is>
          <t>School Kid Jerry (Rematch 1)</t>
        </is>
      </c>
      <c r="F2051" s="66" t="n"/>
      <c r="G2051" s="66" t="n"/>
      <c r="H2051" s="66" t="n"/>
      <c r="I2051" s="66" t="n"/>
      <c r="J2051" s="66" t="n"/>
      <c r="K2051" s="66" t="n"/>
      <c r="L2051" s="66" t="n"/>
      <c r="M2051" s="66" t="n"/>
      <c r="N2051" s="66" t="n"/>
      <c r="O2051" s="66" t="n"/>
      <c r="P2051" s="66" t="n"/>
      <c r="Q2051" s="66" t="n"/>
    </row>
    <row r="2052" ht="69" customHeight="1">
      <c r="E2052" s="68">
        <f>IFERROR(_xlfn.IMAGE("https://play.pokemonshowdown.com/sprites/gen5/ralts.png"),"")</f>
        <v/>
      </c>
      <c r="G2052" s="68">
        <f>IFERROR(_xlfn.IMAGE("https://play.pokemonshowdown.com/sprites/gen5/meditite.png"),"")</f>
        <v/>
      </c>
    </row>
    <row r="2053">
      <c r="E2053" s="70" t="inlineStr">
        <is>
          <t>Lv 26 Ralts</t>
        </is>
      </c>
      <c r="F2053" s="71" t="n"/>
      <c r="G2053" s="70" t="inlineStr">
        <is>
          <t>Lv 26 Meditite</t>
        </is>
      </c>
      <c r="H2053" s="71" t="n"/>
      <c r="Q2053" s="72" t="inlineStr">
        <is>
          <t>Pokémon</t>
        </is>
      </c>
    </row>
    <row r="2054">
      <c r="E2054" s="73" t="inlineStr">
        <is>
          <t>Modest</t>
        </is>
      </c>
      <c r="F2054" s="73" t="inlineStr">
        <is>
          <t>Trace</t>
        </is>
      </c>
      <c r="G2054" s="73" t="inlineStr">
        <is>
          <t>Adamant</t>
        </is>
      </c>
      <c r="H2054" s="73" t="inlineStr">
        <is>
          <t>Pure Power</t>
        </is>
      </c>
      <c r="Q2054" s="72" t="inlineStr">
        <is>
          <t>Nature / Ability</t>
        </is>
      </c>
    </row>
    <row r="2055">
      <c r="B2055" s="72" t="inlineStr">
        <is>
          <t>AI Flags:</t>
        </is>
      </c>
      <c r="E2055" s="74" t="inlineStr">
        <is>
          <t>(None)</t>
        </is>
      </c>
      <c r="F2055" s="71" t="n"/>
      <c r="G2055" s="74" t="inlineStr">
        <is>
          <t>(None)</t>
        </is>
      </c>
      <c r="H2055" s="71" t="n"/>
      <c r="Q2055" s="72" t="inlineStr">
        <is>
          <t>Item</t>
        </is>
      </c>
    </row>
    <row r="2056">
      <c r="B2056" s="69" t="inlineStr">
        <is>
          <t>Basic Trainer</t>
        </is>
      </c>
      <c r="E2056" s="84" t="inlineStr">
        <is>
          <t>Magical Leaf</t>
        </is>
      </c>
      <c r="F2056" s="71" t="n"/>
      <c r="G2056" s="76" t="inlineStr">
        <is>
          <t>Secret Power</t>
        </is>
      </c>
      <c r="H2056" s="71" t="n"/>
      <c r="Q2056" s="72" t="inlineStr">
        <is>
          <t>Moves</t>
        </is>
      </c>
    </row>
    <row r="2057">
      <c r="E2057" s="85" t="inlineStr">
        <is>
          <t>Psybeam</t>
        </is>
      </c>
      <c r="F2057" s="71" t="n"/>
      <c r="G2057" s="85" t="inlineStr">
        <is>
          <t>Teleport</t>
        </is>
      </c>
      <c r="H2057" s="71" t="n"/>
    </row>
    <row r="2058">
      <c r="E2058" s="85" t="inlineStr">
        <is>
          <t>Future Sight</t>
        </is>
      </c>
      <c r="F2058" s="71" t="n"/>
      <c r="G2058" s="89" t="inlineStr">
        <is>
          <t>Rock Throw</t>
        </is>
      </c>
      <c r="H2058" s="71" t="n"/>
    </row>
    <row r="2059">
      <c r="E2059" s="76" t="inlineStr">
        <is>
          <t>Lucky Chant</t>
        </is>
      </c>
      <c r="F2059" s="71" t="n"/>
      <c r="G2059" s="86" t="inlineStr">
        <is>
          <t>Seismic Toss</t>
        </is>
      </c>
      <c r="H2059" s="71" t="n"/>
    </row>
    <row r="2061" ht="20" customHeight="1">
      <c r="B2061" s="65" t="inlineStr">
        <is>
          <t>School Kid</t>
        </is>
      </c>
      <c r="C2061" s="66" t="n"/>
      <c r="D2061" s="66" t="n"/>
      <c r="E2061" s="67" t="inlineStr">
        <is>
          <t>School Kid Jerry (Rematch 2)</t>
        </is>
      </c>
      <c r="F2061" s="66" t="n"/>
      <c r="G2061" s="66" t="n"/>
      <c r="H2061" s="66" t="n"/>
      <c r="I2061" s="66" t="n"/>
      <c r="J2061" s="66" t="n"/>
      <c r="K2061" s="66" t="n"/>
      <c r="L2061" s="66" t="n"/>
      <c r="M2061" s="66" t="n"/>
      <c r="N2061" s="66" t="n"/>
      <c r="O2061" s="66" t="n"/>
      <c r="P2061" s="66" t="n"/>
      <c r="Q2061" s="66" t="n"/>
    </row>
    <row r="2062" ht="69" customHeight="1">
      <c r="E2062" s="68">
        <f>IFERROR(_xlfn.IMAGE("https://play.pokemonshowdown.com/sprites/gen5/kirlia.png"),"")</f>
        <v/>
      </c>
      <c r="G2062" s="68">
        <f>IFERROR(_xlfn.IMAGE("https://play.pokemonshowdown.com/sprites/gen5/meditite.png"),"")</f>
        <v/>
      </c>
    </row>
    <row r="2063">
      <c r="E2063" s="70" t="inlineStr">
        <is>
          <t>Lv 29 Kirlia</t>
        </is>
      </c>
      <c r="F2063" s="71" t="n"/>
      <c r="G2063" s="70" t="inlineStr">
        <is>
          <t>Lv 29 Meditite</t>
        </is>
      </c>
      <c r="H2063" s="71" t="n"/>
      <c r="Q2063" s="72" t="inlineStr">
        <is>
          <t>Pokémon</t>
        </is>
      </c>
    </row>
    <row r="2064">
      <c r="E2064" s="73" t="inlineStr">
        <is>
          <t>Modest</t>
        </is>
      </c>
      <c r="F2064" s="73" t="inlineStr">
        <is>
          <t>Trace</t>
        </is>
      </c>
      <c r="G2064" s="73" t="inlineStr">
        <is>
          <t>Adamant</t>
        </is>
      </c>
      <c r="H2064" s="73" t="inlineStr">
        <is>
          <t>Pure Power</t>
        </is>
      </c>
      <c r="Q2064" s="72" t="inlineStr">
        <is>
          <t>Nature / Ability</t>
        </is>
      </c>
    </row>
    <row r="2065">
      <c r="B2065" s="72" t="inlineStr">
        <is>
          <t>AI Flags:</t>
        </is>
      </c>
      <c r="E2065" s="74" t="inlineStr">
        <is>
          <t>(None)</t>
        </is>
      </c>
      <c r="F2065" s="71" t="n"/>
      <c r="G2065" s="74" t="inlineStr">
        <is>
          <t>(None)</t>
        </is>
      </c>
      <c r="H2065" s="71" t="n"/>
      <c r="Q2065" s="72" t="inlineStr">
        <is>
          <t>Item</t>
        </is>
      </c>
    </row>
    <row r="2066">
      <c r="B2066" s="69" t="inlineStr">
        <is>
          <t>Basic Trainer</t>
        </is>
      </c>
      <c r="E2066" s="85" t="inlineStr">
        <is>
          <t>Future Sight</t>
        </is>
      </c>
      <c r="F2066" s="71" t="n"/>
      <c r="G2066" s="85" t="inlineStr">
        <is>
          <t>Teleport</t>
        </is>
      </c>
      <c r="H2066" s="71" t="n"/>
      <c r="Q2066" s="72" t="inlineStr">
        <is>
          <t>Moves</t>
        </is>
      </c>
    </row>
    <row r="2067">
      <c r="E2067" s="84" t="inlineStr">
        <is>
          <t>Magical Leaf</t>
        </is>
      </c>
      <c r="F2067" s="71" t="n"/>
      <c r="G2067" s="89" t="inlineStr">
        <is>
          <t>Rock Throw</t>
        </is>
      </c>
      <c r="H2067" s="71" t="n"/>
    </row>
    <row r="2068">
      <c r="E2068" s="76" t="inlineStr">
        <is>
          <t>Lucky Chant</t>
        </is>
      </c>
      <c r="F2068" s="71" t="n"/>
      <c r="G2068" s="86" t="inlineStr">
        <is>
          <t>Seismic Toss</t>
        </is>
      </c>
      <c r="H2068" s="71" t="n"/>
    </row>
    <row r="2069">
      <c r="E2069" s="85" t="inlineStr">
        <is>
          <t>Zen Headbutt</t>
        </is>
      </c>
      <c r="F2069" s="71" t="n"/>
      <c r="G2069" s="85" t="inlineStr">
        <is>
          <t>Psybeam</t>
        </is>
      </c>
      <c r="H2069" s="71" t="n"/>
    </row>
    <row r="2071" ht="20" customHeight="1">
      <c r="B2071" s="65" t="inlineStr">
        <is>
          <t>School Kid</t>
        </is>
      </c>
      <c r="C2071" s="66" t="n"/>
      <c r="D2071" s="66" t="n"/>
      <c r="E2071" s="67" t="inlineStr">
        <is>
          <t>School Kid Jerry (Rematch 3)</t>
        </is>
      </c>
      <c r="F2071" s="66" t="n"/>
      <c r="G2071" s="66" t="n"/>
      <c r="H2071" s="66" t="n"/>
      <c r="I2071" s="66" t="n"/>
      <c r="J2071" s="66" t="n"/>
      <c r="K2071" s="66" t="n"/>
      <c r="L2071" s="66" t="n"/>
      <c r="M2071" s="66" t="n"/>
      <c r="N2071" s="66" t="n"/>
      <c r="O2071" s="66" t="n"/>
      <c r="P2071" s="66" t="n"/>
      <c r="Q2071" s="66" t="n"/>
    </row>
    <row r="2072" ht="69" customHeight="1">
      <c r="E2072" s="68">
        <f>IFERROR(_xlfn.IMAGE("https://play.pokemonshowdown.com/sprites/gen5/kirlia.png"),"")</f>
        <v/>
      </c>
      <c r="G2072" s="68">
        <f>IFERROR(_xlfn.IMAGE("https://play.pokemonshowdown.com/sprites/gen5/medicham.png"),"")</f>
        <v/>
      </c>
    </row>
    <row r="2073">
      <c r="E2073" s="70" t="inlineStr">
        <is>
          <t>Lv 32 Kirlia</t>
        </is>
      </c>
      <c r="F2073" s="71" t="n"/>
      <c r="G2073" s="70" t="inlineStr">
        <is>
          <t>Lv 32 Medicham</t>
        </is>
      </c>
      <c r="H2073" s="71" t="n"/>
      <c r="Q2073" s="72" t="inlineStr">
        <is>
          <t>Pokémon</t>
        </is>
      </c>
    </row>
    <row r="2074">
      <c r="E2074" s="73" t="inlineStr">
        <is>
          <t>Modest</t>
        </is>
      </c>
      <c r="F2074" s="73" t="inlineStr">
        <is>
          <t>Trace</t>
        </is>
      </c>
      <c r="G2074" s="73" t="inlineStr">
        <is>
          <t>Adamant</t>
        </is>
      </c>
      <c r="H2074" s="73" t="inlineStr">
        <is>
          <t>Pure Power</t>
        </is>
      </c>
      <c r="Q2074" s="72" t="inlineStr">
        <is>
          <t>Nature / Ability</t>
        </is>
      </c>
    </row>
    <row r="2075">
      <c r="B2075" s="72" t="inlineStr">
        <is>
          <t>AI Flags:</t>
        </is>
      </c>
      <c r="E2075" s="74" t="inlineStr">
        <is>
          <t>(None)</t>
        </is>
      </c>
      <c r="F2075" s="71" t="n"/>
      <c r="G2075" s="74" t="inlineStr">
        <is>
          <t>(None)</t>
        </is>
      </c>
      <c r="H2075" s="71" t="n"/>
      <c r="Q2075" s="72" t="inlineStr">
        <is>
          <t>Item</t>
        </is>
      </c>
    </row>
    <row r="2076">
      <c r="B2076" s="69" t="inlineStr">
        <is>
          <t>Basic Trainer</t>
        </is>
      </c>
      <c r="E2076" s="84" t="inlineStr">
        <is>
          <t>Magical Leaf</t>
        </is>
      </c>
      <c r="F2076" s="71" t="n"/>
      <c r="G2076" s="83" t="inlineStr">
        <is>
          <t>Fire Punch</t>
        </is>
      </c>
      <c r="H2076" s="71" t="n"/>
      <c r="Q2076" s="72" t="inlineStr">
        <is>
          <t>Moves</t>
        </is>
      </c>
    </row>
    <row r="2077">
      <c r="E2077" s="76" t="inlineStr">
        <is>
          <t>Lucky Chant</t>
        </is>
      </c>
      <c r="F2077" s="71" t="n"/>
      <c r="G2077" s="91" t="inlineStr">
        <is>
          <t>Ice Punch</t>
        </is>
      </c>
      <c r="H2077" s="71" t="n"/>
    </row>
    <row r="2078">
      <c r="E2078" s="85" t="inlineStr">
        <is>
          <t>Zen Headbutt</t>
        </is>
      </c>
      <c r="F2078" s="71" t="n"/>
      <c r="G2078" s="86" t="inlineStr">
        <is>
          <t>Force Palm</t>
        </is>
      </c>
      <c r="H2078" s="71" t="n"/>
    </row>
    <row r="2079">
      <c r="E2079" s="86" t="inlineStr">
        <is>
          <t>Seismic Toss</t>
        </is>
      </c>
      <c r="F2079" s="71" t="n"/>
      <c r="G2079" s="85" t="inlineStr">
        <is>
          <t>Psychic</t>
        </is>
      </c>
      <c r="H2079" s="71" t="n"/>
    </row>
    <row r="2081" ht="20" customHeight="1">
      <c r="B2081" s="65" t="inlineStr">
        <is>
          <t>School Kid</t>
        </is>
      </c>
      <c r="C2081" s="66" t="n"/>
      <c r="D2081" s="66" t="n"/>
      <c r="E2081" s="67" t="inlineStr">
        <is>
          <t>School Kid Jerry (Rematch 4)</t>
        </is>
      </c>
      <c r="F2081" s="66" t="n"/>
      <c r="G2081" s="66" t="n"/>
      <c r="H2081" s="66" t="n"/>
      <c r="I2081" s="66" t="n"/>
      <c r="J2081" s="66" t="n"/>
      <c r="K2081" s="66" t="n"/>
      <c r="L2081" s="66" t="n"/>
      <c r="M2081" s="66" t="n"/>
      <c r="N2081" s="66" t="n"/>
      <c r="O2081" s="66" t="n"/>
      <c r="P2081" s="66" t="n"/>
      <c r="Q2081" s="66" t="n"/>
    </row>
    <row r="2082" ht="69" customHeight="1">
      <c r="E2082" s="68">
        <f>IFERROR(_xlfn.IMAGE("https://play.pokemonshowdown.com/sprites/gen5/kirlia.png"),"")</f>
        <v/>
      </c>
      <c r="G2082" s="68">
        <f>IFERROR(_xlfn.IMAGE("https://play.pokemonshowdown.com/sprites/gen5/banette.png"),"")</f>
        <v/>
      </c>
      <c r="I2082" s="68">
        <f>IFERROR(_xlfn.IMAGE("https://play.pokemonshowdown.com/sprites/gen5/medicham.png"),"")</f>
        <v/>
      </c>
    </row>
    <row r="2083">
      <c r="E2083" s="70" t="inlineStr">
        <is>
          <t>Lv 34 Kirlia</t>
        </is>
      </c>
      <c r="F2083" s="71" t="n"/>
      <c r="G2083" s="70" t="inlineStr">
        <is>
          <t>Lv 34 Banette</t>
        </is>
      </c>
      <c r="H2083" s="71" t="n"/>
      <c r="I2083" s="70" t="inlineStr">
        <is>
          <t>Lv 34 Medicham</t>
        </is>
      </c>
      <c r="J2083" s="71" t="n"/>
      <c r="Q2083" s="72" t="inlineStr">
        <is>
          <t>Pokémon</t>
        </is>
      </c>
    </row>
    <row r="2084">
      <c r="E2084" s="73" t="inlineStr">
        <is>
          <t>Modest</t>
        </is>
      </c>
      <c r="F2084" s="73" t="inlineStr">
        <is>
          <t>Trace</t>
        </is>
      </c>
      <c r="G2084" s="73" t="inlineStr">
        <is>
          <t>Adamant</t>
        </is>
      </c>
      <c r="H2084" s="73" t="inlineStr">
        <is>
          <t>Clear Body</t>
        </is>
      </c>
      <c r="I2084" s="73" t="inlineStr">
        <is>
          <t>Adamant</t>
        </is>
      </c>
      <c r="J2084" s="73" t="inlineStr">
        <is>
          <t>Pure Power</t>
        </is>
      </c>
      <c r="Q2084" s="72" t="inlineStr">
        <is>
          <t>Nature / Ability</t>
        </is>
      </c>
    </row>
    <row r="2085">
      <c r="B2085" s="72" t="inlineStr">
        <is>
          <t>AI Flags:</t>
        </is>
      </c>
      <c r="E2085" s="74" t="inlineStr">
        <is>
          <t>(None)</t>
        </is>
      </c>
      <c r="F2085" s="71" t="n"/>
      <c r="G2085" s="74" t="inlineStr">
        <is>
          <t>(None)</t>
        </is>
      </c>
      <c r="H2085" s="71" t="n"/>
      <c r="I2085" s="74" t="inlineStr">
        <is>
          <t>(None)</t>
        </is>
      </c>
      <c r="J2085" s="71" t="n"/>
      <c r="Q2085" s="72" t="inlineStr">
        <is>
          <t>Item</t>
        </is>
      </c>
    </row>
    <row r="2086">
      <c r="B2086" s="69" t="inlineStr">
        <is>
          <t>Basic Trainer</t>
        </is>
      </c>
      <c r="E2086" s="84" t="inlineStr">
        <is>
          <t>Magical Leaf</t>
        </is>
      </c>
      <c r="F2086" s="71" t="n"/>
      <c r="G2086" s="76" t="inlineStr">
        <is>
          <t>Body Slam</t>
        </is>
      </c>
      <c r="H2086" s="71" t="n"/>
      <c r="I2086" s="83" t="inlineStr">
        <is>
          <t>Fire Punch</t>
        </is>
      </c>
      <c r="J2086" s="71" t="n"/>
      <c r="Q2086" s="72" t="inlineStr">
        <is>
          <t>Moves</t>
        </is>
      </c>
    </row>
    <row r="2087">
      <c r="E2087" s="76" t="inlineStr">
        <is>
          <t>Lucky Chant</t>
        </is>
      </c>
      <c r="F2087" s="71" t="n"/>
      <c r="G2087" s="86" t="inlineStr">
        <is>
          <t>Submission</t>
        </is>
      </c>
      <c r="H2087" s="71" t="n"/>
      <c r="I2087" s="91" t="inlineStr">
        <is>
          <t>Ice Punch</t>
        </is>
      </c>
      <c r="J2087" s="71" t="n"/>
    </row>
    <row r="2088">
      <c r="E2088" s="85" t="inlineStr">
        <is>
          <t>Zen Headbutt</t>
        </is>
      </c>
      <c r="F2088" s="71" t="n"/>
      <c r="G2088" s="92" t="inlineStr">
        <is>
          <t>Shadow Punch</t>
        </is>
      </c>
      <c r="H2088" s="71" t="n"/>
      <c r="I2088" s="86" t="inlineStr">
        <is>
          <t>Force Palm</t>
        </is>
      </c>
      <c r="J2088" s="71" t="n"/>
    </row>
    <row r="2089">
      <c r="E2089" s="86" t="inlineStr">
        <is>
          <t>Seismic Toss</t>
        </is>
      </c>
      <c r="F2089" s="71" t="n"/>
      <c r="G2089" s="85" t="inlineStr">
        <is>
          <t>Teleport</t>
        </is>
      </c>
      <c r="H2089" s="71" t="n"/>
      <c r="I2089" s="85" t="inlineStr">
        <is>
          <t>Psychic</t>
        </is>
      </c>
      <c r="J2089" s="71" t="n"/>
    </row>
    <row r="2091" ht="20" customHeight="1">
      <c r="B2091" s="65" t="inlineStr">
        <is>
          <t>Beauty</t>
        </is>
      </c>
      <c r="C2091" s="66" t="n"/>
      <c r="D2091" s="66" t="n"/>
      <c r="E2091" s="67" t="inlineStr">
        <is>
          <t>Beauty Jessica (Rematch 1)</t>
        </is>
      </c>
      <c r="F2091" s="66" t="n"/>
      <c r="G2091" s="66" t="n"/>
      <c r="H2091" s="66" t="n"/>
      <c r="I2091" s="66" t="n"/>
      <c r="J2091" s="66" t="n"/>
      <c r="K2091" s="66" t="n"/>
      <c r="L2091" s="66" t="n"/>
      <c r="M2091" s="66" t="n"/>
      <c r="N2091" s="66" t="n"/>
      <c r="O2091" s="66" t="n"/>
      <c r="P2091" s="66" t="n"/>
      <c r="Q2091" s="66" t="n"/>
    </row>
    <row r="2092" ht="69" customHeight="1">
      <c r="E2092" s="68">
        <f>IFERROR(_xlfn.IMAGE("https://play.pokemonshowdown.com/sprites/gen5/kecleon.png"),"")</f>
        <v/>
      </c>
      <c r="G2092" s="68">
        <f>IFERROR(_xlfn.IMAGE("https://play.pokemonshowdown.com/sprites/gen5/seviper.png"),"")</f>
        <v/>
      </c>
    </row>
    <row r="2093">
      <c r="E2093" s="70" t="inlineStr">
        <is>
          <t>Lv 35 Kecleon</t>
        </is>
      </c>
      <c r="F2093" s="71" t="n"/>
      <c r="G2093" s="70" t="inlineStr">
        <is>
          <t>Lv 35 Seviper</t>
        </is>
      </c>
      <c r="H2093" s="71" t="n"/>
      <c r="Q2093" s="72" t="inlineStr">
        <is>
          <t>Pokémon</t>
        </is>
      </c>
    </row>
    <row r="2094">
      <c r="E2094" s="73" t="inlineStr">
        <is>
          <t>Adamant</t>
        </is>
      </c>
      <c r="F2094" s="73" t="inlineStr">
        <is>
          <t>Adaptability</t>
        </is>
      </c>
      <c r="G2094" s="73" t="inlineStr">
        <is>
          <t>Jolly</t>
        </is>
      </c>
      <c r="H2094" s="73" t="inlineStr">
        <is>
          <t>Hyper Cutter</t>
        </is>
      </c>
      <c r="Q2094" s="72" t="inlineStr">
        <is>
          <t>Nature / Ability</t>
        </is>
      </c>
    </row>
    <row r="2095">
      <c r="B2095" s="72" t="inlineStr">
        <is>
          <t>AI Flags:</t>
        </is>
      </c>
      <c r="E2095" s="74" t="inlineStr">
        <is>
          <t>(None)</t>
        </is>
      </c>
      <c r="F2095" s="71" t="n"/>
      <c r="G2095" s="74" t="inlineStr">
        <is>
          <t>(None)</t>
        </is>
      </c>
      <c r="H2095" s="71" t="n"/>
      <c r="Q2095" s="72" t="inlineStr">
        <is>
          <t>Item</t>
        </is>
      </c>
    </row>
    <row r="2096">
      <c r="B2096" s="69" t="inlineStr">
        <is>
          <t>Basic Trainer</t>
        </is>
      </c>
      <c r="E2096" s="76" t="inlineStr">
        <is>
          <t>Bind</t>
        </is>
      </c>
      <c r="F2096" s="71" t="n"/>
      <c r="G2096" s="80" t="inlineStr">
        <is>
          <t>Poison Tail</t>
        </is>
      </c>
      <c r="H2096" s="71" t="n"/>
      <c r="Q2096" s="72" t="inlineStr">
        <is>
          <t>Moves</t>
        </is>
      </c>
    </row>
    <row r="2097">
      <c r="E2097" s="92" t="inlineStr">
        <is>
          <t>Lick</t>
        </is>
      </c>
      <c r="F2097" s="71" t="n"/>
      <c r="G2097" s="76" t="inlineStr">
        <is>
          <t>Screech</t>
        </is>
      </c>
      <c r="H2097" s="71" t="n"/>
    </row>
    <row r="2098">
      <c r="E2098" s="76" t="inlineStr">
        <is>
          <t>Fury Swipes</t>
        </is>
      </c>
      <c r="F2098" s="71" t="n"/>
      <c r="G2098" s="75" t="inlineStr">
        <is>
          <t>Glare</t>
        </is>
      </c>
      <c r="H2098" s="71" t="n"/>
    </row>
    <row r="2099">
      <c r="E2099" s="75" t="inlineStr">
        <is>
          <t>Feint Attack</t>
        </is>
      </c>
      <c r="F2099" s="71" t="n"/>
      <c r="G2099" s="75" t="inlineStr">
        <is>
          <t>Crunch</t>
        </is>
      </c>
      <c r="H2099" s="71" t="n"/>
    </row>
    <row r="2101" ht="20" customHeight="1">
      <c r="B2101" s="65" t="inlineStr">
        <is>
          <t>Beauty</t>
        </is>
      </c>
      <c r="C2101" s="66" t="n"/>
      <c r="D2101" s="66" t="n"/>
      <c r="E2101" s="67" t="inlineStr">
        <is>
          <t>Beauty Jessica (Rematch 2)</t>
        </is>
      </c>
      <c r="F2101" s="66" t="n"/>
      <c r="G2101" s="66" t="n"/>
      <c r="H2101" s="66" t="n"/>
      <c r="I2101" s="66" t="n"/>
      <c r="J2101" s="66" t="n"/>
      <c r="K2101" s="66" t="n"/>
      <c r="L2101" s="66" t="n"/>
      <c r="M2101" s="66" t="n"/>
      <c r="N2101" s="66" t="n"/>
      <c r="O2101" s="66" t="n"/>
      <c r="P2101" s="66" t="n"/>
      <c r="Q2101" s="66" t="n"/>
    </row>
    <row r="2102" ht="69" customHeight="1">
      <c r="E2102" s="68">
        <f>IFERROR(_xlfn.IMAGE("https://play.pokemonshowdown.com/sprites/gen5/kecleon.png"),"")</f>
        <v/>
      </c>
      <c r="G2102" s="68">
        <f>IFERROR(_xlfn.IMAGE("https://play.pokemonshowdown.com/sprites/gen5/seviper.png"),"")</f>
        <v/>
      </c>
    </row>
    <row r="2103">
      <c r="E2103" s="70" t="inlineStr">
        <is>
          <t>Lv 38 Kecleon</t>
        </is>
      </c>
      <c r="F2103" s="71" t="n"/>
      <c r="G2103" s="70" t="inlineStr">
        <is>
          <t>Lv 38 Seviper</t>
        </is>
      </c>
      <c r="H2103" s="71" t="n"/>
      <c r="Q2103" s="72" t="inlineStr">
        <is>
          <t>Pokémon</t>
        </is>
      </c>
    </row>
    <row r="2104">
      <c r="E2104" s="73" t="inlineStr">
        <is>
          <t>Adamant</t>
        </is>
      </c>
      <c r="F2104" s="73" t="inlineStr">
        <is>
          <t>Adaptability</t>
        </is>
      </c>
      <c r="G2104" s="73" t="inlineStr">
        <is>
          <t>Jolly</t>
        </is>
      </c>
      <c r="H2104" s="73" t="inlineStr">
        <is>
          <t>Hyper Cutter</t>
        </is>
      </c>
      <c r="Q2104" s="72" t="inlineStr">
        <is>
          <t>Nature / Ability</t>
        </is>
      </c>
    </row>
    <row r="2105">
      <c r="B2105" s="72" t="inlineStr">
        <is>
          <t>AI Flags:</t>
        </is>
      </c>
      <c r="E2105" s="74" t="inlineStr">
        <is>
          <t>(None)</t>
        </is>
      </c>
      <c r="F2105" s="71" t="n"/>
      <c r="G2105" s="74" t="inlineStr">
        <is>
          <t>(None)</t>
        </is>
      </c>
      <c r="H2105" s="71" t="n"/>
      <c r="Q2105" s="72" t="inlineStr">
        <is>
          <t>Item</t>
        </is>
      </c>
    </row>
    <row r="2106">
      <c r="B2106" s="69" t="inlineStr">
        <is>
          <t>Basic Trainer</t>
        </is>
      </c>
      <c r="E2106" s="76" t="inlineStr">
        <is>
          <t>Bind</t>
        </is>
      </c>
      <c r="F2106" s="71" t="n"/>
      <c r="G2106" s="80" t="inlineStr">
        <is>
          <t>Poison Tail</t>
        </is>
      </c>
      <c r="H2106" s="71" t="n"/>
      <c r="Q2106" s="72" t="inlineStr">
        <is>
          <t>Moves</t>
        </is>
      </c>
    </row>
    <row r="2107">
      <c r="E2107" s="92" t="inlineStr">
        <is>
          <t>Lick</t>
        </is>
      </c>
      <c r="F2107" s="71" t="n"/>
      <c r="G2107" s="76" t="inlineStr">
        <is>
          <t>Screech</t>
        </is>
      </c>
      <c r="H2107" s="71" t="n"/>
    </row>
    <row r="2108">
      <c r="E2108" s="76" t="inlineStr">
        <is>
          <t>Fury Swipes</t>
        </is>
      </c>
      <c r="F2108" s="71" t="n"/>
      <c r="G2108" s="75" t="inlineStr">
        <is>
          <t>Glare</t>
        </is>
      </c>
      <c r="H2108" s="71" t="n"/>
    </row>
    <row r="2109">
      <c r="E2109" s="75" t="inlineStr">
        <is>
          <t>Feint Attack</t>
        </is>
      </c>
      <c r="F2109" s="71" t="n"/>
      <c r="G2109" s="75" t="inlineStr">
        <is>
          <t>Crunch</t>
        </is>
      </c>
      <c r="H2109" s="71" t="n"/>
    </row>
    <row r="2111" ht="20" customHeight="1">
      <c r="B2111" s="65" t="inlineStr">
        <is>
          <t>Beauty</t>
        </is>
      </c>
      <c r="C2111" s="66" t="n"/>
      <c r="D2111" s="66" t="n"/>
      <c r="E2111" s="67" t="inlineStr">
        <is>
          <t>Beauty Jessica (Rematch 3)</t>
        </is>
      </c>
      <c r="F2111" s="66" t="n"/>
      <c r="G2111" s="66" t="n"/>
      <c r="H2111" s="66" t="n"/>
      <c r="I2111" s="66" t="n"/>
      <c r="J2111" s="66" t="n"/>
      <c r="K2111" s="66" t="n"/>
      <c r="L2111" s="66" t="n"/>
      <c r="M2111" s="66" t="n"/>
      <c r="N2111" s="66" t="n"/>
      <c r="O2111" s="66" t="n"/>
      <c r="P2111" s="66" t="n"/>
      <c r="Q2111" s="66" t="n"/>
    </row>
    <row r="2112" ht="69" customHeight="1">
      <c r="E2112" s="68">
        <f>IFERROR(_xlfn.IMAGE("https://play.pokemonshowdown.com/sprites/gen5/kecleon.png"),"")</f>
        <v/>
      </c>
      <c r="G2112" s="68">
        <f>IFERROR(_xlfn.IMAGE("https://play.pokemonshowdown.com/sprites/gen5/seviper.png"),"")</f>
        <v/>
      </c>
    </row>
    <row r="2113">
      <c r="E2113" s="70" t="inlineStr">
        <is>
          <t>Lv 41 Kecleon</t>
        </is>
      </c>
      <c r="F2113" s="71" t="n"/>
      <c r="G2113" s="70" t="inlineStr">
        <is>
          <t>Lv 41 Seviper</t>
        </is>
      </c>
      <c r="H2113" s="71" t="n"/>
      <c r="Q2113" s="72" t="inlineStr">
        <is>
          <t>Pokémon</t>
        </is>
      </c>
    </row>
    <row r="2114">
      <c r="E2114" s="73" t="inlineStr">
        <is>
          <t>Adamant</t>
        </is>
      </c>
      <c r="F2114" s="73" t="inlineStr">
        <is>
          <t>Adaptability</t>
        </is>
      </c>
      <c r="G2114" s="73" t="inlineStr">
        <is>
          <t>Jolly</t>
        </is>
      </c>
      <c r="H2114" s="73" t="inlineStr">
        <is>
          <t>Hyper Cutter</t>
        </is>
      </c>
      <c r="Q2114" s="72" t="inlineStr">
        <is>
          <t>Nature / Ability</t>
        </is>
      </c>
    </row>
    <row r="2115">
      <c r="B2115" s="72" t="inlineStr">
        <is>
          <t>AI Flags:</t>
        </is>
      </c>
      <c r="E2115" s="74" t="inlineStr">
        <is>
          <t>(None)</t>
        </is>
      </c>
      <c r="F2115" s="71" t="n"/>
      <c r="G2115" s="74" t="inlineStr">
        <is>
          <t>(None)</t>
        </is>
      </c>
      <c r="H2115" s="71" t="n"/>
      <c r="Q2115" s="72" t="inlineStr">
        <is>
          <t>Item</t>
        </is>
      </c>
    </row>
    <row r="2116">
      <c r="B2116" s="69" t="inlineStr">
        <is>
          <t>Basic Trainer</t>
        </is>
      </c>
      <c r="E2116" s="76" t="inlineStr">
        <is>
          <t>Bind</t>
        </is>
      </c>
      <c r="F2116" s="71" t="n"/>
      <c r="G2116" s="80" t="inlineStr">
        <is>
          <t>Poison Tail</t>
        </is>
      </c>
      <c r="H2116" s="71" t="n"/>
      <c r="Q2116" s="72" t="inlineStr">
        <is>
          <t>Moves</t>
        </is>
      </c>
    </row>
    <row r="2117">
      <c r="E2117" s="92" t="inlineStr">
        <is>
          <t>Lick</t>
        </is>
      </c>
      <c r="F2117" s="71" t="n"/>
      <c r="G2117" s="76" t="inlineStr">
        <is>
          <t>Screech</t>
        </is>
      </c>
      <c r="H2117" s="71" t="n"/>
    </row>
    <row r="2118">
      <c r="E2118" s="76" t="inlineStr">
        <is>
          <t>Fury Swipes</t>
        </is>
      </c>
      <c r="F2118" s="71" t="n"/>
      <c r="G2118" s="75" t="inlineStr">
        <is>
          <t>Glare</t>
        </is>
      </c>
      <c r="H2118" s="71" t="n"/>
    </row>
    <row r="2119">
      <c r="E2119" s="75" t="inlineStr">
        <is>
          <t>Feint Attack</t>
        </is>
      </c>
      <c r="F2119" s="71" t="n"/>
      <c r="G2119" s="75" t="inlineStr">
        <is>
          <t>Crunch</t>
        </is>
      </c>
      <c r="H2119" s="71" t="n"/>
    </row>
    <row r="2121" ht="20" customHeight="1">
      <c r="B2121" s="65" t="inlineStr">
        <is>
          <t>Beauty</t>
        </is>
      </c>
      <c r="C2121" s="66" t="n"/>
      <c r="D2121" s="66" t="n"/>
      <c r="E2121" s="67" t="inlineStr">
        <is>
          <t>Beauty Jessica (Rematch 4)</t>
        </is>
      </c>
      <c r="F2121" s="66" t="n"/>
      <c r="G2121" s="66" t="n"/>
      <c r="H2121" s="66" t="n"/>
      <c r="I2121" s="66" t="n"/>
      <c r="J2121" s="66" t="n"/>
      <c r="K2121" s="66" t="n"/>
      <c r="L2121" s="66" t="n"/>
      <c r="M2121" s="66" t="n"/>
      <c r="N2121" s="66" t="n"/>
      <c r="O2121" s="66" t="n"/>
      <c r="P2121" s="66" t="n"/>
      <c r="Q2121" s="66" t="n"/>
    </row>
    <row r="2122" ht="69" customHeight="1">
      <c r="E2122" s="68">
        <f>IFERROR(_xlfn.IMAGE("https://play.pokemonshowdown.com/sprites/gen5/kecleon.png"),"")</f>
        <v/>
      </c>
      <c r="G2122" s="68">
        <f>IFERROR(_xlfn.IMAGE("https://play.pokemonshowdown.com/sprites/gen5/seviper.png"),"")</f>
        <v/>
      </c>
    </row>
    <row r="2123">
      <c r="E2123" s="70" t="inlineStr">
        <is>
          <t>Lv 44 Kecleon</t>
        </is>
      </c>
      <c r="F2123" s="71" t="n"/>
      <c r="G2123" s="70" t="inlineStr">
        <is>
          <t>Lv 44 Seviper</t>
        </is>
      </c>
      <c r="H2123" s="71" t="n"/>
      <c r="Q2123" s="72" t="inlineStr">
        <is>
          <t>Pokémon</t>
        </is>
      </c>
    </row>
    <row r="2124">
      <c r="E2124" s="73" t="inlineStr">
        <is>
          <t>Adamant</t>
        </is>
      </c>
      <c r="F2124" s="73" t="inlineStr">
        <is>
          <t>Adaptability</t>
        </is>
      </c>
      <c r="G2124" s="73" t="inlineStr">
        <is>
          <t>Jolly</t>
        </is>
      </c>
      <c r="H2124" s="73" t="inlineStr">
        <is>
          <t>Hyper Cutter</t>
        </is>
      </c>
      <c r="Q2124" s="72" t="inlineStr">
        <is>
          <t>Nature / Ability</t>
        </is>
      </c>
    </row>
    <row r="2125">
      <c r="B2125" s="72" t="inlineStr">
        <is>
          <t>AI Flags:</t>
        </is>
      </c>
      <c r="E2125" s="74" t="inlineStr">
        <is>
          <t>(None)</t>
        </is>
      </c>
      <c r="F2125" s="71" t="n"/>
      <c r="G2125" s="74" t="inlineStr">
        <is>
          <t>(None)</t>
        </is>
      </c>
      <c r="H2125" s="71" t="n"/>
      <c r="Q2125" s="72" t="inlineStr">
        <is>
          <t>Item</t>
        </is>
      </c>
    </row>
    <row r="2126">
      <c r="B2126" s="69" t="inlineStr">
        <is>
          <t>Basic Trainer</t>
        </is>
      </c>
      <c r="E2126" s="76" t="inlineStr">
        <is>
          <t>Bind</t>
        </is>
      </c>
      <c r="F2126" s="71" t="n"/>
      <c r="G2126" s="80" t="inlineStr">
        <is>
          <t>Poison Tail</t>
        </is>
      </c>
      <c r="H2126" s="71" t="n"/>
      <c r="Q2126" s="72" t="inlineStr">
        <is>
          <t>Moves</t>
        </is>
      </c>
    </row>
    <row r="2127">
      <c r="E2127" s="92" t="inlineStr">
        <is>
          <t>Lick</t>
        </is>
      </c>
      <c r="F2127" s="71" t="n"/>
      <c r="G2127" s="76" t="inlineStr">
        <is>
          <t>Screech</t>
        </is>
      </c>
      <c r="H2127" s="71" t="n"/>
    </row>
    <row r="2128">
      <c r="E2128" s="76" t="inlineStr">
        <is>
          <t>Fury Swipes</t>
        </is>
      </c>
      <c r="F2128" s="71" t="n"/>
      <c r="G2128" s="75" t="inlineStr">
        <is>
          <t>Glare</t>
        </is>
      </c>
      <c r="H2128" s="71" t="n"/>
    </row>
    <row r="2129">
      <c r="E2129" s="75" t="inlineStr">
        <is>
          <t>Feint Attack</t>
        </is>
      </c>
      <c r="F2129" s="71" t="n"/>
      <c r="G2129" s="75" t="inlineStr">
        <is>
          <t>Crunch</t>
        </is>
      </c>
      <c r="H2129" s="71" t="n"/>
    </row>
    <row r="2131" ht="20" customHeight="1">
      <c r="B2131" s="65" t="inlineStr">
        <is>
          <t>Old Couple</t>
        </is>
      </c>
      <c r="C2131" s="66" t="n"/>
      <c r="D2131" s="66" t="n"/>
      <c r="E2131" s="67" t="inlineStr">
        <is>
          <t>Old Couple John &amp; Jay (Rematch 1)</t>
        </is>
      </c>
      <c r="F2131" s="66" t="n"/>
      <c r="G2131" s="66" t="n"/>
      <c r="H2131" s="66" t="n"/>
      <c r="I2131" s="66" t="n"/>
      <c r="J2131" s="66" t="n"/>
      <c r="K2131" s="66" t="n"/>
      <c r="L2131" s="66" t="n"/>
      <c r="M2131" s="66" t="n"/>
      <c r="N2131" s="66" t="n"/>
      <c r="O2131" s="66" t="n"/>
      <c r="P2131" s="66" t="n"/>
      <c r="Q2131" s="66" t="n"/>
    </row>
    <row r="2132" ht="69" customHeight="1">
      <c r="E2132" s="68">
        <f>IFERROR(_xlfn.IMAGE("https://play.pokemonshowdown.com/sprites/gen5/medicham.png"),"")</f>
        <v/>
      </c>
      <c r="G2132" s="68">
        <f>IFERROR(_xlfn.IMAGE("https://play.pokemonshowdown.com/sprites/gen5/hariyama.png"),"")</f>
        <v/>
      </c>
      <c r="Q2132" s="69" t="inlineStr">
        <is>
          <t>DOUBLE BATTLE</t>
        </is>
      </c>
    </row>
    <row r="2133">
      <c r="E2133" s="70" t="inlineStr">
        <is>
          <t>Lv 43 Medicham</t>
        </is>
      </c>
      <c r="F2133" s="71" t="n"/>
      <c r="G2133" s="70" t="inlineStr">
        <is>
          <t>Lv 43 Hariyama</t>
        </is>
      </c>
      <c r="H2133" s="71" t="n"/>
      <c r="Q2133" s="72" t="inlineStr">
        <is>
          <t>Pokémon</t>
        </is>
      </c>
    </row>
    <row r="2134">
      <c r="E2134" s="73" t="inlineStr">
        <is>
          <t>Naughty</t>
        </is>
      </c>
      <c r="F2134" s="73" t="inlineStr">
        <is>
          <t>Pure Power</t>
        </is>
      </c>
      <c r="G2134" s="73" t="inlineStr">
        <is>
          <t>Adamant</t>
        </is>
      </c>
      <c r="H2134" s="73" t="inlineStr">
        <is>
          <t>Guts</t>
        </is>
      </c>
      <c r="Q2134" s="72" t="inlineStr">
        <is>
          <t>Nature / Ability</t>
        </is>
      </c>
    </row>
    <row r="2135">
      <c r="B2135" s="72" t="inlineStr">
        <is>
          <t>AI Flags:</t>
        </is>
      </c>
      <c r="E2135" s="74" t="inlineStr">
        <is>
          <t>(None)</t>
        </is>
      </c>
      <c r="F2135" s="71" t="n"/>
      <c r="G2135" s="74" t="inlineStr">
        <is>
          <t>(None)</t>
        </is>
      </c>
      <c r="H2135" s="71" t="n"/>
      <c r="Q2135" s="72" t="inlineStr">
        <is>
          <t>Item</t>
        </is>
      </c>
    </row>
    <row r="2136">
      <c r="B2136" s="69" t="inlineStr">
        <is>
          <t>Basic Trainer</t>
        </is>
      </c>
      <c r="E2136" s="85" t="inlineStr">
        <is>
          <t>Psychic</t>
        </is>
      </c>
      <c r="F2136" s="71" t="n"/>
      <c r="G2136" s="86" t="inlineStr">
        <is>
          <t>Focus Punch</t>
        </is>
      </c>
      <c r="H2136" s="71" t="n"/>
      <c r="Q2136" s="72" t="inlineStr">
        <is>
          <t>Moves</t>
        </is>
      </c>
    </row>
    <row r="2137">
      <c r="E2137" s="83" t="inlineStr">
        <is>
          <t>Fire Punch</t>
        </is>
      </c>
      <c r="F2137" s="71" t="n"/>
      <c r="G2137" s="89" t="inlineStr">
        <is>
          <t>Rock Tomb</t>
        </is>
      </c>
      <c r="H2137" s="71" t="n"/>
    </row>
    <row r="2138">
      <c r="E2138" s="76" t="inlineStr">
        <is>
          <t>Psych Up</t>
        </is>
      </c>
      <c r="F2138" s="71" t="n"/>
      <c r="G2138" s="85" t="inlineStr">
        <is>
          <t>Rest</t>
        </is>
      </c>
      <c r="H2138" s="71" t="n"/>
    </row>
    <row r="2139">
      <c r="E2139" s="76" t="inlineStr">
        <is>
          <t>Protect</t>
        </is>
      </c>
      <c r="F2139" s="71" t="n"/>
      <c r="G2139" s="76" t="inlineStr">
        <is>
          <t>Belly Drum</t>
        </is>
      </c>
      <c r="H2139" s="71" t="n"/>
    </row>
    <row r="2141" ht="20" customHeight="1">
      <c r="B2141" s="65" t="inlineStr">
        <is>
          <t>Old Couple</t>
        </is>
      </c>
      <c r="C2141" s="66" t="n"/>
      <c r="D2141" s="66" t="n"/>
      <c r="E2141" s="67" t="inlineStr">
        <is>
          <t>Old Couple John &amp; Jay (Rematch 2)</t>
        </is>
      </c>
      <c r="F2141" s="66" t="n"/>
      <c r="G2141" s="66" t="n"/>
      <c r="H2141" s="66" t="n"/>
      <c r="I2141" s="66" t="n"/>
      <c r="J2141" s="66" t="n"/>
      <c r="K2141" s="66" t="n"/>
      <c r="L2141" s="66" t="n"/>
      <c r="M2141" s="66" t="n"/>
      <c r="N2141" s="66" t="n"/>
      <c r="O2141" s="66" t="n"/>
      <c r="P2141" s="66" t="n"/>
      <c r="Q2141" s="66" t="n"/>
    </row>
    <row r="2142" ht="69" customHeight="1">
      <c r="E2142" s="68">
        <f>IFERROR(_xlfn.IMAGE("https://play.pokemonshowdown.com/sprites/gen5/medicham.png"),"")</f>
        <v/>
      </c>
      <c r="G2142" s="68">
        <f>IFERROR(_xlfn.IMAGE("https://play.pokemonshowdown.com/sprites/gen5/hariyama.png"),"")</f>
        <v/>
      </c>
      <c r="Q2142" s="69" t="inlineStr">
        <is>
          <t>DOUBLE BATTLE</t>
        </is>
      </c>
    </row>
    <row r="2143">
      <c r="E2143" s="70" t="inlineStr">
        <is>
          <t>Lv 46 Medicham</t>
        </is>
      </c>
      <c r="F2143" s="71" t="n"/>
      <c r="G2143" s="70" t="inlineStr">
        <is>
          <t>Lv 46 Hariyama</t>
        </is>
      </c>
      <c r="H2143" s="71" t="n"/>
      <c r="Q2143" s="72" t="inlineStr">
        <is>
          <t>Pokémon</t>
        </is>
      </c>
    </row>
    <row r="2144">
      <c r="E2144" s="73" t="inlineStr">
        <is>
          <t>Naughty</t>
        </is>
      </c>
      <c r="F2144" s="73" t="inlineStr">
        <is>
          <t>Pure Power</t>
        </is>
      </c>
      <c r="G2144" s="73" t="inlineStr">
        <is>
          <t>Adamant</t>
        </is>
      </c>
      <c r="H2144" s="73" t="inlineStr">
        <is>
          <t>Guts</t>
        </is>
      </c>
      <c r="Q2144" s="72" t="inlineStr">
        <is>
          <t>Nature / Ability</t>
        </is>
      </c>
    </row>
    <row r="2145">
      <c r="B2145" s="72" t="inlineStr">
        <is>
          <t>AI Flags:</t>
        </is>
      </c>
      <c r="E2145" s="74" t="inlineStr">
        <is>
          <t>(None)</t>
        </is>
      </c>
      <c r="F2145" s="71" t="n"/>
      <c r="G2145" s="74" t="inlineStr">
        <is>
          <t>(None)</t>
        </is>
      </c>
      <c r="H2145" s="71" t="n"/>
      <c r="Q2145" s="72" t="inlineStr">
        <is>
          <t>Item</t>
        </is>
      </c>
    </row>
    <row r="2146">
      <c r="B2146" s="69" t="inlineStr">
        <is>
          <t>Basic Trainer</t>
        </is>
      </c>
      <c r="E2146" s="85" t="inlineStr">
        <is>
          <t>Psychic</t>
        </is>
      </c>
      <c r="F2146" s="71" t="n"/>
      <c r="G2146" s="86" t="inlineStr">
        <is>
          <t>Focus Punch</t>
        </is>
      </c>
      <c r="H2146" s="71" t="n"/>
      <c r="Q2146" s="72" t="inlineStr">
        <is>
          <t>Moves</t>
        </is>
      </c>
    </row>
    <row r="2147">
      <c r="E2147" s="83" t="inlineStr">
        <is>
          <t>Fire Punch</t>
        </is>
      </c>
      <c r="F2147" s="71" t="n"/>
      <c r="G2147" s="89" t="inlineStr">
        <is>
          <t>Rock Tomb</t>
        </is>
      </c>
      <c r="H2147" s="71" t="n"/>
    </row>
    <row r="2148">
      <c r="E2148" s="76" t="inlineStr">
        <is>
          <t>Psych Up</t>
        </is>
      </c>
      <c r="F2148" s="71" t="n"/>
      <c r="G2148" s="85" t="inlineStr">
        <is>
          <t>Rest</t>
        </is>
      </c>
      <c r="H2148" s="71" t="n"/>
    </row>
    <row r="2149">
      <c r="E2149" s="76" t="inlineStr">
        <is>
          <t>Protect</t>
        </is>
      </c>
      <c r="F2149" s="71" t="n"/>
      <c r="G2149" s="76" t="inlineStr">
        <is>
          <t>Belly Drum</t>
        </is>
      </c>
      <c r="H2149" s="71" t="n"/>
    </row>
    <row r="2151" ht="20" customHeight="1">
      <c r="B2151" s="65" t="inlineStr">
        <is>
          <t>Old Couple</t>
        </is>
      </c>
      <c r="C2151" s="66" t="n"/>
      <c r="D2151" s="66" t="n"/>
      <c r="E2151" s="67" t="inlineStr">
        <is>
          <t>Old Couple John &amp; Jay (Rematch 3)</t>
        </is>
      </c>
      <c r="F2151" s="66" t="n"/>
      <c r="G2151" s="66" t="n"/>
      <c r="H2151" s="66" t="n"/>
      <c r="I2151" s="66" t="n"/>
      <c r="J2151" s="66" t="n"/>
      <c r="K2151" s="66" t="n"/>
      <c r="L2151" s="66" t="n"/>
      <c r="M2151" s="66" t="n"/>
      <c r="N2151" s="66" t="n"/>
      <c r="O2151" s="66" t="n"/>
      <c r="P2151" s="66" t="n"/>
      <c r="Q2151" s="66" t="n"/>
    </row>
    <row r="2152" ht="69" customHeight="1">
      <c r="E2152" s="68">
        <f>IFERROR(_xlfn.IMAGE("https://play.pokemonshowdown.com/sprites/gen5/medicham.png"),"")</f>
        <v/>
      </c>
      <c r="G2152" s="68">
        <f>IFERROR(_xlfn.IMAGE("https://play.pokemonshowdown.com/sprites/gen5/hariyama.png"),"")</f>
        <v/>
      </c>
      <c r="Q2152" s="69" t="inlineStr">
        <is>
          <t>DOUBLE BATTLE</t>
        </is>
      </c>
    </row>
    <row r="2153">
      <c r="E2153" s="70" t="inlineStr">
        <is>
          <t>Lv 49 Medicham</t>
        </is>
      </c>
      <c r="F2153" s="71" t="n"/>
      <c r="G2153" s="70" t="inlineStr">
        <is>
          <t>Lv 49 Hariyama</t>
        </is>
      </c>
      <c r="H2153" s="71" t="n"/>
      <c r="Q2153" s="72" t="inlineStr">
        <is>
          <t>Pokémon</t>
        </is>
      </c>
    </row>
    <row r="2154">
      <c r="E2154" s="73" t="inlineStr">
        <is>
          <t>Naughty</t>
        </is>
      </c>
      <c r="F2154" s="73" t="inlineStr">
        <is>
          <t>Pure Power</t>
        </is>
      </c>
      <c r="G2154" s="73" t="inlineStr">
        <is>
          <t>Adamant</t>
        </is>
      </c>
      <c r="H2154" s="73" t="inlineStr">
        <is>
          <t>Guts</t>
        </is>
      </c>
      <c r="Q2154" s="72" t="inlineStr">
        <is>
          <t>Nature / Ability</t>
        </is>
      </c>
    </row>
    <row r="2155">
      <c r="B2155" s="72" t="inlineStr">
        <is>
          <t>AI Flags:</t>
        </is>
      </c>
      <c r="E2155" s="74" t="inlineStr">
        <is>
          <t>(None)</t>
        </is>
      </c>
      <c r="F2155" s="71" t="n"/>
      <c r="G2155" s="74" t="inlineStr">
        <is>
          <t>(None)</t>
        </is>
      </c>
      <c r="H2155" s="71" t="n"/>
      <c r="Q2155" s="72" t="inlineStr">
        <is>
          <t>Item</t>
        </is>
      </c>
    </row>
    <row r="2156">
      <c r="B2156" s="69" t="inlineStr">
        <is>
          <t>Basic Trainer</t>
        </is>
      </c>
      <c r="E2156" s="85" t="inlineStr">
        <is>
          <t>Psychic</t>
        </is>
      </c>
      <c r="F2156" s="71" t="n"/>
      <c r="G2156" s="86" t="inlineStr">
        <is>
          <t>Focus Punch</t>
        </is>
      </c>
      <c r="H2156" s="71" t="n"/>
      <c r="Q2156" s="72" t="inlineStr">
        <is>
          <t>Moves</t>
        </is>
      </c>
    </row>
    <row r="2157">
      <c r="E2157" s="83" t="inlineStr">
        <is>
          <t>Fire Punch</t>
        </is>
      </c>
      <c r="F2157" s="71" t="n"/>
      <c r="G2157" s="89" t="inlineStr">
        <is>
          <t>Rock Tomb</t>
        </is>
      </c>
      <c r="H2157" s="71" t="n"/>
    </row>
    <row r="2158">
      <c r="E2158" s="76" t="inlineStr">
        <is>
          <t>Psych Up</t>
        </is>
      </c>
      <c r="F2158" s="71" t="n"/>
      <c r="G2158" s="85" t="inlineStr">
        <is>
          <t>Rest</t>
        </is>
      </c>
      <c r="H2158" s="71" t="n"/>
    </row>
    <row r="2159">
      <c r="E2159" s="76" t="inlineStr">
        <is>
          <t>Protect</t>
        </is>
      </c>
      <c r="F2159" s="71" t="n"/>
      <c r="G2159" s="76" t="inlineStr">
        <is>
          <t>Belly Drum</t>
        </is>
      </c>
      <c r="H2159" s="71" t="n"/>
    </row>
    <row r="2161" ht="20" customHeight="1">
      <c r="B2161" s="65" t="inlineStr">
        <is>
          <t>Old Couple</t>
        </is>
      </c>
      <c r="C2161" s="66" t="n"/>
      <c r="D2161" s="66" t="n"/>
      <c r="E2161" s="67" t="inlineStr">
        <is>
          <t>Old Couple John &amp; Jay (Rematch 4)</t>
        </is>
      </c>
      <c r="F2161" s="66" t="n"/>
      <c r="G2161" s="66" t="n"/>
      <c r="H2161" s="66" t="n"/>
      <c r="I2161" s="66" t="n"/>
      <c r="J2161" s="66" t="n"/>
      <c r="K2161" s="66" t="n"/>
      <c r="L2161" s="66" t="n"/>
      <c r="M2161" s="66" t="n"/>
      <c r="N2161" s="66" t="n"/>
      <c r="O2161" s="66" t="n"/>
      <c r="P2161" s="66" t="n"/>
      <c r="Q2161" s="66" t="n"/>
    </row>
    <row r="2162" ht="69" customHeight="1">
      <c r="E2162" s="68">
        <f>IFERROR(_xlfn.IMAGE("https://play.pokemonshowdown.com/sprites/gen5/medicham.png"),"")</f>
        <v/>
      </c>
      <c r="G2162" s="68">
        <f>IFERROR(_xlfn.IMAGE("https://play.pokemonshowdown.com/sprites/gen5/hariyama.png"),"")</f>
        <v/>
      </c>
      <c r="Q2162" s="69" t="inlineStr">
        <is>
          <t>DOUBLE BATTLE</t>
        </is>
      </c>
    </row>
    <row r="2163">
      <c r="E2163" s="70" t="inlineStr">
        <is>
          <t>Lv 52 Medicham</t>
        </is>
      </c>
      <c r="F2163" s="71" t="n"/>
      <c r="G2163" s="70" t="inlineStr">
        <is>
          <t>Lv 52 Hariyama</t>
        </is>
      </c>
      <c r="H2163" s="71" t="n"/>
      <c r="Q2163" s="72" t="inlineStr">
        <is>
          <t>Pokémon</t>
        </is>
      </c>
    </row>
    <row r="2164">
      <c r="E2164" s="73" t="inlineStr">
        <is>
          <t>Naughty</t>
        </is>
      </c>
      <c r="F2164" s="73" t="inlineStr">
        <is>
          <t>Pure Power</t>
        </is>
      </c>
      <c r="G2164" s="73" t="inlineStr">
        <is>
          <t>Adamant</t>
        </is>
      </c>
      <c r="H2164" s="73" t="inlineStr">
        <is>
          <t>Guts</t>
        </is>
      </c>
      <c r="Q2164" s="72" t="inlineStr">
        <is>
          <t>Nature / Ability</t>
        </is>
      </c>
    </row>
    <row r="2165">
      <c r="B2165" s="72" t="inlineStr">
        <is>
          <t>AI Flags:</t>
        </is>
      </c>
      <c r="E2165" s="74" t="inlineStr">
        <is>
          <t>(None)</t>
        </is>
      </c>
      <c r="F2165" s="71" t="n"/>
      <c r="G2165" s="74" t="inlineStr">
        <is>
          <t>(None)</t>
        </is>
      </c>
      <c r="H2165" s="71" t="n"/>
      <c r="Q2165" s="72" t="inlineStr">
        <is>
          <t>Item</t>
        </is>
      </c>
    </row>
    <row r="2166">
      <c r="B2166" s="69" t="inlineStr">
        <is>
          <t>Basic Trainer</t>
        </is>
      </c>
      <c r="E2166" s="85" t="inlineStr">
        <is>
          <t>Psychic</t>
        </is>
      </c>
      <c r="F2166" s="71" t="n"/>
      <c r="G2166" s="86" t="inlineStr">
        <is>
          <t>Focus Punch</t>
        </is>
      </c>
      <c r="H2166" s="71" t="n"/>
      <c r="Q2166" s="72" t="inlineStr">
        <is>
          <t>Moves</t>
        </is>
      </c>
    </row>
    <row r="2167">
      <c r="E2167" s="83" t="inlineStr">
        <is>
          <t>Fire Punch</t>
        </is>
      </c>
      <c r="F2167" s="71" t="n"/>
      <c r="G2167" s="89" t="inlineStr">
        <is>
          <t>Rock Tomb</t>
        </is>
      </c>
      <c r="H2167" s="71" t="n"/>
    </row>
    <row r="2168">
      <c r="E2168" s="76" t="inlineStr">
        <is>
          <t>Psych Up</t>
        </is>
      </c>
      <c r="F2168" s="71" t="n"/>
      <c r="G2168" s="85" t="inlineStr">
        <is>
          <t>Rest</t>
        </is>
      </c>
      <c r="H2168" s="71" t="n"/>
    </row>
    <row r="2169">
      <c r="E2169" s="76" t="inlineStr">
        <is>
          <t>Protect</t>
        </is>
      </c>
      <c r="F2169" s="71" t="n"/>
      <c r="G2169" s="76" t="inlineStr">
        <is>
          <t>Belly Drum</t>
        </is>
      </c>
      <c r="H2169" s="71" t="n"/>
    </row>
    <row r="2171" ht="20" customHeight="1">
      <c r="B2171" s="65" t="inlineStr">
        <is>
          <t>School Kid</t>
        </is>
      </c>
      <c r="C2171" s="66" t="n"/>
      <c r="D2171" s="66" t="n"/>
      <c r="E2171" s="67" t="inlineStr">
        <is>
          <t>School Kid Karen (Rematch 1)</t>
        </is>
      </c>
      <c r="F2171" s="66" t="n"/>
      <c r="G2171" s="66" t="n"/>
      <c r="H2171" s="66" t="n"/>
      <c r="I2171" s="66" t="n"/>
      <c r="J2171" s="66" t="n"/>
      <c r="K2171" s="66" t="n"/>
      <c r="L2171" s="66" t="n"/>
      <c r="M2171" s="66" t="n"/>
      <c r="N2171" s="66" t="n"/>
      <c r="O2171" s="66" t="n"/>
      <c r="P2171" s="66" t="n"/>
      <c r="Q2171" s="66" t="n"/>
    </row>
    <row r="2172" ht="69" customHeight="1">
      <c r="E2172" s="68">
        <f>IFERROR(_xlfn.IMAGE("https://play.pokemonshowdown.com/sprites/gen5/shroomish.png"),"")</f>
        <v/>
      </c>
      <c r="G2172" s="68">
        <f>IFERROR(_xlfn.IMAGE("https://play.pokemonshowdown.com/sprites/gen5/whismur.png"),"")</f>
        <v/>
      </c>
    </row>
    <row r="2173">
      <c r="E2173" s="70" t="inlineStr">
        <is>
          <t>Lv 26 Shroomish</t>
        </is>
      </c>
      <c r="F2173" s="71" t="n"/>
      <c r="G2173" s="70" t="inlineStr">
        <is>
          <t>Lv 26 Whismur</t>
        </is>
      </c>
      <c r="H2173" s="71" t="n"/>
      <c r="Q2173" s="72" t="inlineStr">
        <is>
          <t>Pokémon</t>
        </is>
      </c>
    </row>
    <row r="2174">
      <c r="E2174" s="73" t="inlineStr">
        <is>
          <t>Adamant</t>
        </is>
      </c>
      <c r="F2174" s="73" t="inlineStr">
        <is>
          <t>Poison Heal</t>
        </is>
      </c>
      <c r="G2174" s="73" t="inlineStr">
        <is>
          <t>Adamant</t>
        </is>
      </c>
      <c r="H2174" s="73" t="inlineStr">
        <is>
          <t>Scrappy</t>
        </is>
      </c>
      <c r="Q2174" s="72" t="inlineStr">
        <is>
          <t>Nature / Ability</t>
        </is>
      </c>
    </row>
    <row r="2175">
      <c r="B2175" s="72" t="inlineStr">
        <is>
          <t>AI Flags:</t>
        </is>
      </c>
      <c r="E2175" s="74" t="inlineStr">
        <is>
          <t>(None)</t>
        </is>
      </c>
      <c r="F2175" s="71" t="n"/>
      <c r="G2175" s="74" t="inlineStr">
        <is>
          <t>(None)</t>
        </is>
      </c>
      <c r="H2175" s="71" t="n"/>
      <c r="Q2175" s="72" t="inlineStr">
        <is>
          <t>Item</t>
        </is>
      </c>
    </row>
    <row r="2176">
      <c r="B2176" s="69" t="inlineStr">
        <is>
          <t>Basic Trainer</t>
        </is>
      </c>
      <c r="E2176" s="84" t="inlineStr">
        <is>
          <t>Mega Drain</t>
        </is>
      </c>
      <c r="F2176" s="71" t="n"/>
      <c r="G2176" s="76" t="inlineStr">
        <is>
          <t>Growl</t>
        </is>
      </c>
      <c r="H2176" s="71" t="n"/>
      <c r="Q2176" s="72" t="inlineStr">
        <is>
          <t>Moves</t>
        </is>
      </c>
    </row>
    <row r="2177">
      <c r="E2177" s="76" t="inlineStr">
        <is>
          <t>Take Down</t>
        </is>
      </c>
      <c r="F2177" s="71" t="n"/>
      <c r="G2177" s="92" t="inlineStr">
        <is>
          <t>Astonish</t>
        </is>
      </c>
      <c r="H2177" s="71" t="n"/>
    </row>
    <row r="2178">
      <c r="E2178" s="84" t="inlineStr">
        <is>
          <t>Stun Spore</t>
        </is>
      </c>
      <c r="F2178" s="71" t="n"/>
      <c r="G2178" s="76" t="inlineStr">
        <is>
          <t>Supersonic</t>
        </is>
      </c>
      <c r="H2178" s="71" t="n"/>
    </row>
    <row r="2179">
      <c r="E2179" s="76" t="inlineStr">
        <is>
          <t>Headbutt</t>
        </is>
      </c>
      <c r="F2179" s="71" t="n"/>
      <c r="G2179" s="78" t="inlineStr">
        <is>
          <t>Stomp</t>
        </is>
      </c>
      <c r="H2179" s="71" t="n"/>
    </row>
    <row r="2181" ht="20" customHeight="1">
      <c r="B2181" s="65" t="inlineStr">
        <is>
          <t>School Kid</t>
        </is>
      </c>
      <c r="C2181" s="66" t="n"/>
      <c r="D2181" s="66" t="n"/>
      <c r="E2181" s="67" t="inlineStr">
        <is>
          <t>School Kid Karen (Rematch 2)</t>
        </is>
      </c>
      <c r="F2181" s="66" t="n"/>
      <c r="G2181" s="66" t="n"/>
      <c r="H2181" s="66" t="n"/>
      <c r="I2181" s="66" t="n"/>
      <c r="J2181" s="66" t="n"/>
      <c r="K2181" s="66" t="n"/>
      <c r="L2181" s="66" t="n"/>
      <c r="M2181" s="66" t="n"/>
      <c r="N2181" s="66" t="n"/>
      <c r="O2181" s="66" t="n"/>
      <c r="P2181" s="66" t="n"/>
      <c r="Q2181" s="66" t="n"/>
    </row>
    <row r="2182" ht="69" customHeight="1">
      <c r="E2182" s="68">
        <f>IFERROR(_xlfn.IMAGE("https://play.pokemonshowdown.com/sprites/gen5/shroomish.png"),"")</f>
        <v/>
      </c>
      <c r="G2182" s="68">
        <f>IFERROR(_xlfn.IMAGE("https://play.pokemonshowdown.com/sprites/gen5/loudred.png"),"")</f>
        <v/>
      </c>
    </row>
    <row r="2183">
      <c r="E2183" s="70" t="inlineStr">
        <is>
          <t>Lv 29 Shroomish</t>
        </is>
      </c>
      <c r="F2183" s="71" t="n"/>
      <c r="G2183" s="70" t="inlineStr">
        <is>
          <t>Lv 29 Loudred</t>
        </is>
      </c>
      <c r="H2183" s="71" t="n"/>
      <c r="Q2183" s="72" t="inlineStr">
        <is>
          <t>Pokémon</t>
        </is>
      </c>
    </row>
    <row r="2184">
      <c r="E2184" s="73" t="inlineStr">
        <is>
          <t>Adamant</t>
        </is>
      </c>
      <c r="F2184" s="73" t="inlineStr">
        <is>
          <t>Poison Heal</t>
        </is>
      </c>
      <c r="G2184" s="73" t="inlineStr">
        <is>
          <t>Adamant</t>
        </is>
      </c>
      <c r="H2184" s="73" t="inlineStr">
        <is>
          <t>Scrappy</t>
        </is>
      </c>
      <c r="Q2184" s="72" t="inlineStr">
        <is>
          <t>Nature / Ability</t>
        </is>
      </c>
    </row>
    <row r="2185">
      <c r="B2185" s="72" t="inlineStr">
        <is>
          <t>AI Flags:</t>
        </is>
      </c>
      <c r="E2185" s="74" t="inlineStr">
        <is>
          <t>(None)</t>
        </is>
      </c>
      <c r="F2185" s="71" t="n"/>
      <c r="G2185" s="74" t="inlineStr">
        <is>
          <t>(None)</t>
        </is>
      </c>
      <c r="H2185" s="71" t="n"/>
      <c r="Q2185" s="72" t="inlineStr">
        <is>
          <t>Item</t>
        </is>
      </c>
    </row>
    <row r="2186">
      <c r="B2186" s="69" t="inlineStr">
        <is>
          <t>Basic Trainer</t>
        </is>
      </c>
      <c r="E2186" s="84" t="inlineStr">
        <is>
          <t>Mega Drain</t>
        </is>
      </c>
      <c r="F2186" s="71" t="n"/>
      <c r="G2186" s="76" t="inlineStr">
        <is>
          <t>Screech</t>
        </is>
      </c>
      <c r="H2186" s="71" t="n"/>
      <c r="Q2186" s="72" t="inlineStr">
        <is>
          <t>Moves</t>
        </is>
      </c>
    </row>
    <row r="2187">
      <c r="E2187" s="76" t="inlineStr">
        <is>
          <t>Take Down</t>
        </is>
      </c>
      <c r="F2187" s="71" t="n"/>
      <c r="G2187" s="75" t="inlineStr">
        <is>
          <t>Bite</t>
        </is>
      </c>
      <c r="H2187" s="71" t="n"/>
    </row>
    <row r="2188">
      <c r="E2188" s="84" t="inlineStr">
        <is>
          <t>Stun Spore</t>
        </is>
      </c>
      <c r="F2188" s="71" t="n"/>
      <c r="G2188" s="76" t="inlineStr">
        <is>
          <t>Supersonic</t>
        </is>
      </c>
      <c r="H2188" s="71" t="n"/>
    </row>
    <row r="2189">
      <c r="E2189" s="76" t="inlineStr">
        <is>
          <t>Headbutt</t>
        </is>
      </c>
      <c r="F2189" s="71" t="n"/>
      <c r="G2189" s="78" t="inlineStr">
        <is>
          <t>Stomp</t>
        </is>
      </c>
      <c r="H2189" s="71" t="n"/>
    </row>
    <row r="2191" ht="20" customHeight="1">
      <c r="B2191" s="65" t="inlineStr">
        <is>
          <t>School Kid</t>
        </is>
      </c>
      <c r="C2191" s="66" t="n"/>
      <c r="D2191" s="66" t="n"/>
      <c r="E2191" s="67" t="inlineStr">
        <is>
          <t>School Kid Karen (Rematch 3)</t>
        </is>
      </c>
      <c r="F2191" s="66" t="n"/>
      <c r="G2191" s="66" t="n"/>
      <c r="H2191" s="66" t="n"/>
      <c r="I2191" s="66" t="n"/>
      <c r="J2191" s="66" t="n"/>
      <c r="K2191" s="66" t="n"/>
      <c r="L2191" s="66" t="n"/>
      <c r="M2191" s="66" t="n"/>
      <c r="N2191" s="66" t="n"/>
      <c r="O2191" s="66" t="n"/>
      <c r="P2191" s="66" t="n"/>
      <c r="Q2191" s="66" t="n"/>
    </row>
    <row r="2192" ht="69" customHeight="1">
      <c r="E2192" s="68">
        <f>IFERROR(_xlfn.IMAGE("https://play.pokemonshowdown.com/sprites/gen5/breloom.png"),"")</f>
        <v/>
      </c>
      <c r="G2192" s="68">
        <f>IFERROR(_xlfn.IMAGE("https://play.pokemonshowdown.com/sprites/gen5/loudred.png"),"")</f>
        <v/>
      </c>
    </row>
    <row r="2193">
      <c r="E2193" s="70" t="inlineStr">
        <is>
          <t>Lv 32 Breloom</t>
        </is>
      </c>
      <c r="F2193" s="71" t="n"/>
      <c r="G2193" s="70" t="inlineStr">
        <is>
          <t>Lv 32 Loudred</t>
        </is>
      </c>
      <c r="H2193" s="71" t="n"/>
      <c r="Q2193" s="72" t="inlineStr">
        <is>
          <t>Pokémon</t>
        </is>
      </c>
    </row>
    <row r="2194">
      <c r="E2194" s="73" t="inlineStr">
        <is>
          <t>Adamant</t>
        </is>
      </c>
      <c r="F2194" s="73" t="inlineStr">
        <is>
          <t>Technician</t>
        </is>
      </c>
      <c r="G2194" s="73" t="inlineStr">
        <is>
          <t>Adamant</t>
        </is>
      </c>
      <c r="H2194" s="73" t="inlineStr">
        <is>
          <t>Scrappy</t>
        </is>
      </c>
      <c r="Q2194" s="72" t="inlineStr">
        <is>
          <t>Nature / Ability</t>
        </is>
      </c>
    </row>
    <row r="2195">
      <c r="B2195" s="72" t="inlineStr">
        <is>
          <t>AI Flags:</t>
        </is>
      </c>
      <c r="E2195" s="74" t="inlineStr">
        <is>
          <t>(None)</t>
        </is>
      </c>
      <c r="F2195" s="71" t="n"/>
      <c r="G2195" s="74" t="inlineStr">
        <is>
          <t>(None)</t>
        </is>
      </c>
      <c r="H2195" s="71" t="n"/>
      <c r="Q2195" s="72" t="inlineStr">
        <is>
          <t>Item</t>
        </is>
      </c>
    </row>
    <row r="2196">
      <c r="B2196" s="69" t="inlineStr">
        <is>
          <t>Basic Trainer</t>
        </is>
      </c>
      <c r="E2196" s="84" t="inlineStr">
        <is>
          <t>Mega Drain</t>
        </is>
      </c>
      <c r="F2196" s="71" t="n"/>
      <c r="G2196" s="76" t="inlineStr">
        <is>
          <t>Screech</t>
        </is>
      </c>
      <c r="H2196" s="71" t="n"/>
      <c r="Q2196" s="72" t="inlineStr">
        <is>
          <t>Moves</t>
        </is>
      </c>
    </row>
    <row r="2197">
      <c r="E2197" s="80" t="inlineStr">
        <is>
          <t>Sludge Bomb</t>
        </is>
      </c>
      <c r="F2197" s="71" t="n"/>
      <c r="G2197" s="75" t="inlineStr">
        <is>
          <t>Bite</t>
        </is>
      </c>
      <c r="H2197" s="71" t="n"/>
    </row>
    <row r="2198">
      <c r="E2198" s="86" t="inlineStr">
        <is>
          <t>Force Palm</t>
        </is>
      </c>
      <c r="F2198" s="71" t="n"/>
      <c r="G2198" s="76" t="inlineStr">
        <is>
          <t>Supersonic</t>
        </is>
      </c>
      <c r="H2198" s="71" t="n"/>
    </row>
    <row r="2199">
      <c r="E2199" s="84" t="inlineStr">
        <is>
          <t>Giga Drain</t>
        </is>
      </c>
      <c r="F2199" s="71" t="n"/>
      <c r="G2199" s="78" t="inlineStr">
        <is>
          <t>Stomp</t>
        </is>
      </c>
      <c r="H2199" s="71" t="n"/>
    </row>
    <row r="2201" ht="20" customHeight="1">
      <c r="B2201" s="65" t="inlineStr">
        <is>
          <t>School Kid</t>
        </is>
      </c>
      <c r="C2201" s="66" t="n"/>
      <c r="D2201" s="66" t="n"/>
      <c r="E2201" s="67" t="inlineStr">
        <is>
          <t>School Kid Karen (Rematch 4)</t>
        </is>
      </c>
      <c r="F2201" s="66" t="n"/>
      <c r="G2201" s="66" t="n"/>
      <c r="H2201" s="66" t="n"/>
      <c r="I2201" s="66" t="n"/>
      <c r="J2201" s="66" t="n"/>
      <c r="K2201" s="66" t="n"/>
      <c r="L2201" s="66" t="n"/>
      <c r="M2201" s="66" t="n"/>
      <c r="N2201" s="66" t="n"/>
      <c r="O2201" s="66" t="n"/>
      <c r="P2201" s="66" t="n"/>
      <c r="Q2201" s="66" t="n"/>
    </row>
    <row r="2202" ht="69" customHeight="1">
      <c r="E2202" s="68">
        <f>IFERROR(_xlfn.IMAGE("https://play.pokemonshowdown.com/sprites/gen5/breloom.png"),"")</f>
        <v/>
      </c>
      <c r="G2202" s="68">
        <f>IFERROR(_xlfn.IMAGE("https://play.pokemonshowdown.com/sprites/gen5/exploud.png"),"")</f>
        <v/>
      </c>
    </row>
    <row r="2203">
      <c r="E2203" s="70" t="inlineStr">
        <is>
          <t>Lv 35 Breloom</t>
        </is>
      </c>
      <c r="F2203" s="71" t="n"/>
      <c r="G2203" s="70" t="inlineStr">
        <is>
          <t>Lv 35 Exploud</t>
        </is>
      </c>
      <c r="H2203" s="71" t="n"/>
      <c r="Q2203" s="72" t="inlineStr">
        <is>
          <t>Pokémon</t>
        </is>
      </c>
    </row>
    <row r="2204">
      <c r="E2204" s="73" t="inlineStr">
        <is>
          <t>Adamant</t>
        </is>
      </c>
      <c r="F2204" s="73" t="inlineStr">
        <is>
          <t>Technician</t>
        </is>
      </c>
      <c r="G2204" s="73" t="inlineStr">
        <is>
          <t>Adamant</t>
        </is>
      </c>
      <c r="H2204" s="73" t="inlineStr">
        <is>
          <t>Scrappy</t>
        </is>
      </c>
      <c r="Q2204" s="72" t="inlineStr">
        <is>
          <t>Nature / Ability</t>
        </is>
      </c>
    </row>
    <row r="2205">
      <c r="B2205" s="72" t="inlineStr">
        <is>
          <t>AI Flags:</t>
        </is>
      </c>
      <c r="E2205" s="74" t="inlineStr">
        <is>
          <t>(None)</t>
        </is>
      </c>
      <c r="F2205" s="71" t="n"/>
      <c r="G2205" s="74" t="inlineStr">
        <is>
          <t>(None)</t>
        </is>
      </c>
      <c r="H2205" s="71" t="n"/>
      <c r="Q2205" s="72" t="inlineStr">
        <is>
          <t>Item</t>
        </is>
      </c>
    </row>
    <row r="2206">
      <c r="B2206" s="69" t="inlineStr">
        <is>
          <t>Basic Trainer</t>
        </is>
      </c>
      <c r="E2206" s="84" t="inlineStr">
        <is>
          <t>Mega Drain</t>
        </is>
      </c>
      <c r="F2206" s="71" t="n"/>
      <c r="G2206" s="76" t="inlineStr">
        <is>
          <t>Body Slam</t>
        </is>
      </c>
      <c r="H2206" s="71" t="n"/>
      <c r="Q2206" s="72" t="inlineStr">
        <is>
          <t>Moves</t>
        </is>
      </c>
    </row>
    <row r="2207">
      <c r="E2207" s="80" t="inlineStr">
        <is>
          <t>Sludge Bomb</t>
        </is>
      </c>
      <c r="F2207" s="71" t="n"/>
      <c r="G2207" s="75" t="inlineStr">
        <is>
          <t>Crunch</t>
        </is>
      </c>
      <c r="H2207" s="71" t="n"/>
    </row>
    <row r="2208">
      <c r="E2208" s="86" t="inlineStr">
        <is>
          <t>Force Palm</t>
        </is>
      </c>
      <c r="F2208" s="71" t="n"/>
      <c r="G2208" s="76" t="inlineStr">
        <is>
          <t>Supersonic</t>
        </is>
      </c>
      <c r="H2208" s="71" t="n"/>
    </row>
    <row r="2209">
      <c r="E2209" s="84" t="inlineStr">
        <is>
          <t>Giga Drain</t>
        </is>
      </c>
      <c r="F2209" s="71" t="n"/>
      <c r="G2209" s="76" t="inlineStr">
        <is>
          <t>Screech</t>
        </is>
      </c>
      <c r="H2209" s="71" t="n"/>
    </row>
    <row r="2211" ht="20" customHeight="1">
      <c r="B2211" s="65" t="inlineStr">
        <is>
          <t>Triathlete</t>
        </is>
      </c>
      <c r="C2211" s="66" t="n"/>
      <c r="D2211" s="66" t="n"/>
      <c r="E2211" s="67" t="inlineStr">
        <is>
          <t>Triathlete Katelyn (Rematch 1)</t>
        </is>
      </c>
      <c r="F2211" s="66" t="n"/>
      <c r="G2211" s="66" t="n"/>
      <c r="H2211" s="66" t="n"/>
      <c r="I2211" s="66" t="n"/>
      <c r="J2211" s="66" t="n"/>
      <c r="K2211" s="66" t="n"/>
      <c r="L2211" s="66" t="n"/>
      <c r="M2211" s="66" t="n"/>
      <c r="N2211" s="66" t="n"/>
      <c r="O2211" s="66" t="n"/>
      <c r="P2211" s="66" t="n"/>
      <c r="Q2211" s="66" t="n"/>
    </row>
    <row r="2212" ht="69" customHeight="1">
      <c r="E2212" s="68">
        <f>IFERROR(_xlfn.IMAGE("https://play.pokemonshowdown.com/sprites/gen5/staryu.png"),"")</f>
        <v/>
      </c>
    </row>
    <row r="2213">
      <c r="E2213" s="70" t="inlineStr">
        <is>
          <t>Lv 39 Staryu</t>
        </is>
      </c>
      <c r="F2213" s="71" t="n"/>
      <c r="Q2213" s="72" t="inlineStr">
        <is>
          <t>Pokémon</t>
        </is>
      </c>
    </row>
    <row r="2214">
      <c r="E2214" s="73" t="inlineStr">
        <is>
          <t>Modest</t>
        </is>
      </c>
      <c r="F2214" s="73" t="inlineStr">
        <is>
          <t>Magic Guard</t>
        </is>
      </c>
      <c r="Q2214" s="72" t="inlineStr">
        <is>
          <t>Nature / Ability</t>
        </is>
      </c>
    </row>
    <row r="2215">
      <c r="B2215" s="72" t="inlineStr">
        <is>
          <t>AI Flags:</t>
        </is>
      </c>
      <c r="E2215" s="74" t="inlineStr">
        <is>
          <t>(None)</t>
        </is>
      </c>
      <c r="F2215" s="71" t="n"/>
      <c r="Q2215" s="72" t="inlineStr">
        <is>
          <t>Item</t>
        </is>
      </c>
    </row>
    <row r="2216">
      <c r="B2216" s="69" t="inlineStr">
        <is>
          <t>Basic Trainer</t>
        </is>
      </c>
      <c r="E2216" s="76" t="inlineStr">
        <is>
          <t>Take Down</t>
        </is>
      </c>
      <c r="F2216" s="71" t="n"/>
      <c r="Q2216" s="72" t="inlineStr">
        <is>
          <t>Moves</t>
        </is>
      </c>
    </row>
    <row r="2217">
      <c r="E2217" s="85" t="inlineStr">
        <is>
          <t>Psybeam</t>
        </is>
      </c>
      <c r="F2217" s="71" t="n"/>
    </row>
    <row r="2218">
      <c r="E2218" s="89" t="inlineStr">
        <is>
          <t>Power Gem</t>
        </is>
      </c>
      <c r="F2218" s="71" t="n"/>
    </row>
    <row r="2219">
      <c r="E2219" s="79" t="inlineStr">
        <is>
          <t>Signal Beam</t>
        </is>
      </c>
      <c r="F2219" s="71" t="n"/>
    </row>
    <row r="2221" ht="20" customHeight="1">
      <c r="B2221" s="65" t="inlineStr">
        <is>
          <t>Triathlete</t>
        </is>
      </c>
      <c r="C2221" s="66" t="n"/>
      <c r="D2221" s="66" t="n"/>
      <c r="E2221" s="67" t="inlineStr">
        <is>
          <t>Triathlete Katelyn (Rematch 2)</t>
        </is>
      </c>
      <c r="F2221" s="66" t="n"/>
      <c r="G2221" s="66" t="n"/>
      <c r="H2221" s="66" t="n"/>
      <c r="I2221" s="66" t="n"/>
      <c r="J2221" s="66" t="n"/>
      <c r="K2221" s="66" t="n"/>
      <c r="L2221" s="66" t="n"/>
      <c r="M2221" s="66" t="n"/>
      <c r="N2221" s="66" t="n"/>
      <c r="O2221" s="66" t="n"/>
      <c r="P2221" s="66" t="n"/>
      <c r="Q2221" s="66" t="n"/>
    </row>
    <row r="2222" ht="69" customHeight="1">
      <c r="E2222" s="68">
        <f>IFERROR(_xlfn.IMAGE("https://play.pokemonshowdown.com/sprites/gen5/staryu.png"),"")</f>
        <v/>
      </c>
    </row>
    <row r="2223">
      <c r="E2223" s="70" t="inlineStr">
        <is>
          <t>Lv 42 Staryu</t>
        </is>
      </c>
      <c r="F2223" s="71" t="n"/>
      <c r="Q2223" s="72" t="inlineStr">
        <is>
          <t>Pokémon</t>
        </is>
      </c>
    </row>
    <row r="2224">
      <c r="E2224" s="73" t="inlineStr">
        <is>
          <t>Modest</t>
        </is>
      </c>
      <c r="F2224" s="73" t="inlineStr">
        <is>
          <t>Magic Guard</t>
        </is>
      </c>
      <c r="Q2224" s="72" t="inlineStr">
        <is>
          <t>Nature / Ability</t>
        </is>
      </c>
    </row>
    <row r="2225">
      <c r="B2225" s="72" t="inlineStr">
        <is>
          <t>AI Flags:</t>
        </is>
      </c>
      <c r="E2225" s="74" t="inlineStr">
        <is>
          <t>(None)</t>
        </is>
      </c>
      <c r="F2225" s="71" t="n"/>
      <c r="Q2225" s="72" t="inlineStr">
        <is>
          <t>Item</t>
        </is>
      </c>
    </row>
    <row r="2226">
      <c r="B2226" s="69" t="inlineStr">
        <is>
          <t>Basic Trainer</t>
        </is>
      </c>
      <c r="E2226" s="85" t="inlineStr">
        <is>
          <t>Psybeam</t>
        </is>
      </c>
      <c r="F2226" s="71" t="n"/>
      <c r="Q2226" s="72" t="inlineStr">
        <is>
          <t>Moves</t>
        </is>
      </c>
    </row>
    <row r="2227">
      <c r="E2227" s="89" t="inlineStr">
        <is>
          <t>Power Gem</t>
        </is>
      </c>
      <c r="F2227" s="71" t="n"/>
    </row>
    <row r="2228">
      <c r="E2228" s="79" t="inlineStr">
        <is>
          <t>Signal Beam</t>
        </is>
      </c>
      <c r="F2228" s="71" t="n"/>
    </row>
    <row r="2229">
      <c r="E2229" s="85" t="inlineStr">
        <is>
          <t>Teleport</t>
        </is>
      </c>
      <c r="F2229" s="71" t="n"/>
    </row>
    <row r="2231" ht="20" customHeight="1">
      <c r="B2231" s="65" t="inlineStr">
        <is>
          <t>Triathlete</t>
        </is>
      </c>
      <c r="C2231" s="66" t="n"/>
      <c r="D2231" s="66" t="n"/>
      <c r="E2231" s="67" t="inlineStr">
        <is>
          <t>Triathlete Katelyn (Rematch 3)</t>
        </is>
      </c>
      <c r="F2231" s="66" t="n"/>
      <c r="G2231" s="66" t="n"/>
      <c r="H2231" s="66" t="n"/>
      <c r="I2231" s="66" t="n"/>
      <c r="J2231" s="66" t="n"/>
      <c r="K2231" s="66" t="n"/>
      <c r="L2231" s="66" t="n"/>
      <c r="M2231" s="66" t="n"/>
      <c r="N2231" s="66" t="n"/>
      <c r="O2231" s="66" t="n"/>
      <c r="P2231" s="66" t="n"/>
      <c r="Q2231" s="66" t="n"/>
    </row>
    <row r="2232" ht="69" customHeight="1">
      <c r="E2232" s="68">
        <f>IFERROR(_xlfn.IMAGE("https://play.pokemonshowdown.com/sprites/gen5/starmie.png"),"")</f>
        <v/>
      </c>
    </row>
    <row r="2233">
      <c r="E2233" s="70" t="inlineStr">
        <is>
          <t>Lv 45 Starmie</t>
        </is>
      </c>
      <c r="F2233" s="71" t="n"/>
      <c r="Q2233" s="72" t="inlineStr">
        <is>
          <t>Pokémon</t>
        </is>
      </c>
    </row>
    <row r="2234">
      <c r="E2234" s="73" t="inlineStr">
        <is>
          <t>Timid</t>
        </is>
      </c>
      <c r="F2234" s="73" t="inlineStr">
        <is>
          <t>Magic Guard</t>
        </is>
      </c>
      <c r="Q2234" s="72" t="inlineStr">
        <is>
          <t>Nature / Ability</t>
        </is>
      </c>
    </row>
    <row r="2235">
      <c r="B2235" s="72" t="inlineStr">
        <is>
          <t>AI Flags:</t>
        </is>
      </c>
      <c r="E2235" s="74" t="inlineStr">
        <is>
          <t>(None)</t>
        </is>
      </c>
      <c r="F2235" s="71" t="n"/>
      <c r="Q2235" s="72" t="inlineStr">
        <is>
          <t>Item</t>
        </is>
      </c>
    </row>
    <row r="2236">
      <c r="B2236" s="69" t="inlineStr">
        <is>
          <t>Basic Trainer</t>
        </is>
      </c>
      <c r="E2236" s="76" t="inlineStr">
        <is>
          <t>Recover</t>
        </is>
      </c>
      <c r="F2236" s="71" t="n"/>
      <c r="Q2236" s="72" t="inlineStr">
        <is>
          <t>Moves</t>
        </is>
      </c>
    </row>
    <row r="2237">
      <c r="E2237" s="89" t="inlineStr">
        <is>
          <t>Power Gem</t>
        </is>
      </c>
      <c r="F2237" s="71" t="n"/>
    </row>
    <row r="2238">
      <c r="E2238" s="76" t="inlineStr">
        <is>
          <t>Rapid Spin</t>
        </is>
      </c>
      <c r="F2238" s="71" t="n"/>
    </row>
    <row r="2239">
      <c r="E2239" s="85" t="inlineStr">
        <is>
          <t>Teleport</t>
        </is>
      </c>
      <c r="F2239" s="71" t="n"/>
    </row>
    <row r="2241" ht="20" customHeight="1">
      <c r="B2241" s="65" t="inlineStr">
        <is>
          <t>Triathlete</t>
        </is>
      </c>
      <c r="C2241" s="66" t="n"/>
      <c r="D2241" s="66" t="n"/>
      <c r="E2241" s="67" t="inlineStr">
        <is>
          <t>Triathlete Katelyn (Rematch 4)</t>
        </is>
      </c>
      <c r="F2241" s="66" t="n"/>
      <c r="G2241" s="66" t="n"/>
      <c r="H2241" s="66" t="n"/>
      <c r="I2241" s="66" t="n"/>
      <c r="J2241" s="66" t="n"/>
      <c r="K2241" s="66" t="n"/>
      <c r="L2241" s="66" t="n"/>
      <c r="M2241" s="66" t="n"/>
      <c r="N2241" s="66" t="n"/>
      <c r="O2241" s="66" t="n"/>
      <c r="P2241" s="66" t="n"/>
      <c r="Q2241" s="66" t="n"/>
    </row>
    <row r="2242" ht="69" customHeight="1">
      <c r="E2242" s="68">
        <f>IFERROR(_xlfn.IMAGE("https://play.pokemonshowdown.com/sprites/gen5/starmie.png"),"")</f>
        <v/>
      </c>
    </row>
    <row r="2243">
      <c r="E2243" s="70" t="inlineStr">
        <is>
          <t>Lv 48 Starmie</t>
        </is>
      </c>
      <c r="F2243" s="71" t="n"/>
      <c r="Q2243" s="72" t="inlineStr">
        <is>
          <t>Pokémon</t>
        </is>
      </c>
    </row>
    <row r="2244">
      <c r="E2244" s="73" t="inlineStr">
        <is>
          <t>Timid</t>
        </is>
      </c>
      <c r="F2244" s="73" t="inlineStr">
        <is>
          <t>Magic Guard</t>
        </is>
      </c>
      <c r="Q2244" s="72" t="inlineStr">
        <is>
          <t>Nature / Ability</t>
        </is>
      </c>
    </row>
    <row r="2245">
      <c r="B2245" s="72" t="inlineStr">
        <is>
          <t>AI Flags:</t>
        </is>
      </c>
      <c r="E2245" s="74" t="inlineStr">
        <is>
          <t>(None)</t>
        </is>
      </c>
      <c r="F2245" s="71" t="n"/>
      <c r="Q2245" s="72" t="inlineStr">
        <is>
          <t>Item</t>
        </is>
      </c>
    </row>
    <row r="2246">
      <c r="B2246" s="69" t="inlineStr">
        <is>
          <t>Basic Trainer</t>
        </is>
      </c>
      <c r="E2246" s="76" t="inlineStr">
        <is>
          <t>Recover</t>
        </is>
      </c>
      <c r="F2246" s="71" t="n"/>
      <c r="Q2246" s="72" t="inlineStr">
        <is>
          <t>Moves</t>
        </is>
      </c>
    </row>
    <row r="2247">
      <c r="E2247" s="89" t="inlineStr">
        <is>
          <t>Power Gem</t>
        </is>
      </c>
      <c r="F2247" s="71" t="n"/>
    </row>
    <row r="2248">
      <c r="E2248" s="76" t="inlineStr">
        <is>
          <t>Rapid Spin</t>
        </is>
      </c>
      <c r="F2248" s="71" t="n"/>
    </row>
    <row r="2249">
      <c r="E2249" s="85" t="inlineStr">
        <is>
          <t>Teleport</t>
        </is>
      </c>
      <c r="F2249" s="71" t="n"/>
    </row>
    <row r="2251" ht="20" customHeight="1">
      <c r="B2251" s="65" t="inlineStr">
        <is>
          <t>Swimmer F</t>
        </is>
      </c>
      <c r="C2251" s="66" t="n"/>
      <c r="D2251" s="66" t="n"/>
      <c r="E2251" s="67" t="inlineStr">
        <is>
          <t>Swimmer F Kaylee</t>
        </is>
      </c>
      <c r="F2251" s="66" t="n"/>
      <c r="G2251" s="66" t="n"/>
      <c r="H2251" s="66" t="n"/>
      <c r="I2251" s="66" t="n"/>
      <c r="J2251" s="66" t="n"/>
      <c r="K2251" s="66" t="n"/>
      <c r="L2251" s="66" t="n"/>
      <c r="M2251" s="66" t="n"/>
      <c r="N2251" s="66" t="n"/>
      <c r="O2251" s="66" t="n"/>
      <c r="P2251" s="66" t="n"/>
      <c r="Q2251" s="66" t="n"/>
    </row>
    <row r="2252" ht="69" customHeight="1">
      <c r="E2252" s="68">
        <f>IFERROR(_xlfn.IMAGE("https://play.pokemonshowdown.com/sprites/gen5/lanturn.png"),"")</f>
        <v/>
      </c>
      <c r="G2252" s="68">
        <f>IFERROR(_xlfn.IMAGE("https://play.pokemonshowdown.com/sprites/gen5/pelipper.png"),"")</f>
        <v/>
      </c>
    </row>
    <row r="2253">
      <c r="E2253" s="70" t="inlineStr">
        <is>
          <t>Lv 34 Lanturn</t>
        </is>
      </c>
      <c r="F2253" s="71" t="n"/>
      <c r="G2253" s="70" t="inlineStr">
        <is>
          <t>Lv 34 Pelipper</t>
        </is>
      </c>
      <c r="H2253" s="71" t="n"/>
      <c r="Q2253" s="72" t="inlineStr">
        <is>
          <t>Pokémon</t>
        </is>
      </c>
    </row>
    <row r="2254">
      <c r="E2254" s="73" t="inlineStr">
        <is>
          <t>Modest</t>
        </is>
      </c>
      <c r="F2254" s="73" t="inlineStr">
        <is>
          <t>Volt Absorb</t>
        </is>
      </c>
      <c r="G2254" s="73" t="inlineStr">
        <is>
          <t>Modest</t>
        </is>
      </c>
      <c r="H2254" s="73" t="inlineStr">
        <is>
          <t>Unburden</t>
        </is>
      </c>
      <c r="Q2254" s="72" t="inlineStr">
        <is>
          <t>Nature / Ability</t>
        </is>
      </c>
    </row>
    <row r="2255">
      <c r="B2255" s="72" t="inlineStr">
        <is>
          <t>AI Flags:</t>
        </is>
      </c>
      <c r="E2255" s="74" t="inlineStr">
        <is>
          <t>(None)</t>
        </is>
      </c>
      <c r="F2255" s="71" t="n"/>
      <c r="G2255" s="74" t="inlineStr">
        <is>
          <t>(None)</t>
        </is>
      </c>
      <c r="H2255" s="71" t="n"/>
      <c r="Q2255" s="72" t="inlineStr">
        <is>
          <t>Item</t>
        </is>
      </c>
    </row>
    <row r="2256">
      <c r="B2256" s="69" t="inlineStr">
        <is>
          <t>Basic Trainer</t>
        </is>
      </c>
      <c r="E2256" s="92" t="inlineStr">
        <is>
          <t>Confuse Ray</t>
        </is>
      </c>
      <c r="F2256" s="71" t="n"/>
      <c r="G2256" s="90" t="inlineStr">
        <is>
          <t>Bubble Beam</t>
        </is>
      </c>
      <c r="H2256" s="71" t="n"/>
      <c r="Q2256" s="72" t="inlineStr">
        <is>
          <t>Moves</t>
        </is>
      </c>
    </row>
    <row r="2257">
      <c r="E2257" s="76" t="inlineStr">
        <is>
          <t>Flash</t>
        </is>
      </c>
      <c r="F2257" s="71" t="n"/>
      <c r="G2257" s="82" t="inlineStr">
        <is>
          <t>Pluck</t>
        </is>
      </c>
      <c r="H2257" s="71" t="n"/>
    </row>
    <row r="2258">
      <c r="E2258" s="76" t="inlineStr">
        <is>
          <t>Attract</t>
        </is>
      </c>
      <c r="F2258" s="71" t="n"/>
      <c r="G2258" s="75" t="inlineStr">
        <is>
          <t>Payback</t>
        </is>
      </c>
      <c r="H2258" s="71" t="n"/>
    </row>
    <row r="2259">
      <c r="E2259" s="90" t="inlineStr">
        <is>
          <t>Brine</t>
        </is>
      </c>
      <c r="F2259" s="71" t="n"/>
      <c r="G2259" s="91" t="inlineStr">
        <is>
          <t>Ice Beam</t>
        </is>
      </c>
      <c r="H2259" s="71" t="n"/>
    </row>
    <row r="2261" ht="20" customHeight="1">
      <c r="B2261" s="65" t="inlineStr">
        <is>
          <t>Young Couple</t>
        </is>
      </c>
      <c r="C2261" s="66" t="n"/>
      <c r="D2261" s="66" t="n"/>
      <c r="E2261" s="67" t="inlineStr">
        <is>
          <t>Young Couple Kira &amp; Dan (Rematch 1)</t>
        </is>
      </c>
      <c r="F2261" s="66" t="n"/>
      <c r="G2261" s="66" t="n"/>
      <c r="H2261" s="66" t="n"/>
      <c r="I2261" s="66" t="n"/>
      <c r="J2261" s="66" t="n"/>
      <c r="K2261" s="66" t="n"/>
      <c r="L2261" s="66" t="n"/>
      <c r="M2261" s="66" t="n"/>
      <c r="N2261" s="66" t="n"/>
      <c r="O2261" s="66" t="n"/>
      <c r="P2261" s="66" t="n"/>
      <c r="Q2261" s="66" t="n"/>
    </row>
    <row r="2262" ht="69" customHeight="1">
      <c r="E2262" s="68">
        <f>IFERROR(_xlfn.IMAGE("https://play.pokemonshowdown.com/sprites/gen5/volbeat.png"),"")</f>
        <v/>
      </c>
      <c r="G2262" s="68">
        <f>IFERROR(_xlfn.IMAGE("https://play.pokemonshowdown.com/sprites/gen5/illumise.png"),"")</f>
        <v/>
      </c>
      <c r="Q2262" s="69" t="inlineStr">
        <is>
          <t>DOUBLE BATTLE</t>
        </is>
      </c>
    </row>
    <row r="2263">
      <c r="E2263" s="70" t="inlineStr">
        <is>
          <t>Lv 30 Volbeat</t>
        </is>
      </c>
      <c r="F2263" s="71" t="n"/>
      <c r="G2263" s="70" t="inlineStr">
        <is>
          <t>Lv 30 Illumise</t>
        </is>
      </c>
      <c r="H2263" s="71" t="n"/>
      <c r="Q2263" s="72" t="inlineStr">
        <is>
          <t>Pokémon</t>
        </is>
      </c>
    </row>
    <row r="2264">
      <c r="E2264" s="73" t="inlineStr">
        <is>
          <t>Modest</t>
        </is>
      </c>
      <c r="F2264" s="73" t="inlineStr">
        <is>
          <t>Tinted Lens</t>
        </is>
      </c>
      <c r="G2264" s="73" t="inlineStr">
        <is>
          <t>Adamant</t>
        </is>
      </c>
      <c r="H2264" s="73" t="inlineStr">
        <is>
          <t>Tinted Lens</t>
        </is>
      </c>
      <c r="Q2264" s="72" t="inlineStr">
        <is>
          <t>Nature / Ability</t>
        </is>
      </c>
    </row>
    <row r="2265">
      <c r="B2265" s="72" t="inlineStr">
        <is>
          <t>AI Flags:</t>
        </is>
      </c>
      <c r="E2265" s="74" t="inlineStr">
        <is>
          <t>(None)</t>
        </is>
      </c>
      <c r="F2265" s="71" t="n"/>
      <c r="G2265" s="74" t="inlineStr">
        <is>
          <t>(None)</t>
        </is>
      </c>
      <c r="H2265" s="71" t="n"/>
      <c r="Q2265" s="72" t="inlineStr">
        <is>
          <t>Item</t>
        </is>
      </c>
    </row>
    <row r="2266">
      <c r="B2266" s="69" t="inlineStr">
        <is>
          <t>Basic Trainer</t>
        </is>
      </c>
      <c r="E2266" s="86" t="inlineStr">
        <is>
          <t>Seismic Toss</t>
        </is>
      </c>
      <c r="F2266" s="71" t="n"/>
      <c r="G2266" s="79" t="inlineStr">
        <is>
          <t>Bug Bite</t>
        </is>
      </c>
      <c r="H2266" s="71" t="n"/>
      <c r="Q2266" s="72" t="inlineStr">
        <is>
          <t>Moves</t>
        </is>
      </c>
    </row>
    <row r="2267">
      <c r="E2267" s="77" t="inlineStr">
        <is>
          <t>Thunder Punch</t>
        </is>
      </c>
      <c r="F2267" s="71" t="n"/>
      <c r="G2267" s="76" t="inlineStr">
        <is>
          <t>Encore</t>
        </is>
      </c>
      <c r="H2267" s="71" t="n"/>
    </row>
    <row r="2268">
      <c r="E2268" s="77" t="inlineStr">
        <is>
          <t>Thunder Wave</t>
        </is>
      </c>
      <c r="F2268" s="71" t="n"/>
      <c r="G2268" s="79" t="inlineStr">
        <is>
          <t>Signal Beam</t>
        </is>
      </c>
      <c r="H2268" s="71" t="n"/>
    </row>
    <row r="2269">
      <c r="E2269" s="79" t="inlineStr">
        <is>
          <t>Bug Bite</t>
        </is>
      </c>
      <c r="F2269" s="71" t="n"/>
      <c r="G2269" s="77" t="inlineStr">
        <is>
          <t>Thunder Wave</t>
        </is>
      </c>
      <c r="H2269" s="71" t="n"/>
    </row>
    <row r="2271" ht="20" customHeight="1">
      <c r="B2271" s="65" t="inlineStr">
        <is>
          <t>Young Couple</t>
        </is>
      </c>
      <c r="C2271" s="66" t="n"/>
      <c r="D2271" s="66" t="n"/>
      <c r="E2271" s="67" t="inlineStr">
        <is>
          <t>Young Couple Kira &amp; Dan (Rematch 2)</t>
        </is>
      </c>
      <c r="F2271" s="66" t="n"/>
      <c r="G2271" s="66" t="n"/>
      <c r="H2271" s="66" t="n"/>
      <c r="I2271" s="66" t="n"/>
      <c r="J2271" s="66" t="n"/>
      <c r="K2271" s="66" t="n"/>
      <c r="L2271" s="66" t="n"/>
      <c r="M2271" s="66" t="n"/>
      <c r="N2271" s="66" t="n"/>
      <c r="O2271" s="66" t="n"/>
      <c r="P2271" s="66" t="n"/>
      <c r="Q2271" s="66" t="n"/>
    </row>
    <row r="2272" ht="69" customHeight="1">
      <c r="E2272" s="68">
        <f>IFERROR(_xlfn.IMAGE("https://play.pokemonshowdown.com/sprites/gen5/volbeat.png"),"")</f>
        <v/>
      </c>
      <c r="G2272" s="68">
        <f>IFERROR(_xlfn.IMAGE("https://play.pokemonshowdown.com/sprites/gen5/illumise.png"),"")</f>
        <v/>
      </c>
      <c r="Q2272" s="69" t="inlineStr">
        <is>
          <t>DOUBLE BATTLE</t>
        </is>
      </c>
    </row>
    <row r="2273">
      <c r="E2273" s="70" t="inlineStr">
        <is>
          <t>Lv 33 Volbeat</t>
        </is>
      </c>
      <c r="F2273" s="71" t="n"/>
      <c r="G2273" s="70" t="inlineStr">
        <is>
          <t>Lv 33 Illumise</t>
        </is>
      </c>
      <c r="H2273" s="71" t="n"/>
      <c r="Q2273" s="72" t="inlineStr">
        <is>
          <t>Pokémon</t>
        </is>
      </c>
    </row>
    <row r="2274">
      <c r="E2274" s="73" t="inlineStr">
        <is>
          <t>Modest</t>
        </is>
      </c>
      <c r="F2274" s="73" t="inlineStr">
        <is>
          <t>Tinted Lens</t>
        </is>
      </c>
      <c r="G2274" s="73" t="inlineStr">
        <is>
          <t>Adamant</t>
        </is>
      </c>
      <c r="H2274" s="73" t="inlineStr">
        <is>
          <t>Tinted Lens</t>
        </is>
      </c>
      <c r="Q2274" s="72" t="inlineStr">
        <is>
          <t>Nature / Ability</t>
        </is>
      </c>
    </row>
    <row r="2275">
      <c r="B2275" s="72" t="inlineStr">
        <is>
          <t>AI Flags:</t>
        </is>
      </c>
      <c r="E2275" s="74" t="inlineStr">
        <is>
          <t>(None)</t>
        </is>
      </c>
      <c r="F2275" s="71" t="n"/>
      <c r="G2275" s="74" t="inlineStr">
        <is>
          <t>(None)</t>
        </is>
      </c>
      <c r="H2275" s="71" t="n"/>
      <c r="Q2275" s="72" t="inlineStr">
        <is>
          <t>Item</t>
        </is>
      </c>
    </row>
    <row r="2276">
      <c r="B2276" s="69" t="inlineStr">
        <is>
          <t>Basic Trainer</t>
        </is>
      </c>
      <c r="E2276" s="77" t="inlineStr">
        <is>
          <t>Thunder Punch</t>
        </is>
      </c>
      <c r="F2276" s="71" t="n"/>
      <c r="G2276" s="76" t="inlineStr">
        <is>
          <t>Encore</t>
        </is>
      </c>
      <c r="H2276" s="71" t="n"/>
      <c r="Q2276" s="72" t="inlineStr">
        <is>
          <t>Moves</t>
        </is>
      </c>
    </row>
    <row r="2277">
      <c r="E2277" s="77" t="inlineStr">
        <is>
          <t>Thunder Wave</t>
        </is>
      </c>
      <c r="F2277" s="71" t="n"/>
      <c r="G2277" s="79" t="inlineStr">
        <is>
          <t>Signal Beam</t>
        </is>
      </c>
      <c r="H2277" s="71" t="n"/>
    </row>
    <row r="2278">
      <c r="E2278" s="79" t="inlineStr">
        <is>
          <t>Bug Bite</t>
        </is>
      </c>
      <c r="F2278" s="71" t="n"/>
      <c r="G2278" s="77" t="inlineStr">
        <is>
          <t>Thunder Wave</t>
        </is>
      </c>
      <c r="H2278" s="71" t="n"/>
    </row>
    <row r="2279">
      <c r="E2279" s="76" t="inlineStr">
        <is>
          <t>Helping Hand</t>
        </is>
      </c>
      <c r="F2279" s="71" t="n"/>
      <c r="G2279" s="76" t="inlineStr">
        <is>
          <t>Helping Hand</t>
        </is>
      </c>
      <c r="H2279" s="71" t="n"/>
    </row>
    <row r="2281" ht="20" customHeight="1">
      <c r="B2281" s="65" t="inlineStr">
        <is>
          <t>Young Couple</t>
        </is>
      </c>
      <c r="C2281" s="66" t="n"/>
      <c r="D2281" s="66" t="n"/>
      <c r="E2281" s="67" t="inlineStr">
        <is>
          <t>Young Couple Kira &amp; Dan (Rematch 3)</t>
        </is>
      </c>
      <c r="F2281" s="66" t="n"/>
      <c r="G2281" s="66" t="n"/>
      <c r="H2281" s="66" t="n"/>
      <c r="I2281" s="66" t="n"/>
      <c r="J2281" s="66" t="n"/>
      <c r="K2281" s="66" t="n"/>
      <c r="L2281" s="66" t="n"/>
      <c r="M2281" s="66" t="n"/>
      <c r="N2281" s="66" t="n"/>
      <c r="O2281" s="66" t="n"/>
      <c r="P2281" s="66" t="n"/>
      <c r="Q2281" s="66" t="n"/>
    </row>
    <row r="2282" ht="69" customHeight="1">
      <c r="E2282" s="68">
        <f>IFERROR(_xlfn.IMAGE("https://play.pokemonshowdown.com/sprites/gen5/volbeat.png"),"")</f>
        <v/>
      </c>
      <c r="G2282" s="68">
        <f>IFERROR(_xlfn.IMAGE("https://play.pokemonshowdown.com/sprites/gen5/illumise.png"),"")</f>
        <v/>
      </c>
      <c r="Q2282" s="69" t="inlineStr">
        <is>
          <t>DOUBLE BATTLE</t>
        </is>
      </c>
    </row>
    <row r="2283">
      <c r="E2283" s="70" t="inlineStr">
        <is>
          <t>Lv 36 Volbeat</t>
        </is>
      </c>
      <c r="F2283" s="71" t="n"/>
      <c r="G2283" s="70" t="inlineStr">
        <is>
          <t>Lv 36 Illumise</t>
        </is>
      </c>
      <c r="H2283" s="71" t="n"/>
      <c r="Q2283" s="72" t="inlineStr">
        <is>
          <t>Pokémon</t>
        </is>
      </c>
    </row>
    <row r="2284">
      <c r="E2284" s="73" t="inlineStr">
        <is>
          <t>Modest</t>
        </is>
      </c>
      <c r="F2284" s="73" t="inlineStr">
        <is>
          <t>Tinted Lens</t>
        </is>
      </c>
      <c r="G2284" s="73" t="inlineStr">
        <is>
          <t>Adamant</t>
        </is>
      </c>
      <c r="H2284" s="73" t="inlineStr">
        <is>
          <t>Tinted Lens</t>
        </is>
      </c>
      <c r="Q2284" s="72" t="inlineStr">
        <is>
          <t>Nature / Ability</t>
        </is>
      </c>
    </row>
    <row r="2285">
      <c r="B2285" s="72" t="inlineStr">
        <is>
          <t>AI Flags:</t>
        </is>
      </c>
      <c r="E2285" s="74" t="inlineStr">
        <is>
          <t>(None)</t>
        </is>
      </c>
      <c r="F2285" s="71" t="n"/>
      <c r="G2285" s="74" t="inlineStr">
        <is>
          <t>(None)</t>
        </is>
      </c>
      <c r="H2285" s="71" t="n"/>
      <c r="Q2285" s="72" t="inlineStr">
        <is>
          <t>Item</t>
        </is>
      </c>
    </row>
    <row r="2286">
      <c r="B2286" s="69" t="inlineStr">
        <is>
          <t>Basic Trainer</t>
        </is>
      </c>
      <c r="E2286" s="77" t="inlineStr">
        <is>
          <t>Thunder Punch</t>
        </is>
      </c>
      <c r="F2286" s="71" t="n"/>
      <c r="G2286" s="76" t="inlineStr">
        <is>
          <t>Encore</t>
        </is>
      </c>
      <c r="H2286" s="71" t="n"/>
      <c r="Q2286" s="72" t="inlineStr">
        <is>
          <t>Moves</t>
        </is>
      </c>
    </row>
    <row r="2287">
      <c r="E2287" s="77" t="inlineStr">
        <is>
          <t>Thunder Wave</t>
        </is>
      </c>
      <c r="F2287" s="71" t="n"/>
      <c r="G2287" s="79" t="inlineStr">
        <is>
          <t>Signal Beam</t>
        </is>
      </c>
      <c r="H2287" s="71" t="n"/>
    </row>
    <row r="2288">
      <c r="E2288" s="79" t="inlineStr">
        <is>
          <t>Bug Bite</t>
        </is>
      </c>
      <c r="F2288" s="71" t="n"/>
      <c r="G2288" s="77" t="inlineStr">
        <is>
          <t>Thunder Wave</t>
        </is>
      </c>
      <c r="H2288" s="71" t="n"/>
    </row>
    <row r="2289">
      <c r="E2289" s="76" t="inlineStr">
        <is>
          <t>Helping Hand</t>
        </is>
      </c>
      <c r="F2289" s="71" t="n"/>
      <c r="G2289" s="76" t="inlineStr">
        <is>
          <t>Helping Hand</t>
        </is>
      </c>
      <c r="H2289" s="71" t="n"/>
    </row>
    <row r="2291" ht="20" customHeight="1">
      <c r="B2291" s="65" t="inlineStr">
        <is>
          <t>Young Couple</t>
        </is>
      </c>
      <c r="C2291" s="66" t="n"/>
      <c r="D2291" s="66" t="n"/>
      <c r="E2291" s="67" t="inlineStr">
        <is>
          <t>Young Couple Kira &amp; Dan (Rematch 4)</t>
        </is>
      </c>
      <c r="F2291" s="66" t="n"/>
      <c r="G2291" s="66" t="n"/>
      <c r="H2291" s="66" t="n"/>
      <c r="I2291" s="66" t="n"/>
      <c r="J2291" s="66" t="n"/>
      <c r="K2291" s="66" t="n"/>
      <c r="L2291" s="66" t="n"/>
      <c r="M2291" s="66" t="n"/>
      <c r="N2291" s="66" t="n"/>
      <c r="O2291" s="66" t="n"/>
      <c r="P2291" s="66" t="n"/>
      <c r="Q2291" s="66" t="n"/>
    </row>
    <row r="2292" ht="69" customHeight="1">
      <c r="E2292" s="68">
        <f>IFERROR(_xlfn.IMAGE("https://play.pokemonshowdown.com/sprites/gen5/volbeat.png"),"")</f>
        <v/>
      </c>
      <c r="G2292" s="68">
        <f>IFERROR(_xlfn.IMAGE("https://play.pokemonshowdown.com/sprites/gen5/illumise.png"),"")</f>
        <v/>
      </c>
      <c r="Q2292" s="69" t="inlineStr">
        <is>
          <t>DOUBLE BATTLE</t>
        </is>
      </c>
    </row>
    <row r="2293">
      <c r="E2293" s="70" t="inlineStr">
        <is>
          <t>Lv 39 Volbeat</t>
        </is>
      </c>
      <c r="F2293" s="71" t="n"/>
      <c r="G2293" s="70" t="inlineStr">
        <is>
          <t>Lv 39 Illumise</t>
        </is>
      </c>
      <c r="H2293" s="71" t="n"/>
      <c r="Q2293" s="72" t="inlineStr">
        <is>
          <t>Pokémon</t>
        </is>
      </c>
    </row>
    <row r="2294">
      <c r="E2294" s="73" t="inlineStr">
        <is>
          <t>Modest</t>
        </is>
      </c>
      <c r="F2294" s="73" t="inlineStr">
        <is>
          <t>Tinted Lens</t>
        </is>
      </c>
      <c r="G2294" s="73" t="inlineStr">
        <is>
          <t>Adamant</t>
        </is>
      </c>
      <c r="H2294" s="73" t="inlineStr">
        <is>
          <t>Tinted Lens</t>
        </is>
      </c>
      <c r="Q2294" s="72" t="inlineStr">
        <is>
          <t>Nature / Ability</t>
        </is>
      </c>
    </row>
    <row r="2295">
      <c r="B2295" s="72" t="inlineStr">
        <is>
          <t>AI Flags:</t>
        </is>
      </c>
      <c r="E2295" s="74" t="inlineStr">
        <is>
          <t>(None)</t>
        </is>
      </c>
      <c r="F2295" s="71" t="n"/>
      <c r="G2295" s="74" t="inlineStr">
        <is>
          <t>(None)</t>
        </is>
      </c>
      <c r="H2295" s="71" t="n"/>
      <c r="Q2295" s="72" t="inlineStr">
        <is>
          <t>Item</t>
        </is>
      </c>
    </row>
    <row r="2296">
      <c r="B2296" s="69" t="inlineStr">
        <is>
          <t>Basic Trainer</t>
        </is>
      </c>
      <c r="E2296" s="77" t="inlineStr">
        <is>
          <t>Thunder Wave</t>
        </is>
      </c>
      <c r="F2296" s="71" t="n"/>
      <c r="G2296" s="79" t="inlineStr">
        <is>
          <t>Signal Beam</t>
        </is>
      </c>
      <c r="H2296" s="71" t="n"/>
      <c r="Q2296" s="72" t="inlineStr">
        <is>
          <t>Moves</t>
        </is>
      </c>
    </row>
    <row r="2297">
      <c r="E2297" s="79" t="inlineStr">
        <is>
          <t>Bug Bite</t>
        </is>
      </c>
      <c r="F2297" s="71" t="n"/>
      <c r="G2297" s="77" t="inlineStr">
        <is>
          <t>Thunder Wave</t>
        </is>
      </c>
      <c r="H2297" s="71" t="n"/>
    </row>
    <row r="2298">
      <c r="E2298" s="76" t="inlineStr">
        <is>
          <t>Helping Hand</t>
        </is>
      </c>
      <c r="F2298" s="71" t="n"/>
      <c r="G2298" s="76" t="inlineStr">
        <is>
          <t>Helping Hand</t>
        </is>
      </c>
      <c r="H2298" s="71" t="n"/>
    </row>
    <row r="2299">
      <c r="E2299" s="85" t="inlineStr">
        <is>
          <t>Zen Headbutt</t>
        </is>
      </c>
      <c r="F2299" s="71" t="n"/>
      <c r="G2299" s="84" t="inlineStr">
        <is>
          <t>Giga Drain</t>
        </is>
      </c>
      <c r="H2299" s="71" t="n"/>
    </row>
    <row r="2301" ht="20" customHeight="1">
      <c r="B2301" s="65" t="inlineStr">
        <is>
          <t>Black Belt</t>
        </is>
      </c>
      <c r="C2301" s="66" t="n"/>
      <c r="D2301" s="66" t="n"/>
      <c r="E2301" s="67" t="inlineStr">
        <is>
          <t>Black Belt Koji (Rematch 1)</t>
        </is>
      </c>
      <c r="F2301" s="66" t="n"/>
      <c r="G2301" s="66" t="n"/>
      <c r="H2301" s="66" t="n"/>
      <c r="I2301" s="66" t="n"/>
      <c r="J2301" s="66" t="n"/>
      <c r="K2301" s="66" t="n"/>
      <c r="L2301" s="66" t="n"/>
      <c r="M2301" s="66" t="n"/>
      <c r="N2301" s="66" t="n"/>
      <c r="O2301" s="66" t="n"/>
      <c r="P2301" s="66" t="n"/>
      <c r="Q2301" s="66" t="n"/>
    </row>
    <row r="2302" ht="69" customHeight="1">
      <c r="E2302" s="68">
        <f>IFERROR(_xlfn.IMAGE("https://play.pokemonshowdown.com/sprites/gen5/machoke.png"),"")</f>
        <v/>
      </c>
      <c r="G2302" s="68">
        <f>IFERROR(_xlfn.IMAGE("https://play.pokemonshowdown.com/sprites/gen5/machoke.png"),"")</f>
        <v/>
      </c>
    </row>
    <row r="2303">
      <c r="E2303" s="70" t="inlineStr">
        <is>
          <t>Lv 37 Machoke</t>
        </is>
      </c>
      <c r="F2303" s="71" t="n"/>
      <c r="G2303" s="70" t="inlineStr">
        <is>
          <t>Lv 37 Machoke</t>
        </is>
      </c>
      <c r="H2303" s="71" t="n"/>
      <c r="Q2303" s="72" t="inlineStr">
        <is>
          <t>Pokémon</t>
        </is>
      </c>
    </row>
    <row r="2304">
      <c r="E2304" s="73" t="inlineStr">
        <is>
          <t>Adamant</t>
        </is>
      </c>
      <c r="F2304" s="73" t="inlineStr">
        <is>
          <t>Huge Power</t>
        </is>
      </c>
      <c r="G2304" s="73" t="inlineStr">
        <is>
          <t>Adamant</t>
        </is>
      </c>
      <c r="H2304" s="73" t="inlineStr">
        <is>
          <t>Huge Power</t>
        </is>
      </c>
      <c r="Q2304" s="72" t="inlineStr">
        <is>
          <t>Nature / Ability</t>
        </is>
      </c>
    </row>
    <row r="2305">
      <c r="B2305" s="72" t="inlineStr">
        <is>
          <t>AI Flags:</t>
        </is>
      </c>
      <c r="E2305" s="74" t="inlineStr">
        <is>
          <t>(None)</t>
        </is>
      </c>
      <c r="F2305" s="71" t="n"/>
      <c r="G2305" s="74" t="inlineStr">
        <is>
          <t>(None)</t>
        </is>
      </c>
      <c r="H2305" s="71" t="n"/>
      <c r="Q2305" s="72" t="inlineStr">
        <is>
          <t>Item</t>
        </is>
      </c>
    </row>
    <row r="2306">
      <c r="B2306" s="69" t="inlineStr">
        <is>
          <t>Basic Trainer</t>
        </is>
      </c>
      <c r="E2306" s="77" t="inlineStr">
        <is>
          <t>Thunder Punch</t>
        </is>
      </c>
      <c r="F2306" s="71" t="n"/>
      <c r="G2306" s="77" t="inlineStr">
        <is>
          <t>Thunder Punch</t>
        </is>
      </c>
      <c r="H2306" s="71" t="n"/>
      <c r="Q2306" s="72" t="inlineStr">
        <is>
          <t>Moves</t>
        </is>
      </c>
    </row>
    <row r="2307">
      <c r="E2307" s="86" t="inlineStr">
        <is>
          <t>Wake Up Slap</t>
        </is>
      </c>
      <c r="F2307" s="71" t="n"/>
      <c r="G2307" s="86" t="inlineStr">
        <is>
          <t>Wake Up Slap</t>
        </is>
      </c>
      <c r="H2307" s="71" t="n"/>
    </row>
    <row r="2308">
      <c r="E2308" s="76" t="inlineStr">
        <is>
          <t>Smelling Salts</t>
        </is>
      </c>
      <c r="F2308" s="71" t="n"/>
      <c r="G2308" s="76" t="inlineStr">
        <is>
          <t>Smelling Salts</t>
        </is>
      </c>
      <c r="H2308" s="71" t="n"/>
    </row>
    <row r="2309">
      <c r="E2309" s="86" t="inlineStr">
        <is>
          <t>Submission</t>
        </is>
      </c>
      <c r="F2309" s="71" t="n"/>
      <c r="G2309" s="86" t="inlineStr">
        <is>
          <t>Submission</t>
        </is>
      </c>
      <c r="H2309" s="71" t="n"/>
    </row>
    <row r="2311" ht="20" customHeight="1">
      <c r="B2311" s="65" t="inlineStr">
        <is>
          <t>Black Belt</t>
        </is>
      </c>
      <c r="C2311" s="66" t="n"/>
      <c r="D2311" s="66" t="n"/>
      <c r="E2311" s="67" t="inlineStr">
        <is>
          <t>Black Belt Koji (Rematch 2)</t>
        </is>
      </c>
      <c r="F2311" s="66" t="n"/>
      <c r="G2311" s="66" t="n"/>
      <c r="H2311" s="66" t="n"/>
      <c r="I2311" s="66" t="n"/>
      <c r="J2311" s="66" t="n"/>
      <c r="K2311" s="66" t="n"/>
      <c r="L2311" s="66" t="n"/>
      <c r="M2311" s="66" t="n"/>
      <c r="N2311" s="66" t="n"/>
      <c r="O2311" s="66" t="n"/>
      <c r="P2311" s="66" t="n"/>
      <c r="Q2311" s="66" t="n"/>
    </row>
    <row r="2312" ht="69" customHeight="1">
      <c r="E2312" s="68">
        <f>IFERROR(_xlfn.IMAGE("https://play.pokemonshowdown.com/sprites/gen5/makuhita.png"),"")</f>
        <v/>
      </c>
      <c r="G2312" s="68">
        <f>IFERROR(_xlfn.IMAGE("https://play.pokemonshowdown.com/sprites/gen5/machoke.png"),"")</f>
        <v/>
      </c>
      <c r="I2312" s="68">
        <f>IFERROR(_xlfn.IMAGE("https://play.pokemonshowdown.com/sprites/gen5/machoke.png"),"")</f>
        <v/>
      </c>
    </row>
    <row r="2313">
      <c r="E2313" s="70" t="inlineStr">
        <is>
          <t>Lv 39 Makuhita</t>
        </is>
      </c>
      <c r="F2313" s="71" t="n"/>
      <c r="G2313" s="70" t="inlineStr">
        <is>
          <t>Lv 39 Machoke</t>
        </is>
      </c>
      <c r="H2313" s="71" t="n"/>
      <c r="I2313" s="70" t="inlineStr">
        <is>
          <t>Lv 39 Machoke</t>
        </is>
      </c>
      <c r="J2313" s="71" t="n"/>
      <c r="Q2313" s="72" t="inlineStr">
        <is>
          <t>Pokémon</t>
        </is>
      </c>
    </row>
    <row r="2314">
      <c r="E2314" s="73" t="inlineStr">
        <is>
          <t>Adamant</t>
        </is>
      </c>
      <c r="F2314" s="73" t="inlineStr">
        <is>
          <t>Guts</t>
        </is>
      </c>
      <c r="G2314" s="73" t="inlineStr">
        <is>
          <t>Adamant</t>
        </is>
      </c>
      <c r="H2314" s="73" t="inlineStr">
        <is>
          <t>Huge Power</t>
        </is>
      </c>
      <c r="I2314" s="73" t="inlineStr">
        <is>
          <t>Adamant</t>
        </is>
      </c>
      <c r="J2314" s="73" t="inlineStr">
        <is>
          <t>Huge Power</t>
        </is>
      </c>
      <c r="Q2314" s="72" t="inlineStr">
        <is>
          <t>Nature / Ability</t>
        </is>
      </c>
    </row>
    <row r="2315">
      <c r="B2315" s="72" t="inlineStr">
        <is>
          <t>AI Flags:</t>
        </is>
      </c>
      <c r="E2315" s="74" t="inlineStr">
        <is>
          <t>(None)</t>
        </is>
      </c>
      <c r="F2315" s="71" t="n"/>
      <c r="G2315" s="74" t="inlineStr">
        <is>
          <t>(None)</t>
        </is>
      </c>
      <c r="H2315" s="71" t="n"/>
      <c r="I2315" s="74" t="inlineStr">
        <is>
          <t>(None)</t>
        </is>
      </c>
      <c r="J2315" s="71" t="n"/>
      <c r="Q2315" s="72" t="inlineStr">
        <is>
          <t>Item</t>
        </is>
      </c>
    </row>
    <row r="2316">
      <c r="B2316" s="69" t="inlineStr">
        <is>
          <t>Basic Trainer</t>
        </is>
      </c>
      <c r="E2316" s="76" t="inlineStr">
        <is>
          <t>Smelling Salts</t>
        </is>
      </c>
      <c r="F2316" s="71" t="n"/>
      <c r="G2316" s="77" t="inlineStr">
        <is>
          <t>Thunder Punch</t>
        </is>
      </c>
      <c r="H2316" s="71" t="n"/>
      <c r="I2316" s="77" t="inlineStr">
        <is>
          <t>Thunder Punch</t>
        </is>
      </c>
      <c r="J2316" s="71" t="n"/>
      <c r="Q2316" s="72" t="inlineStr">
        <is>
          <t>Moves</t>
        </is>
      </c>
    </row>
    <row r="2317">
      <c r="E2317" s="86" t="inlineStr">
        <is>
          <t>Force Palm</t>
        </is>
      </c>
      <c r="F2317" s="71" t="n"/>
      <c r="G2317" s="86" t="inlineStr">
        <is>
          <t>Wake Up Slap</t>
        </is>
      </c>
      <c r="H2317" s="71" t="n"/>
      <c r="I2317" s="86" t="inlineStr">
        <is>
          <t>Wake Up Slap</t>
        </is>
      </c>
      <c r="J2317" s="71" t="n"/>
    </row>
    <row r="2318">
      <c r="E2318" s="76" t="inlineStr">
        <is>
          <t>Body Slam</t>
        </is>
      </c>
      <c r="F2318" s="71" t="n"/>
      <c r="G2318" s="76" t="inlineStr">
        <is>
          <t>Smelling Salts</t>
        </is>
      </c>
      <c r="H2318" s="71" t="n"/>
      <c r="I2318" s="76" t="inlineStr">
        <is>
          <t>Smelling Salts</t>
        </is>
      </c>
      <c r="J2318" s="71" t="n"/>
    </row>
    <row r="2319">
      <c r="E2319" s="76" t="inlineStr">
        <is>
          <t>Whirlwind</t>
        </is>
      </c>
      <c r="F2319" s="71" t="n"/>
      <c r="G2319" s="86" t="inlineStr">
        <is>
          <t>Submission</t>
        </is>
      </c>
      <c r="H2319" s="71" t="n"/>
      <c r="I2319" s="86" t="inlineStr">
        <is>
          <t>Submission</t>
        </is>
      </c>
      <c r="J2319" s="71" t="n"/>
    </row>
    <row r="2321" ht="20" customHeight="1">
      <c r="B2321" s="65" t="inlineStr">
        <is>
          <t>Black Belt</t>
        </is>
      </c>
      <c r="C2321" s="66" t="n"/>
      <c r="D2321" s="66" t="n"/>
      <c r="E2321" s="67" t="inlineStr">
        <is>
          <t>Black Belt Koji (Rematch 3)</t>
        </is>
      </c>
      <c r="F2321" s="66" t="n"/>
      <c r="G2321" s="66" t="n"/>
      <c r="H2321" s="66" t="n"/>
      <c r="I2321" s="66" t="n"/>
      <c r="J2321" s="66" t="n"/>
      <c r="K2321" s="66" t="n"/>
      <c r="L2321" s="66" t="n"/>
      <c r="M2321" s="66" t="n"/>
      <c r="N2321" s="66" t="n"/>
      <c r="O2321" s="66" t="n"/>
      <c r="P2321" s="66" t="n"/>
      <c r="Q2321" s="66" t="n"/>
    </row>
    <row r="2322" ht="69" customHeight="1">
      <c r="E2322" s="68">
        <f>IFERROR(_xlfn.IMAGE("https://play.pokemonshowdown.com/sprites/gen5/hariyama.png"),"")</f>
        <v/>
      </c>
      <c r="G2322" s="68">
        <f>IFERROR(_xlfn.IMAGE("https://play.pokemonshowdown.com/sprites/gen5/machoke.png"),"")</f>
        <v/>
      </c>
      <c r="I2322" s="68">
        <f>IFERROR(_xlfn.IMAGE("https://play.pokemonshowdown.com/sprites/gen5/machoke.png"),"")</f>
        <v/>
      </c>
    </row>
    <row r="2323">
      <c r="E2323" s="70" t="inlineStr">
        <is>
          <t>Lv 41 Hariyama</t>
        </is>
      </c>
      <c r="F2323" s="71" t="n"/>
      <c r="G2323" s="70" t="inlineStr">
        <is>
          <t>Lv 41 Machoke</t>
        </is>
      </c>
      <c r="H2323" s="71" t="n"/>
      <c r="I2323" s="70" t="inlineStr">
        <is>
          <t>Lv 41 Machoke</t>
        </is>
      </c>
      <c r="J2323" s="71" t="n"/>
      <c r="Q2323" s="72" t="inlineStr">
        <is>
          <t>Pokémon</t>
        </is>
      </c>
    </row>
    <row r="2324">
      <c r="E2324" s="73" t="inlineStr">
        <is>
          <t>Adamant</t>
        </is>
      </c>
      <c r="F2324" s="73" t="inlineStr">
        <is>
          <t>Guts</t>
        </is>
      </c>
      <c r="G2324" s="73" t="inlineStr">
        <is>
          <t>Adamant</t>
        </is>
      </c>
      <c r="H2324" s="73" t="inlineStr">
        <is>
          <t>Huge Power</t>
        </is>
      </c>
      <c r="I2324" s="73" t="inlineStr">
        <is>
          <t>Adamant</t>
        </is>
      </c>
      <c r="J2324" s="73" t="inlineStr">
        <is>
          <t>Huge Power</t>
        </is>
      </c>
      <c r="Q2324" s="72" t="inlineStr">
        <is>
          <t>Nature / Ability</t>
        </is>
      </c>
    </row>
    <row r="2325">
      <c r="B2325" s="72" t="inlineStr">
        <is>
          <t>AI Flags:</t>
        </is>
      </c>
      <c r="E2325" s="74" t="inlineStr">
        <is>
          <t>(None)</t>
        </is>
      </c>
      <c r="F2325" s="71" t="n"/>
      <c r="G2325" s="74" t="inlineStr">
        <is>
          <t>(None)</t>
        </is>
      </c>
      <c r="H2325" s="71" t="n"/>
      <c r="I2325" s="74" t="inlineStr">
        <is>
          <t>(None)</t>
        </is>
      </c>
      <c r="J2325" s="71" t="n"/>
      <c r="Q2325" s="72" t="inlineStr">
        <is>
          <t>Item</t>
        </is>
      </c>
    </row>
    <row r="2326">
      <c r="B2326" s="69" t="inlineStr">
        <is>
          <t>Basic Trainer</t>
        </is>
      </c>
      <c r="E2326" s="77" t="inlineStr">
        <is>
          <t>Thunder Punch</t>
        </is>
      </c>
      <c r="F2326" s="71" t="n"/>
      <c r="G2326" s="86" t="inlineStr">
        <is>
          <t>Wake Up Slap</t>
        </is>
      </c>
      <c r="H2326" s="71" t="n"/>
      <c r="I2326" s="86" t="inlineStr">
        <is>
          <t>Wake Up Slap</t>
        </is>
      </c>
      <c r="J2326" s="71" t="n"/>
      <c r="Q2326" s="72" t="inlineStr">
        <is>
          <t>Moves</t>
        </is>
      </c>
    </row>
    <row r="2327">
      <c r="E2327" s="86" t="inlineStr">
        <is>
          <t>Submission</t>
        </is>
      </c>
      <c r="F2327" s="71" t="n"/>
      <c r="G2327" s="76" t="inlineStr">
        <is>
          <t>Smelling Salts</t>
        </is>
      </c>
      <c r="H2327" s="71" t="n"/>
      <c r="I2327" s="76" t="inlineStr">
        <is>
          <t>Smelling Salts</t>
        </is>
      </c>
      <c r="J2327" s="71" t="n"/>
    </row>
    <row r="2328">
      <c r="E2328" s="86" t="inlineStr">
        <is>
          <t>Force Palm</t>
        </is>
      </c>
      <c r="F2328" s="71" t="n"/>
      <c r="G2328" s="86" t="inlineStr">
        <is>
          <t>Submission</t>
        </is>
      </c>
      <c r="H2328" s="71" t="n"/>
      <c r="I2328" s="86" t="inlineStr">
        <is>
          <t>Submission</t>
        </is>
      </c>
      <c r="J2328" s="71" t="n"/>
    </row>
    <row r="2329">
      <c r="E2329" s="76" t="inlineStr">
        <is>
          <t>Body Slam</t>
        </is>
      </c>
      <c r="F2329" s="71" t="n"/>
      <c r="G2329" s="89" t="inlineStr">
        <is>
          <t>Rock Slide</t>
        </is>
      </c>
      <c r="H2329" s="71" t="n"/>
      <c r="I2329" s="89" t="inlineStr">
        <is>
          <t>Rock Slide</t>
        </is>
      </c>
      <c r="J2329" s="71" t="n"/>
    </row>
    <row r="2331" ht="20" customHeight="1">
      <c r="B2331" s="65" t="inlineStr">
        <is>
          <t>Black Belt</t>
        </is>
      </c>
      <c r="C2331" s="66" t="n"/>
      <c r="D2331" s="66" t="n"/>
      <c r="E2331" s="67" t="inlineStr">
        <is>
          <t>Black Belt Koji (Rematch 4)</t>
        </is>
      </c>
      <c r="F2331" s="66" t="n"/>
      <c r="G2331" s="66" t="n"/>
      <c r="H2331" s="66" t="n"/>
      <c r="I2331" s="66" t="n"/>
      <c r="J2331" s="66" t="n"/>
      <c r="K2331" s="66" t="n"/>
      <c r="L2331" s="66" t="n"/>
      <c r="M2331" s="66" t="n"/>
      <c r="N2331" s="66" t="n"/>
      <c r="O2331" s="66" t="n"/>
      <c r="P2331" s="66" t="n"/>
      <c r="Q2331" s="66" t="n"/>
    </row>
    <row r="2332" ht="69" customHeight="1">
      <c r="E2332" s="68">
        <f>IFERROR(_xlfn.IMAGE("https://play.pokemonshowdown.com/sprites/gen5/hariyama.png"),"")</f>
        <v/>
      </c>
      <c r="G2332" s="68">
        <f>IFERROR(_xlfn.IMAGE("https://play.pokemonshowdown.com/sprites/gen5/machamp.png"),"")</f>
        <v/>
      </c>
      <c r="I2332" s="68">
        <f>IFERROR(_xlfn.IMAGE("https://play.pokemonshowdown.com/sprites/gen5/machamp.png"),"")</f>
        <v/>
      </c>
    </row>
    <row r="2333">
      <c r="E2333" s="70" t="inlineStr">
        <is>
          <t>Lv 43 Hariyama</t>
        </is>
      </c>
      <c r="F2333" s="71" t="n"/>
      <c r="G2333" s="70" t="inlineStr">
        <is>
          <t>Lv 43 Machamp</t>
        </is>
      </c>
      <c r="H2333" s="71" t="n"/>
      <c r="I2333" s="70" t="inlineStr">
        <is>
          <t>Lv 43 Machamp</t>
        </is>
      </c>
      <c r="J2333" s="71" t="n"/>
      <c r="Q2333" s="72" t="inlineStr">
        <is>
          <t>Pokémon</t>
        </is>
      </c>
    </row>
    <row r="2334">
      <c r="E2334" s="73" t="inlineStr">
        <is>
          <t>Adamant</t>
        </is>
      </c>
      <c r="F2334" s="73" t="inlineStr">
        <is>
          <t>Guts</t>
        </is>
      </c>
      <c r="G2334" s="73" t="inlineStr">
        <is>
          <t>Adamant</t>
        </is>
      </c>
      <c r="H2334" s="73" t="inlineStr">
        <is>
          <t>No Guard</t>
        </is>
      </c>
      <c r="I2334" s="73" t="inlineStr">
        <is>
          <t>Adamant</t>
        </is>
      </c>
      <c r="J2334" s="73" t="inlineStr">
        <is>
          <t>No Guard</t>
        </is>
      </c>
      <c r="Q2334" s="72" t="inlineStr">
        <is>
          <t>Nature / Ability</t>
        </is>
      </c>
    </row>
    <row r="2335">
      <c r="B2335" s="72" t="inlineStr">
        <is>
          <t>AI Flags:</t>
        </is>
      </c>
      <c r="E2335" s="74" t="inlineStr">
        <is>
          <t>(None)</t>
        </is>
      </c>
      <c r="F2335" s="71" t="n"/>
      <c r="G2335" s="74" t="inlineStr">
        <is>
          <t>(None)</t>
        </is>
      </c>
      <c r="H2335" s="71" t="n"/>
      <c r="I2335" s="74" t="inlineStr">
        <is>
          <t>(None)</t>
        </is>
      </c>
      <c r="J2335" s="71" t="n"/>
      <c r="Q2335" s="72" t="inlineStr">
        <is>
          <t>Item</t>
        </is>
      </c>
    </row>
    <row r="2336">
      <c r="B2336" s="69" t="inlineStr">
        <is>
          <t>Basic Trainer</t>
        </is>
      </c>
      <c r="E2336" s="86" t="inlineStr">
        <is>
          <t>Submission</t>
        </is>
      </c>
      <c r="F2336" s="71" t="n"/>
      <c r="G2336" s="76" t="inlineStr">
        <is>
          <t>Mega Kick</t>
        </is>
      </c>
      <c r="H2336" s="71" t="n"/>
      <c r="I2336" s="76" t="inlineStr">
        <is>
          <t>Mega Kick</t>
        </is>
      </c>
      <c r="J2336" s="71" t="n"/>
      <c r="Q2336" s="72" t="inlineStr">
        <is>
          <t>Moves</t>
        </is>
      </c>
    </row>
    <row r="2337">
      <c r="E2337" s="86" t="inlineStr">
        <is>
          <t>Force Palm</t>
        </is>
      </c>
      <c r="F2337" s="71" t="n"/>
      <c r="G2337" s="76" t="inlineStr">
        <is>
          <t>Mega Punch</t>
        </is>
      </c>
      <c r="H2337" s="71" t="n"/>
      <c r="I2337" s="76" t="inlineStr">
        <is>
          <t>Mega Punch</t>
        </is>
      </c>
      <c r="J2337" s="71" t="n"/>
    </row>
    <row r="2338">
      <c r="E2338" s="76" t="inlineStr">
        <is>
          <t>Body Slam</t>
        </is>
      </c>
      <c r="F2338" s="71" t="n"/>
      <c r="G2338" s="86" t="inlineStr">
        <is>
          <t>Superpower</t>
        </is>
      </c>
      <c r="H2338" s="71" t="n"/>
      <c r="I2338" s="86" t="inlineStr">
        <is>
          <t>Superpower</t>
        </is>
      </c>
      <c r="J2338" s="71" t="n"/>
    </row>
    <row r="2339">
      <c r="E2339" s="76" t="inlineStr">
        <is>
          <t>Whirlwind</t>
        </is>
      </c>
      <c r="F2339" s="71" t="n"/>
      <c r="G2339" s="91" t="inlineStr">
        <is>
          <t>Ice Punch</t>
        </is>
      </c>
      <c r="H2339" s="71" t="n"/>
      <c r="I2339" s="91" t="inlineStr">
        <is>
          <t>Ice Punch</t>
        </is>
      </c>
      <c r="J2339" s="71" t="n"/>
    </row>
    <row r="2341" ht="20" customHeight="1">
      <c r="B2341" s="65" t="inlineStr">
        <is>
          <t>Ninja Boy</t>
        </is>
      </c>
      <c r="C2341" s="66" t="n"/>
      <c r="D2341" s="66" t="n"/>
      <c r="E2341" s="67" t="inlineStr">
        <is>
          <t>Ninja Boy Lao (Rematch 1)</t>
        </is>
      </c>
      <c r="F2341" s="66" t="n"/>
      <c r="G2341" s="66" t="n"/>
      <c r="H2341" s="66" t="n"/>
      <c r="I2341" s="66" t="n"/>
      <c r="J2341" s="66" t="n"/>
      <c r="K2341" s="66" t="n"/>
      <c r="L2341" s="66" t="n"/>
      <c r="M2341" s="66" t="n"/>
      <c r="N2341" s="66" t="n"/>
      <c r="O2341" s="66" t="n"/>
      <c r="P2341" s="66" t="n"/>
      <c r="Q2341" s="66" t="n"/>
    </row>
    <row r="2342" ht="69" customHeight="1">
      <c r="E2342" s="68">
        <f>IFERROR(_xlfn.IMAGE("https://play.pokemonshowdown.com/sprites/gen5/koffing.png"),"")</f>
        <v/>
      </c>
      <c r="G2342" s="68">
        <f>IFERROR(_xlfn.IMAGE("https://play.pokemonshowdown.com/sprites/gen5/koffing.png"),"")</f>
        <v/>
      </c>
      <c r="I2342" s="68">
        <f>IFERROR(_xlfn.IMAGE("https://play.pokemonshowdown.com/sprites/gen5/koffing.png"),"")</f>
        <v/>
      </c>
      <c r="K2342" s="68">
        <f>IFERROR(_xlfn.IMAGE("https://play.pokemonshowdown.com/sprites/gen5/koffing.png"),"")</f>
        <v/>
      </c>
    </row>
    <row r="2343">
      <c r="E2343" s="70" t="inlineStr">
        <is>
          <t>Lv 24 Koffing</t>
        </is>
      </c>
      <c r="F2343" s="71" t="n"/>
      <c r="G2343" s="70" t="inlineStr">
        <is>
          <t>Lv 24 Koffing</t>
        </is>
      </c>
      <c r="H2343" s="71" t="n"/>
      <c r="I2343" s="70" t="inlineStr">
        <is>
          <t>Lv 24 Koffing</t>
        </is>
      </c>
      <c r="J2343" s="71" t="n"/>
      <c r="K2343" s="70" t="inlineStr">
        <is>
          <t>Lv 26 Koffing</t>
        </is>
      </c>
      <c r="L2343" s="71" t="n"/>
      <c r="Q2343" s="72" t="inlineStr">
        <is>
          <t>Pokémon</t>
        </is>
      </c>
    </row>
    <row r="2344">
      <c r="E2344" s="73" t="inlineStr">
        <is>
          <t>Naughty</t>
        </is>
      </c>
      <c r="F2344" s="73" t="inlineStr">
        <is>
          <t>Levitate</t>
        </is>
      </c>
      <c r="G2344" s="73" t="inlineStr">
        <is>
          <t>Naughty</t>
        </is>
      </c>
      <c r="H2344" s="73" t="inlineStr">
        <is>
          <t>Levitate</t>
        </is>
      </c>
      <c r="I2344" s="73" t="inlineStr">
        <is>
          <t>Naughty</t>
        </is>
      </c>
      <c r="J2344" s="73" t="inlineStr">
        <is>
          <t>Levitate</t>
        </is>
      </c>
      <c r="K2344" s="73" t="inlineStr">
        <is>
          <t>Naughty</t>
        </is>
      </c>
      <c r="L2344" s="73" t="inlineStr">
        <is>
          <t>Levitate</t>
        </is>
      </c>
      <c r="Q2344" s="72" t="inlineStr">
        <is>
          <t>Nature / Ability</t>
        </is>
      </c>
    </row>
    <row r="2345">
      <c r="B2345" s="72" t="inlineStr">
        <is>
          <t>AI Flags:</t>
        </is>
      </c>
      <c r="E2345" s="74" t="inlineStr">
        <is>
          <t>(None)</t>
        </is>
      </c>
      <c r="F2345" s="71" t="n"/>
      <c r="G2345" s="74" t="inlineStr">
        <is>
          <t>(None)</t>
        </is>
      </c>
      <c r="H2345" s="71" t="n"/>
      <c r="I2345" s="74" t="inlineStr">
        <is>
          <t>(None)</t>
        </is>
      </c>
      <c r="J2345" s="71" t="n"/>
      <c r="K2345" s="74" t="inlineStr">
        <is>
          <t>(None)</t>
        </is>
      </c>
      <c r="L2345" s="71" t="n"/>
      <c r="Q2345" s="72" t="inlineStr">
        <is>
          <t>Item</t>
        </is>
      </c>
    </row>
    <row r="2346">
      <c r="B2346" s="69" t="inlineStr">
        <is>
          <t>Basic Trainer</t>
        </is>
      </c>
      <c r="E2346" s="80" t="inlineStr">
        <is>
          <t>Poison Gas</t>
        </is>
      </c>
      <c r="F2346" s="71" t="n"/>
      <c r="G2346" s="80" t="inlineStr">
        <is>
          <t>Poison Gas</t>
        </is>
      </c>
      <c r="H2346" s="71" t="n"/>
      <c r="I2346" s="80" t="inlineStr">
        <is>
          <t>Poison Gas</t>
        </is>
      </c>
      <c r="J2346" s="71" t="n"/>
      <c r="K2346" s="76" t="inlineStr">
        <is>
          <t>Tackle</t>
        </is>
      </c>
      <c r="L2346" s="71" t="n"/>
      <c r="Q2346" s="72" t="inlineStr">
        <is>
          <t>Moves</t>
        </is>
      </c>
    </row>
    <row r="2347">
      <c r="E2347" s="76" t="inlineStr">
        <is>
          <t>Tackle</t>
        </is>
      </c>
      <c r="F2347" s="71" t="n"/>
      <c r="G2347" s="76" t="inlineStr">
        <is>
          <t>Tackle</t>
        </is>
      </c>
      <c r="H2347" s="71" t="n"/>
      <c r="I2347" s="76" t="inlineStr">
        <is>
          <t>Tackle</t>
        </is>
      </c>
      <c r="J2347" s="71" t="n"/>
      <c r="K2347" s="80" t="inlineStr">
        <is>
          <t>Sludge</t>
        </is>
      </c>
      <c r="L2347" s="71" t="n"/>
    </row>
    <row r="2348">
      <c r="E2348" s="80" t="inlineStr">
        <is>
          <t>Sludge</t>
        </is>
      </c>
      <c r="F2348" s="71" t="n"/>
      <c r="G2348" s="80" t="inlineStr">
        <is>
          <t>Sludge</t>
        </is>
      </c>
      <c r="H2348" s="71" t="n"/>
      <c r="I2348" s="80" t="inlineStr">
        <is>
          <t>Sludge</t>
        </is>
      </c>
      <c r="J2348" s="71" t="n"/>
      <c r="K2348" s="81" t="inlineStr">
        <is>
          <t>-</t>
        </is>
      </c>
      <c r="L2348" s="71" t="n"/>
    </row>
    <row r="2349">
      <c r="E2349" s="76" t="inlineStr">
        <is>
          <t>Self Destruct</t>
        </is>
      </c>
      <c r="F2349" s="71" t="n"/>
      <c r="G2349" s="81" t="inlineStr">
        <is>
          <t>-</t>
        </is>
      </c>
      <c r="H2349" s="71" t="n"/>
      <c r="I2349" s="76" t="inlineStr">
        <is>
          <t>Self Destruct</t>
        </is>
      </c>
      <c r="J2349" s="71" t="n"/>
      <c r="K2349" s="81" t="inlineStr">
        <is>
          <t>-</t>
        </is>
      </c>
      <c r="L2349" s="71" t="n"/>
    </row>
    <row r="2351" ht="20" customHeight="1">
      <c r="B2351" s="65" t="inlineStr">
        <is>
          <t>Ninja Boy</t>
        </is>
      </c>
      <c r="C2351" s="66" t="n"/>
      <c r="D2351" s="66" t="n"/>
      <c r="E2351" s="67" t="inlineStr">
        <is>
          <t>Ninja Boy Lao (Rematch 2)</t>
        </is>
      </c>
      <c r="F2351" s="66" t="n"/>
      <c r="G2351" s="66" t="n"/>
      <c r="H2351" s="66" t="n"/>
      <c r="I2351" s="66" t="n"/>
      <c r="J2351" s="66" t="n"/>
      <c r="K2351" s="66" t="n"/>
      <c r="L2351" s="66" t="n"/>
      <c r="M2351" s="66" t="n"/>
      <c r="N2351" s="66" t="n"/>
      <c r="O2351" s="66" t="n"/>
      <c r="P2351" s="66" t="n"/>
      <c r="Q2351" s="66" t="n"/>
    </row>
    <row r="2352" ht="69" customHeight="1">
      <c r="E2352" s="68">
        <f>IFERROR(_xlfn.IMAGE("https://play.pokemonshowdown.com/sprites/gen5/koffing.png"),"")</f>
        <v/>
      </c>
      <c r="G2352" s="68">
        <f>IFERROR(_xlfn.IMAGE("https://play.pokemonshowdown.com/sprites/gen5/koffing.png"),"")</f>
        <v/>
      </c>
      <c r="I2352" s="68">
        <f>IFERROR(_xlfn.IMAGE("https://play.pokemonshowdown.com/sprites/gen5/koffing.png"),"")</f>
        <v/>
      </c>
      <c r="K2352" s="68">
        <f>IFERROR(_xlfn.IMAGE("https://play.pokemonshowdown.com/sprites/gen5/koffing.png"),"")</f>
        <v/>
      </c>
    </row>
    <row r="2353">
      <c r="E2353" s="70" t="inlineStr">
        <is>
          <t>Lv 27 Koffing</t>
        </is>
      </c>
      <c r="F2353" s="71" t="n"/>
      <c r="G2353" s="70" t="inlineStr">
        <is>
          <t>Lv 27 Koffing</t>
        </is>
      </c>
      <c r="H2353" s="71" t="n"/>
      <c r="I2353" s="70" t="inlineStr">
        <is>
          <t>Lv 27 Koffing</t>
        </is>
      </c>
      <c r="J2353" s="71" t="n"/>
      <c r="K2353" s="70" t="inlineStr">
        <is>
          <t>Lv 29 Koffing</t>
        </is>
      </c>
      <c r="L2353" s="71" t="n"/>
      <c r="Q2353" s="72" t="inlineStr">
        <is>
          <t>Pokémon</t>
        </is>
      </c>
    </row>
    <row r="2354">
      <c r="E2354" s="73" t="inlineStr">
        <is>
          <t>Naughty</t>
        </is>
      </c>
      <c r="F2354" s="73" t="inlineStr">
        <is>
          <t>Levitate</t>
        </is>
      </c>
      <c r="G2354" s="73" t="inlineStr">
        <is>
          <t>Naughty</t>
        </is>
      </c>
      <c r="H2354" s="73" t="inlineStr">
        <is>
          <t>Levitate</t>
        </is>
      </c>
      <c r="I2354" s="73" t="inlineStr">
        <is>
          <t>Naughty</t>
        </is>
      </c>
      <c r="J2354" s="73" t="inlineStr">
        <is>
          <t>Levitate</t>
        </is>
      </c>
      <c r="K2354" s="73" t="inlineStr">
        <is>
          <t>Naughty</t>
        </is>
      </c>
      <c r="L2354" s="73" t="inlineStr">
        <is>
          <t>Levitate</t>
        </is>
      </c>
      <c r="Q2354" s="72" t="inlineStr">
        <is>
          <t>Nature / Ability</t>
        </is>
      </c>
    </row>
    <row r="2355">
      <c r="B2355" s="72" t="inlineStr">
        <is>
          <t>AI Flags:</t>
        </is>
      </c>
      <c r="E2355" s="74" t="inlineStr">
        <is>
          <t>(None)</t>
        </is>
      </c>
      <c r="F2355" s="71" t="n"/>
      <c r="G2355" s="74" t="inlineStr">
        <is>
          <t>(None)</t>
        </is>
      </c>
      <c r="H2355" s="71" t="n"/>
      <c r="I2355" s="74" t="inlineStr">
        <is>
          <t>(None)</t>
        </is>
      </c>
      <c r="J2355" s="71" t="n"/>
      <c r="K2355" s="74" t="inlineStr">
        <is>
          <t>(None)</t>
        </is>
      </c>
      <c r="L2355" s="71" t="n"/>
      <c r="Q2355" s="72" t="inlineStr">
        <is>
          <t>Item</t>
        </is>
      </c>
    </row>
    <row r="2356">
      <c r="B2356" s="69" t="inlineStr">
        <is>
          <t>Basic Trainer</t>
        </is>
      </c>
      <c r="E2356" s="80" t="inlineStr">
        <is>
          <t>Poison Gas</t>
        </is>
      </c>
      <c r="F2356" s="71" t="n"/>
      <c r="G2356" s="80" t="inlineStr">
        <is>
          <t>Poison Gas</t>
        </is>
      </c>
      <c r="H2356" s="71" t="n"/>
      <c r="I2356" s="80" t="inlineStr">
        <is>
          <t>Poison Gas</t>
        </is>
      </c>
      <c r="J2356" s="71" t="n"/>
      <c r="K2356" s="76" t="inlineStr">
        <is>
          <t>Tackle</t>
        </is>
      </c>
      <c r="L2356" s="71" t="n"/>
      <c r="Q2356" s="72" t="inlineStr">
        <is>
          <t>Moves</t>
        </is>
      </c>
    </row>
    <row r="2357">
      <c r="E2357" s="76" t="inlineStr">
        <is>
          <t>Tackle</t>
        </is>
      </c>
      <c r="F2357" s="71" t="n"/>
      <c r="G2357" s="76" t="inlineStr">
        <is>
          <t>Tackle</t>
        </is>
      </c>
      <c r="H2357" s="71" t="n"/>
      <c r="I2357" s="76" t="inlineStr">
        <is>
          <t>Tackle</t>
        </is>
      </c>
      <c r="J2357" s="71" t="n"/>
      <c r="K2357" s="80" t="inlineStr">
        <is>
          <t>Sludge</t>
        </is>
      </c>
      <c r="L2357" s="71" t="n"/>
    </row>
    <row r="2358">
      <c r="E2358" s="80" t="inlineStr">
        <is>
          <t>Sludge</t>
        </is>
      </c>
      <c r="F2358" s="71" t="n"/>
      <c r="G2358" s="80" t="inlineStr">
        <is>
          <t>Sludge</t>
        </is>
      </c>
      <c r="H2358" s="71" t="n"/>
      <c r="I2358" s="80" t="inlineStr">
        <is>
          <t>Sludge</t>
        </is>
      </c>
      <c r="J2358" s="71" t="n"/>
      <c r="K2358" s="81" t="inlineStr">
        <is>
          <t>-</t>
        </is>
      </c>
      <c r="L2358" s="71" t="n"/>
    </row>
    <row r="2359">
      <c r="E2359" s="76" t="inlineStr">
        <is>
          <t>Self Destruct</t>
        </is>
      </c>
      <c r="F2359" s="71" t="n"/>
      <c r="G2359" s="76" t="inlineStr">
        <is>
          <t>Self Destruct</t>
        </is>
      </c>
      <c r="H2359" s="71" t="n"/>
      <c r="I2359" s="81" t="inlineStr">
        <is>
          <t>-</t>
        </is>
      </c>
      <c r="J2359" s="71" t="n"/>
      <c r="K2359" s="81" t="inlineStr">
        <is>
          <t>-</t>
        </is>
      </c>
      <c r="L2359" s="71" t="n"/>
    </row>
    <row r="2361" ht="20" customHeight="1">
      <c r="B2361" s="65" t="inlineStr">
        <is>
          <t>Ninja Boy</t>
        </is>
      </c>
      <c r="C2361" s="66" t="n"/>
      <c r="D2361" s="66" t="n"/>
      <c r="E2361" s="67" t="inlineStr">
        <is>
          <t>Ninja Boy Lao (Rematch 3)</t>
        </is>
      </c>
      <c r="F2361" s="66" t="n"/>
      <c r="G2361" s="66" t="n"/>
      <c r="H2361" s="66" t="n"/>
      <c r="I2361" s="66" t="n"/>
      <c r="J2361" s="66" t="n"/>
      <c r="K2361" s="66" t="n"/>
      <c r="L2361" s="66" t="n"/>
      <c r="M2361" s="66" t="n"/>
      <c r="N2361" s="66" t="n"/>
      <c r="O2361" s="66" t="n"/>
      <c r="P2361" s="66" t="n"/>
      <c r="Q2361" s="66" t="n"/>
    </row>
    <row r="2362" ht="69" customHeight="1">
      <c r="E2362" s="68">
        <f>IFERROR(_xlfn.IMAGE("https://play.pokemonshowdown.com/sprites/gen5/koffing.png"),"")</f>
        <v/>
      </c>
      <c r="G2362" s="68">
        <f>IFERROR(_xlfn.IMAGE("https://play.pokemonshowdown.com/sprites/gen5/koffing.png"),"")</f>
        <v/>
      </c>
      <c r="I2362" s="68">
        <f>IFERROR(_xlfn.IMAGE("https://play.pokemonshowdown.com/sprites/gen5/koffing.png"),"")</f>
        <v/>
      </c>
      <c r="K2362" s="68">
        <f>IFERROR(_xlfn.IMAGE("https://play.pokemonshowdown.com/sprites/gen5/koffing.png"),"")</f>
        <v/>
      </c>
    </row>
    <row r="2363">
      <c r="E2363" s="70" t="inlineStr">
        <is>
          <t>Lv 30 Koffing</t>
        </is>
      </c>
      <c r="F2363" s="71" t="n"/>
      <c r="G2363" s="70" t="inlineStr">
        <is>
          <t>Lv 30 Koffing</t>
        </is>
      </c>
      <c r="H2363" s="71" t="n"/>
      <c r="I2363" s="70" t="inlineStr">
        <is>
          <t>Lv 30 Koffing</t>
        </is>
      </c>
      <c r="J2363" s="71" t="n"/>
      <c r="K2363" s="70" t="inlineStr">
        <is>
          <t>Lv 32 Koffing</t>
        </is>
      </c>
      <c r="L2363" s="71" t="n"/>
      <c r="Q2363" s="72" t="inlineStr">
        <is>
          <t>Pokémon</t>
        </is>
      </c>
    </row>
    <row r="2364">
      <c r="E2364" s="73" t="inlineStr">
        <is>
          <t>Naughty</t>
        </is>
      </c>
      <c r="F2364" s="73" t="inlineStr">
        <is>
          <t>Levitate</t>
        </is>
      </c>
      <c r="G2364" s="73" t="inlineStr">
        <is>
          <t>Naughty</t>
        </is>
      </c>
      <c r="H2364" s="73" t="inlineStr">
        <is>
          <t>Levitate</t>
        </is>
      </c>
      <c r="I2364" s="73" t="inlineStr">
        <is>
          <t>Naughty</t>
        </is>
      </c>
      <c r="J2364" s="73" t="inlineStr">
        <is>
          <t>Levitate</t>
        </is>
      </c>
      <c r="K2364" s="73" t="inlineStr">
        <is>
          <t>Naughty</t>
        </is>
      </c>
      <c r="L2364" s="73" t="inlineStr">
        <is>
          <t>Levitate</t>
        </is>
      </c>
      <c r="Q2364" s="72" t="inlineStr">
        <is>
          <t>Nature / Ability</t>
        </is>
      </c>
    </row>
    <row r="2365">
      <c r="B2365" s="72" t="inlineStr">
        <is>
          <t>AI Flags:</t>
        </is>
      </c>
      <c r="E2365" s="74" t="inlineStr">
        <is>
          <t>(None)</t>
        </is>
      </c>
      <c r="F2365" s="71" t="n"/>
      <c r="G2365" s="74" t="inlineStr">
        <is>
          <t>(None)</t>
        </is>
      </c>
      <c r="H2365" s="71" t="n"/>
      <c r="I2365" s="74" t="inlineStr">
        <is>
          <t>(None)</t>
        </is>
      </c>
      <c r="J2365" s="71" t="n"/>
      <c r="K2365" s="74" t="inlineStr">
        <is>
          <t>(None)</t>
        </is>
      </c>
      <c r="L2365" s="71" t="n"/>
      <c r="Q2365" s="72" t="inlineStr">
        <is>
          <t>Item</t>
        </is>
      </c>
    </row>
    <row r="2366">
      <c r="B2366" s="69" t="inlineStr">
        <is>
          <t>Basic Trainer</t>
        </is>
      </c>
      <c r="E2366" s="80" t="inlineStr">
        <is>
          <t>Poison Gas</t>
        </is>
      </c>
      <c r="F2366" s="71" t="n"/>
      <c r="G2366" s="80" t="inlineStr">
        <is>
          <t>Poison Gas</t>
        </is>
      </c>
      <c r="H2366" s="71" t="n"/>
      <c r="I2366" s="80" t="inlineStr">
        <is>
          <t>Poison Gas</t>
        </is>
      </c>
      <c r="J2366" s="71" t="n"/>
      <c r="K2366" s="76" t="inlineStr">
        <is>
          <t>Tackle</t>
        </is>
      </c>
      <c r="L2366" s="71" t="n"/>
      <c r="Q2366" s="72" t="inlineStr">
        <is>
          <t>Moves</t>
        </is>
      </c>
    </row>
    <row r="2367">
      <c r="E2367" s="76" t="inlineStr">
        <is>
          <t>Tackle</t>
        </is>
      </c>
      <c r="F2367" s="71" t="n"/>
      <c r="G2367" s="76" t="inlineStr">
        <is>
          <t>Tackle</t>
        </is>
      </c>
      <c r="H2367" s="71" t="n"/>
      <c r="I2367" s="76" t="inlineStr">
        <is>
          <t>Tackle</t>
        </is>
      </c>
      <c r="J2367" s="71" t="n"/>
      <c r="K2367" s="80" t="inlineStr">
        <is>
          <t>Sludge</t>
        </is>
      </c>
      <c r="L2367" s="71" t="n"/>
    </row>
    <row r="2368">
      <c r="E2368" s="80" t="inlineStr">
        <is>
          <t>Sludge</t>
        </is>
      </c>
      <c r="F2368" s="71" t="n"/>
      <c r="G2368" s="80" t="inlineStr">
        <is>
          <t>Sludge</t>
        </is>
      </c>
      <c r="H2368" s="71" t="n"/>
      <c r="I2368" s="80" t="inlineStr">
        <is>
          <t>Sludge</t>
        </is>
      </c>
      <c r="J2368" s="71" t="n"/>
      <c r="K2368" s="81" t="inlineStr">
        <is>
          <t>-</t>
        </is>
      </c>
      <c r="L2368" s="71" t="n"/>
    </row>
    <row r="2369">
      <c r="E2369" s="81" t="inlineStr">
        <is>
          <t>-</t>
        </is>
      </c>
      <c r="F2369" s="71" t="n"/>
      <c r="G2369" s="81" t="inlineStr">
        <is>
          <t>-</t>
        </is>
      </c>
      <c r="H2369" s="71" t="n"/>
      <c r="I2369" s="81" t="inlineStr">
        <is>
          <t>-</t>
        </is>
      </c>
      <c r="J2369" s="71" t="n"/>
      <c r="K2369" s="81" t="inlineStr">
        <is>
          <t>-</t>
        </is>
      </c>
      <c r="L2369" s="71" t="n"/>
    </row>
    <row r="2371" ht="20" customHeight="1">
      <c r="B2371" s="65" t="inlineStr">
        <is>
          <t>Ninja Boy</t>
        </is>
      </c>
      <c r="C2371" s="66" t="n"/>
      <c r="D2371" s="66" t="n"/>
      <c r="E2371" s="67" t="inlineStr">
        <is>
          <t>Ninja Boy Lao (Rematch 4)</t>
        </is>
      </c>
      <c r="F2371" s="66" t="n"/>
      <c r="G2371" s="66" t="n"/>
      <c r="H2371" s="66" t="n"/>
      <c r="I2371" s="66" t="n"/>
      <c r="J2371" s="66" t="n"/>
      <c r="K2371" s="66" t="n"/>
      <c r="L2371" s="66" t="n"/>
      <c r="M2371" s="66" t="n"/>
      <c r="N2371" s="66" t="n"/>
      <c r="O2371" s="66" t="n"/>
      <c r="P2371" s="66" t="n"/>
      <c r="Q2371" s="66" t="n"/>
    </row>
    <row r="2372" ht="69" customHeight="1">
      <c r="E2372" s="68">
        <f>IFERROR(_xlfn.IMAGE("https://play.pokemonshowdown.com/sprites/gen5/koffing.png"),"")</f>
        <v/>
      </c>
      <c r="G2372" s="68">
        <f>IFERROR(_xlfn.IMAGE("https://play.pokemonshowdown.com/sprites/gen5/koffing.png"),"")</f>
        <v/>
      </c>
      <c r="I2372" s="68">
        <f>IFERROR(_xlfn.IMAGE("https://play.pokemonshowdown.com/sprites/gen5/koffing.png"),"")</f>
        <v/>
      </c>
      <c r="K2372" s="68">
        <f>IFERROR(_xlfn.IMAGE("https://play.pokemonshowdown.com/sprites/gen5/weezing.png"),"")</f>
        <v/>
      </c>
    </row>
    <row r="2373">
      <c r="E2373" s="70" t="inlineStr">
        <is>
          <t>Lv 33 Koffing</t>
        </is>
      </c>
      <c r="F2373" s="71" t="n"/>
      <c r="G2373" s="70" t="inlineStr">
        <is>
          <t>Lv 33 Koffing</t>
        </is>
      </c>
      <c r="H2373" s="71" t="n"/>
      <c r="I2373" s="70" t="inlineStr">
        <is>
          <t>Lv 33 Koffing</t>
        </is>
      </c>
      <c r="J2373" s="71" t="n"/>
      <c r="K2373" s="70" t="inlineStr">
        <is>
          <t>Lv 35 Weezing</t>
        </is>
      </c>
      <c r="L2373" s="71" t="n"/>
      <c r="Q2373" s="72" t="inlineStr">
        <is>
          <t>Pokémon</t>
        </is>
      </c>
    </row>
    <row r="2374">
      <c r="E2374" s="73" t="inlineStr">
        <is>
          <t>Naughty</t>
        </is>
      </c>
      <c r="F2374" s="73" t="inlineStr">
        <is>
          <t>Levitate</t>
        </is>
      </c>
      <c r="G2374" s="73" t="inlineStr">
        <is>
          <t>Naughty</t>
        </is>
      </c>
      <c r="H2374" s="73" t="inlineStr">
        <is>
          <t>Levitate</t>
        </is>
      </c>
      <c r="I2374" s="73" t="inlineStr">
        <is>
          <t>Naughty</t>
        </is>
      </c>
      <c r="J2374" s="73" t="inlineStr">
        <is>
          <t>Levitate</t>
        </is>
      </c>
      <c r="K2374" s="73" t="inlineStr">
        <is>
          <t>Naughty</t>
        </is>
      </c>
      <c r="L2374" s="73" t="inlineStr">
        <is>
          <t>Levitate</t>
        </is>
      </c>
      <c r="Q2374" s="72" t="inlineStr">
        <is>
          <t>Nature / Ability</t>
        </is>
      </c>
    </row>
    <row r="2375">
      <c r="B2375" s="72" t="inlineStr">
        <is>
          <t>AI Flags:</t>
        </is>
      </c>
      <c r="E2375" s="74" t="inlineStr">
        <is>
          <t>(None)</t>
        </is>
      </c>
      <c r="F2375" s="71" t="n"/>
      <c r="G2375" s="74" t="inlineStr">
        <is>
          <t>(None)</t>
        </is>
      </c>
      <c r="H2375" s="71" t="n"/>
      <c r="I2375" s="74" t="inlineStr">
        <is>
          <t>(None)</t>
        </is>
      </c>
      <c r="J2375" s="71" t="n"/>
      <c r="K2375" s="74" t="inlineStr">
        <is>
          <t>Smoke Ball</t>
        </is>
      </c>
      <c r="L2375" s="71" t="n"/>
      <c r="Q2375" s="72" t="inlineStr">
        <is>
          <t>Item</t>
        </is>
      </c>
    </row>
    <row r="2376">
      <c r="B2376" s="69" t="inlineStr">
        <is>
          <t>Basic Trainer</t>
        </is>
      </c>
      <c r="E2376" s="80" t="inlineStr">
        <is>
          <t>Poison Gas</t>
        </is>
      </c>
      <c r="F2376" s="71" t="n"/>
      <c r="G2376" s="80" t="inlineStr">
        <is>
          <t>Poison Gas</t>
        </is>
      </c>
      <c r="H2376" s="71" t="n"/>
      <c r="I2376" s="80" t="inlineStr">
        <is>
          <t>Poison Gas</t>
        </is>
      </c>
      <c r="J2376" s="71" t="n"/>
      <c r="K2376" s="76" t="inlineStr">
        <is>
          <t>Tackle</t>
        </is>
      </c>
      <c r="L2376" s="71" t="n"/>
      <c r="Q2376" s="72" t="inlineStr">
        <is>
          <t>Moves</t>
        </is>
      </c>
    </row>
    <row r="2377">
      <c r="E2377" s="76" t="inlineStr">
        <is>
          <t>Tackle</t>
        </is>
      </c>
      <c r="F2377" s="71" t="n"/>
      <c r="G2377" s="76" t="inlineStr">
        <is>
          <t>Tackle</t>
        </is>
      </c>
      <c r="H2377" s="71" t="n"/>
      <c r="I2377" s="76" t="inlineStr">
        <is>
          <t>Tackle</t>
        </is>
      </c>
      <c r="J2377" s="71" t="n"/>
      <c r="K2377" s="80" t="inlineStr">
        <is>
          <t>Sludge</t>
        </is>
      </c>
      <c r="L2377" s="71" t="n"/>
    </row>
    <row r="2378">
      <c r="E2378" s="80" t="inlineStr">
        <is>
          <t>Sludge</t>
        </is>
      </c>
      <c r="F2378" s="71" t="n"/>
      <c r="G2378" s="80" t="inlineStr">
        <is>
          <t>Sludge</t>
        </is>
      </c>
      <c r="H2378" s="71" t="n"/>
      <c r="I2378" s="80" t="inlineStr">
        <is>
          <t>Sludge</t>
        </is>
      </c>
      <c r="J2378" s="71" t="n"/>
      <c r="K2378" s="81" t="inlineStr">
        <is>
          <t>-</t>
        </is>
      </c>
      <c r="L2378" s="71" t="n"/>
    </row>
    <row r="2379">
      <c r="E2379" s="81" t="inlineStr">
        <is>
          <t>-</t>
        </is>
      </c>
      <c r="F2379" s="71" t="n"/>
      <c r="G2379" s="76" t="inlineStr">
        <is>
          <t>Self Destruct</t>
        </is>
      </c>
      <c r="H2379" s="71" t="n"/>
      <c r="I2379" s="76" t="inlineStr">
        <is>
          <t>Self Destruct</t>
        </is>
      </c>
      <c r="J2379" s="71" t="n"/>
      <c r="K2379" s="81" t="inlineStr">
        <is>
          <t>-</t>
        </is>
      </c>
      <c r="L2379" s="71" t="n"/>
    </row>
    <row r="2381" ht="20" customHeight="1">
      <c r="B2381" s="65" t="inlineStr">
        <is>
          <t>Rival</t>
        </is>
      </c>
      <c r="C2381" s="66" t="n"/>
      <c r="D2381" s="66" t="n"/>
      <c r="E2381" s="67" t="inlineStr">
        <is>
          <t>Rival Leaf</t>
        </is>
      </c>
      <c r="F2381" s="66" t="n"/>
      <c r="G2381" s="66" t="n"/>
      <c r="H2381" s="66" t="n"/>
      <c r="I2381" s="66" t="n"/>
      <c r="J2381" s="66" t="n"/>
      <c r="K2381" s="66" t="n"/>
      <c r="L2381" s="66" t="n"/>
      <c r="M2381" s="66" t="n"/>
      <c r="N2381" s="66" t="n"/>
      <c r="O2381" s="66" t="n"/>
      <c r="P2381" s="66" t="n"/>
      <c r="Q2381" s="66" t="n"/>
    </row>
    <row r="2382" ht="69" customHeight="1">
      <c r="E2382" s="68">
        <f>IFERROR(_xlfn.IMAGE("https://play.pokemonshowdown.com/sprites/gen5/bulbasaur.png"),"")</f>
        <v/>
      </c>
    </row>
    <row r="2383">
      <c r="E2383" s="70" t="inlineStr">
        <is>
          <t>Lv 5 Bulbasaur</t>
        </is>
      </c>
      <c r="F2383" s="71" t="n"/>
      <c r="Q2383" s="72" t="inlineStr">
        <is>
          <t>Pokémon</t>
        </is>
      </c>
    </row>
    <row r="2384">
      <c r="E2384" s="73" t="inlineStr">
        <is>
          <t>Modest</t>
        </is>
      </c>
      <c r="F2384" s="73" t="inlineStr">
        <is>
          <t>Overgrow</t>
        </is>
      </c>
      <c r="Q2384" s="72" t="inlineStr">
        <is>
          <t>Nature / Ability</t>
        </is>
      </c>
    </row>
    <row r="2385">
      <c r="B2385" s="72" t="inlineStr">
        <is>
          <t>AI Flags:</t>
        </is>
      </c>
      <c r="E2385" s="74" t="inlineStr">
        <is>
          <t>(None)</t>
        </is>
      </c>
      <c r="F2385" s="71" t="n"/>
      <c r="Q2385" s="72" t="inlineStr">
        <is>
          <t>Item</t>
        </is>
      </c>
    </row>
    <row r="2386">
      <c r="B2386" s="69" t="inlineStr">
        <is>
          <t>UNVERIFIED</t>
        </is>
      </c>
      <c r="E2386" s="80" t="inlineStr">
        <is>
          <t>Poison Sting</t>
        </is>
      </c>
      <c r="F2386" s="71" t="n"/>
      <c r="Q2386" s="72" t="inlineStr">
        <is>
          <t>Moves</t>
        </is>
      </c>
    </row>
    <row r="2387">
      <c r="E2387" s="84" t="inlineStr">
        <is>
          <t>Vine Whip</t>
        </is>
      </c>
      <c r="F2387" s="71" t="n"/>
    </row>
    <row r="2388">
      <c r="E2388" s="81" t="inlineStr">
        <is>
          <t>-</t>
        </is>
      </c>
      <c r="F2388" s="71" t="n"/>
    </row>
    <row r="2389">
      <c r="E2389" s="81" t="inlineStr">
        <is>
          <t>-</t>
        </is>
      </c>
      <c r="F2389" s="71" t="n"/>
    </row>
    <row r="2391" ht="20" customHeight="1">
      <c r="B2391" s="65" t="inlineStr">
        <is>
          <t>Sis And Bro</t>
        </is>
      </c>
      <c r="C2391" s="66" t="n"/>
      <c r="D2391" s="66" t="n"/>
      <c r="E2391" s="67" t="inlineStr">
        <is>
          <t>Sis And Bro Lila &amp; Roy (Rematch 1)</t>
        </is>
      </c>
      <c r="F2391" s="66" t="n"/>
      <c r="G2391" s="66" t="n"/>
      <c r="H2391" s="66" t="n"/>
      <c r="I2391" s="66" t="n"/>
      <c r="J2391" s="66" t="n"/>
      <c r="K2391" s="66" t="n"/>
      <c r="L2391" s="66" t="n"/>
      <c r="M2391" s="66" t="n"/>
      <c r="N2391" s="66" t="n"/>
      <c r="O2391" s="66" t="n"/>
      <c r="P2391" s="66" t="n"/>
      <c r="Q2391" s="66" t="n"/>
    </row>
    <row r="2392" ht="69" customHeight="1">
      <c r="E2392" s="68">
        <f>IFERROR(_xlfn.IMAGE("https://play.pokemonshowdown.com/sprites/gen5/chinchou.png"),"")</f>
        <v/>
      </c>
      <c r="G2392" s="68">
        <f>IFERROR(_xlfn.IMAGE("https://play.pokemonshowdown.com/sprites/gen5/carvanha.png"),"")</f>
        <v/>
      </c>
      <c r="Q2392" s="69" t="inlineStr">
        <is>
          <t>DOUBLE BATTLE</t>
        </is>
      </c>
    </row>
    <row r="2393">
      <c r="E2393" s="70" t="inlineStr">
        <is>
          <t>Lv 42 Chinchou</t>
        </is>
      </c>
      <c r="F2393" s="71" t="n"/>
      <c r="G2393" s="70" t="inlineStr">
        <is>
          <t>Lv 40 Carvanha</t>
        </is>
      </c>
      <c r="H2393" s="71" t="n"/>
      <c r="Q2393" s="72" t="inlineStr">
        <is>
          <t>Pokémon</t>
        </is>
      </c>
    </row>
    <row r="2394">
      <c r="E2394" s="73" t="inlineStr">
        <is>
          <t>Modest</t>
        </is>
      </c>
      <c r="F2394" s="73" t="inlineStr">
        <is>
          <t>Volt Absorb</t>
        </is>
      </c>
      <c r="G2394" s="73" t="inlineStr">
        <is>
          <t>Adamant</t>
        </is>
      </c>
      <c r="H2394" s="73" t="inlineStr">
        <is>
          <t>Rough Skin</t>
        </is>
      </c>
      <c r="Q2394" s="72" t="inlineStr">
        <is>
          <t>Nature / Ability</t>
        </is>
      </c>
    </row>
    <row r="2395">
      <c r="B2395" s="72" t="inlineStr">
        <is>
          <t>AI Flags:</t>
        </is>
      </c>
      <c r="E2395" s="74" t="inlineStr">
        <is>
          <t>(None)</t>
        </is>
      </c>
      <c r="F2395" s="71" t="n"/>
      <c r="G2395" s="74" t="inlineStr">
        <is>
          <t>(None)</t>
        </is>
      </c>
      <c r="H2395" s="71" t="n"/>
      <c r="Q2395" s="72" t="inlineStr">
        <is>
          <t>Item</t>
        </is>
      </c>
    </row>
    <row r="2396">
      <c r="B2396" s="69" t="inlineStr">
        <is>
          <t>Basic Trainer</t>
        </is>
      </c>
      <c r="E2396" s="77" t="inlineStr">
        <is>
          <t>Wild Charge</t>
        </is>
      </c>
      <c r="F2396" s="71" t="n"/>
      <c r="G2396" s="90" t="inlineStr">
        <is>
          <t>Water Pulse</t>
        </is>
      </c>
      <c r="H2396" s="71" t="n"/>
      <c r="Q2396" s="72" t="inlineStr">
        <is>
          <t>Moves</t>
        </is>
      </c>
    </row>
    <row r="2397">
      <c r="E2397" s="76" t="inlineStr">
        <is>
          <t>Flash</t>
        </is>
      </c>
      <c r="F2397" s="71" t="n"/>
      <c r="G2397" s="75" t="inlineStr">
        <is>
          <t>Payback</t>
        </is>
      </c>
      <c r="H2397" s="71" t="n"/>
    </row>
    <row r="2398">
      <c r="E2398" s="79" t="inlineStr">
        <is>
          <t>Signal Beam</t>
        </is>
      </c>
      <c r="F2398" s="71" t="n"/>
      <c r="G2398" s="75" t="inlineStr">
        <is>
          <t>Dark Pulse</t>
        </is>
      </c>
      <c r="H2398" s="71" t="n"/>
    </row>
    <row r="2399">
      <c r="E2399" s="90" t="inlineStr">
        <is>
          <t>Hydro Pump</t>
        </is>
      </c>
      <c r="F2399" s="71" t="n"/>
      <c r="G2399" s="80" t="inlineStr">
        <is>
          <t>Poison Fang</t>
        </is>
      </c>
      <c r="H2399" s="71" t="n"/>
    </row>
    <row r="2401" ht="20" customHeight="1">
      <c r="B2401" s="65" t="inlineStr">
        <is>
          <t>Sis And Bro</t>
        </is>
      </c>
      <c r="C2401" s="66" t="n"/>
      <c r="D2401" s="66" t="n"/>
      <c r="E2401" s="67" t="inlineStr">
        <is>
          <t>Sis And Bro Lila &amp; Roy (Rematch 2)</t>
        </is>
      </c>
      <c r="F2401" s="66" t="n"/>
      <c r="G2401" s="66" t="n"/>
      <c r="H2401" s="66" t="n"/>
      <c r="I2401" s="66" t="n"/>
      <c r="J2401" s="66" t="n"/>
      <c r="K2401" s="66" t="n"/>
      <c r="L2401" s="66" t="n"/>
      <c r="M2401" s="66" t="n"/>
      <c r="N2401" s="66" t="n"/>
      <c r="O2401" s="66" t="n"/>
      <c r="P2401" s="66" t="n"/>
      <c r="Q2401" s="66" t="n"/>
    </row>
    <row r="2402" ht="69" customHeight="1">
      <c r="E2402" s="68">
        <f>IFERROR(_xlfn.IMAGE("https://play.pokemonshowdown.com/sprites/gen5/lanturn.png"),"")</f>
        <v/>
      </c>
      <c r="G2402" s="68">
        <f>IFERROR(_xlfn.IMAGE("https://play.pokemonshowdown.com/sprites/gen5/carvanha.png"),"")</f>
        <v/>
      </c>
      <c r="Q2402" s="69" t="inlineStr">
        <is>
          <t>DOUBLE BATTLE</t>
        </is>
      </c>
    </row>
    <row r="2403">
      <c r="E2403" s="70" t="inlineStr">
        <is>
          <t>Lv 45 Lanturn</t>
        </is>
      </c>
      <c r="F2403" s="71" t="n"/>
      <c r="G2403" s="70" t="inlineStr">
        <is>
          <t>Lv 43 Carvanha</t>
        </is>
      </c>
      <c r="H2403" s="71" t="n"/>
      <c r="Q2403" s="72" t="inlineStr">
        <is>
          <t>Pokémon</t>
        </is>
      </c>
    </row>
    <row r="2404">
      <c r="E2404" s="73" t="inlineStr">
        <is>
          <t>Modest</t>
        </is>
      </c>
      <c r="F2404" s="73" t="inlineStr">
        <is>
          <t>Volt Absorb</t>
        </is>
      </c>
      <c r="G2404" s="73" t="inlineStr">
        <is>
          <t>Adamant</t>
        </is>
      </c>
      <c r="H2404" s="73" t="inlineStr">
        <is>
          <t>Rough Skin</t>
        </is>
      </c>
      <c r="Q2404" s="72" t="inlineStr">
        <is>
          <t>Nature / Ability</t>
        </is>
      </c>
    </row>
    <row r="2405">
      <c r="B2405" s="72" t="inlineStr">
        <is>
          <t>AI Flags:</t>
        </is>
      </c>
      <c r="E2405" s="74" t="inlineStr">
        <is>
          <t>(None)</t>
        </is>
      </c>
      <c r="F2405" s="71" t="n"/>
      <c r="G2405" s="74" t="inlineStr">
        <is>
          <t>(None)</t>
        </is>
      </c>
      <c r="H2405" s="71" t="n"/>
      <c r="Q2405" s="72" t="inlineStr">
        <is>
          <t>Item</t>
        </is>
      </c>
    </row>
    <row r="2406">
      <c r="B2406" s="69" t="inlineStr">
        <is>
          <t>Basic Trainer</t>
        </is>
      </c>
      <c r="E2406" s="76" t="inlineStr">
        <is>
          <t>Flash</t>
        </is>
      </c>
      <c r="F2406" s="71" t="n"/>
      <c r="G2406" s="90" t="inlineStr">
        <is>
          <t>Water Pulse</t>
        </is>
      </c>
      <c r="H2406" s="71" t="n"/>
      <c r="Q2406" s="72" t="inlineStr">
        <is>
          <t>Moves</t>
        </is>
      </c>
    </row>
    <row r="2407">
      <c r="E2407" s="76" t="inlineStr">
        <is>
          <t>Attract</t>
        </is>
      </c>
      <c r="F2407" s="71" t="n"/>
      <c r="G2407" s="75" t="inlineStr">
        <is>
          <t>Payback</t>
        </is>
      </c>
      <c r="H2407" s="71" t="n"/>
    </row>
    <row r="2408">
      <c r="E2408" s="90" t="inlineStr">
        <is>
          <t>Brine</t>
        </is>
      </c>
      <c r="F2408" s="71" t="n"/>
      <c r="G2408" s="75" t="inlineStr">
        <is>
          <t>Dark Pulse</t>
        </is>
      </c>
      <c r="H2408" s="71" t="n"/>
    </row>
    <row r="2409">
      <c r="E2409" s="77" t="inlineStr">
        <is>
          <t>Shock Wave</t>
        </is>
      </c>
      <c r="F2409" s="71" t="n"/>
      <c r="G2409" s="80" t="inlineStr">
        <is>
          <t>Poison Fang</t>
        </is>
      </c>
      <c r="H2409" s="71" t="n"/>
    </row>
    <row r="2411" ht="20" customHeight="1">
      <c r="B2411" s="65" t="inlineStr">
        <is>
          <t>Sis And Bro</t>
        </is>
      </c>
      <c r="C2411" s="66" t="n"/>
      <c r="D2411" s="66" t="n"/>
      <c r="E2411" s="67" t="inlineStr">
        <is>
          <t>Sis And Bro Lila &amp; Roy (Rematch 3)</t>
        </is>
      </c>
      <c r="F2411" s="66" t="n"/>
      <c r="G2411" s="66" t="n"/>
      <c r="H2411" s="66" t="n"/>
      <c r="I2411" s="66" t="n"/>
      <c r="J2411" s="66" t="n"/>
      <c r="K2411" s="66" t="n"/>
      <c r="L2411" s="66" t="n"/>
      <c r="M2411" s="66" t="n"/>
      <c r="N2411" s="66" t="n"/>
      <c r="O2411" s="66" t="n"/>
      <c r="P2411" s="66" t="n"/>
      <c r="Q2411" s="66" t="n"/>
    </row>
    <row r="2412" ht="69" customHeight="1">
      <c r="E2412" s="68">
        <f>IFERROR(_xlfn.IMAGE("https://play.pokemonshowdown.com/sprites/gen5/lanturn.png"),"")</f>
        <v/>
      </c>
      <c r="G2412" s="68">
        <f>IFERROR(_xlfn.IMAGE("https://play.pokemonshowdown.com/sprites/gen5/sharpedo.png"),"")</f>
        <v/>
      </c>
      <c r="Q2412" s="69" t="inlineStr">
        <is>
          <t>DOUBLE BATTLE</t>
        </is>
      </c>
    </row>
    <row r="2413">
      <c r="E2413" s="70" t="inlineStr">
        <is>
          <t>Lv 48 Lanturn</t>
        </is>
      </c>
      <c r="F2413" s="71" t="n"/>
      <c r="G2413" s="70" t="inlineStr">
        <is>
          <t>Lv 46 Sharpedo</t>
        </is>
      </c>
      <c r="H2413" s="71" t="n"/>
      <c r="Q2413" s="72" t="inlineStr">
        <is>
          <t>Pokémon</t>
        </is>
      </c>
    </row>
    <row r="2414">
      <c r="E2414" s="73" t="inlineStr">
        <is>
          <t>Modest</t>
        </is>
      </c>
      <c r="F2414" s="73" t="inlineStr">
        <is>
          <t>Volt Absorb</t>
        </is>
      </c>
      <c r="G2414" s="73" t="inlineStr">
        <is>
          <t>Jolly</t>
        </is>
      </c>
      <c r="H2414" s="73" t="inlineStr">
        <is>
          <t>Tinted Lens</t>
        </is>
      </c>
      <c r="Q2414" s="72" t="inlineStr">
        <is>
          <t>Nature / Ability</t>
        </is>
      </c>
    </row>
    <row r="2415">
      <c r="B2415" s="72" t="inlineStr">
        <is>
          <t>AI Flags:</t>
        </is>
      </c>
      <c r="E2415" s="74" t="inlineStr">
        <is>
          <t>(None)</t>
        </is>
      </c>
      <c r="F2415" s="71" t="n"/>
      <c r="G2415" s="74" t="inlineStr">
        <is>
          <t>(None)</t>
        </is>
      </c>
      <c r="H2415" s="71" t="n"/>
      <c r="Q2415" s="72" t="inlineStr">
        <is>
          <t>Item</t>
        </is>
      </c>
    </row>
    <row r="2416">
      <c r="B2416" s="69" t="inlineStr">
        <is>
          <t>Basic Trainer</t>
        </is>
      </c>
      <c r="E2416" s="76" t="inlineStr">
        <is>
          <t>Attract</t>
        </is>
      </c>
      <c r="F2416" s="71" t="n"/>
      <c r="G2416" s="76" t="inlineStr">
        <is>
          <t>Hyper Fang</t>
        </is>
      </c>
      <c r="H2416" s="71" t="n"/>
      <c r="Q2416" s="72" t="inlineStr">
        <is>
          <t>Moves</t>
        </is>
      </c>
    </row>
    <row r="2417">
      <c r="E2417" s="90" t="inlineStr">
        <is>
          <t>Brine</t>
        </is>
      </c>
      <c r="F2417" s="71" t="n"/>
      <c r="G2417" s="90" t="inlineStr">
        <is>
          <t>Water Pulse</t>
        </is>
      </c>
      <c r="H2417" s="71" t="n"/>
    </row>
    <row r="2418">
      <c r="E2418" s="77" t="inlineStr">
        <is>
          <t>Shock Wave</t>
        </is>
      </c>
      <c r="F2418" s="71" t="n"/>
      <c r="G2418" s="75" t="inlineStr">
        <is>
          <t>Pursuit</t>
        </is>
      </c>
      <c r="H2418" s="71" t="n"/>
    </row>
    <row r="2419">
      <c r="E2419" s="79" t="inlineStr">
        <is>
          <t>Signal Beam</t>
        </is>
      </c>
      <c r="F2419" s="71" t="n"/>
      <c r="G2419" s="75" t="inlineStr">
        <is>
          <t>Crunch</t>
        </is>
      </c>
      <c r="H2419" s="71" t="n"/>
    </row>
    <row r="2421" ht="20" customHeight="1">
      <c r="B2421" s="65" t="inlineStr">
        <is>
          <t>Sis And Bro</t>
        </is>
      </c>
      <c r="C2421" s="66" t="n"/>
      <c r="D2421" s="66" t="n"/>
      <c r="E2421" s="67" t="inlineStr">
        <is>
          <t>Sis And Bro Lila &amp; Roy (Rematch 4)</t>
        </is>
      </c>
      <c r="F2421" s="66" t="n"/>
      <c r="G2421" s="66" t="n"/>
      <c r="H2421" s="66" t="n"/>
      <c r="I2421" s="66" t="n"/>
      <c r="J2421" s="66" t="n"/>
      <c r="K2421" s="66" t="n"/>
      <c r="L2421" s="66" t="n"/>
      <c r="M2421" s="66" t="n"/>
      <c r="N2421" s="66" t="n"/>
      <c r="O2421" s="66" t="n"/>
      <c r="P2421" s="66" t="n"/>
      <c r="Q2421" s="66" t="n"/>
    </row>
    <row r="2422" ht="69" customHeight="1">
      <c r="E2422" s="68">
        <f>IFERROR(_xlfn.IMAGE("https://play.pokemonshowdown.com/sprites/gen5/lanturn.png"),"")</f>
        <v/>
      </c>
      <c r="G2422" s="68">
        <f>IFERROR(_xlfn.IMAGE("https://play.pokemonshowdown.com/sprites/gen5/sharpedo.png"),"")</f>
        <v/>
      </c>
      <c r="Q2422" s="69" t="inlineStr">
        <is>
          <t>DOUBLE BATTLE</t>
        </is>
      </c>
    </row>
    <row r="2423">
      <c r="E2423" s="70" t="inlineStr">
        <is>
          <t>Lv 51 Lanturn</t>
        </is>
      </c>
      <c r="F2423" s="71" t="n"/>
      <c r="G2423" s="70" t="inlineStr">
        <is>
          <t>Lv 49 Sharpedo</t>
        </is>
      </c>
      <c r="H2423" s="71" t="n"/>
      <c r="Q2423" s="72" t="inlineStr">
        <is>
          <t>Pokémon</t>
        </is>
      </c>
    </row>
    <row r="2424">
      <c r="E2424" s="73" t="inlineStr">
        <is>
          <t>Modest</t>
        </is>
      </c>
      <c r="F2424" s="73" t="inlineStr">
        <is>
          <t>Volt Absorb</t>
        </is>
      </c>
      <c r="G2424" s="73" t="inlineStr">
        <is>
          <t>Jolly</t>
        </is>
      </c>
      <c r="H2424" s="73" t="inlineStr">
        <is>
          <t>Tinted Lens</t>
        </is>
      </c>
      <c r="Q2424" s="72" t="inlineStr">
        <is>
          <t>Nature / Ability</t>
        </is>
      </c>
    </row>
    <row r="2425">
      <c r="B2425" s="72" t="inlineStr">
        <is>
          <t>AI Flags:</t>
        </is>
      </c>
      <c r="E2425" s="74" t="inlineStr">
        <is>
          <t>(None)</t>
        </is>
      </c>
      <c r="F2425" s="71" t="n"/>
      <c r="G2425" s="74" t="inlineStr">
        <is>
          <t>(None)</t>
        </is>
      </c>
      <c r="H2425" s="71" t="n"/>
      <c r="Q2425" s="72" t="inlineStr">
        <is>
          <t>Item</t>
        </is>
      </c>
    </row>
    <row r="2426">
      <c r="B2426" s="69" t="inlineStr">
        <is>
          <t>Basic Trainer</t>
        </is>
      </c>
      <c r="E2426" s="76" t="inlineStr">
        <is>
          <t>Attract</t>
        </is>
      </c>
      <c r="F2426" s="71" t="n"/>
      <c r="G2426" s="76" t="inlineStr">
        <is>
          <t>Hyper Fang</t>
        </is>
      </c>
      <c r="H2426" s="71" t="n"/>
      <c r="Q2426" s="72" t="inlineStr">
        <is>
          <t>Moves</t>
        </is>
      </c>
    </row>
    <row r="2427">
      <c r="E2427" s="90" t="inlineStr">
        <is>
          <t>Brine</t>
        </is>
      </c>
      <c r="F2427" s="71" t="n"/>
      <c r="G2427" s="90" t="inlineStr">
        <is>
          <t>Water Pulse</t>
        </is>
      </c>
      <c r="H2427" s="71" t="n"/>
    </row>
    <row r="2428">
      <c r="E2428" s="77" t="inlineStr">
        <is>
          <t>Shock Wave</t>
        </is>
      </c>
      <c r="F2428" s="71" t="n"/>
      <c r="G2428" s="75" t="inlineStr">
        <is>
          <t>Pursuit</t>
        </is>
      </c>
      <c r="H2428" s="71" t="n"/>
    </row>
    <row r="2429">
      <c r="E2429" s="79" t="inlineStr">
        <is>
          <t>Signal Beam</t>
        </is>
      </c>
      <c r="F2429" s="71" t="n"/>
      <c r="G2429" s="75" t="inlineStr">
        <is>
          <t>Crunch</t>
        </is>
      </c>
      <c r="H2429" s="71" t="n"/>
    </row>
    <row r="2431" ht="20" customHeight="1">
      <c r="B2431" s="65" t="inlineStr">
        <is>
          <t>Tuber F</t>
        </is>
      </c>
      <c r="C2431" s="66" t="n"/>
      <c r="D2431" s="66" t="n"/>
      <c r="E2431" s="67" t="inlineStr">
        <is>
          <t>Tuber F Lola (Rematch 1)</t>
        </is>
      </c>
      <c r="F2431" s="66" t="n"/>
      <c r="G2431" s="66" t="n"/>
      <c r="H2431" s="66" t="n"/>
      <c r="I2431" s="66" t="n"/>
      <c r="J2431" s="66" t="n"/>
      <c r="K2431" s="66" t="n"/>
      <c r="L2431" s="66" t="n"/>
      <c r="M2431" s="66" t="n"/>
      <c r="N2431" s="66" t="n"/>
      <c r="O2431" s="66" t="n"/>
      <c r="P2431" s="66" t="n"/>
      <c r="Q2431" s="66" t="n"/>
    </row>
    <row r="2432" ht="69" customHeight="1">
      <c r="E2432" s="68">
        <f>IFERROR(_xlfn.IMAGE("https://play.pokemonshowdown.com/sprites/gen5/marill.png"),"")</f>
        <v/>
      </c>
      <c r="G2432" s="68">
        <f>IFERROR(_xlfn.IMAGE("https://play.pokemonshowdown.com/sprites/gen5/marill.png"),"")</f>
        <v/>
      </c>
    </row>
    <row r="2433">
      <c r="E2433" s="70" t="inlineStr">
        <is>
          <t>Lv 26 Marill</t>
        </is>
      </c>
      <c r="F2433" s="71" t="n"/>
      <c r="G2433" s="70" t="inlineStr">
        <is>
          <t>Lv 26 Marill</t>
        </is>
      </c>
      <c r="H2433" s="71" t="n"/>
      <c r="Q2433" s="72" t="inlineStr">
        <is>
          <t>Pokémon</t>
        </is>
      </c>
    </row>
    <row r="2434">
      <c r="E2434" s="73" t="inlineStr">
        <is>
          <t>Adamant</t>
        </is>
      </c>
      <c r="F2434" s="73" t="inlineStr">
        <is>
          <t>Huge Power</t>
        </is>
      </c>
      <c r="G2434" s="73" t="inlineStr">
        <is>
          <t>Adamant</t>
        </is>
      </c>
      <c r="H2434" s="73" t="inlineStr">
        <is>
          <t>Huge Power</t>
        </is>
      </c>
      <c r="Q2434" s="72" t="inlineStr">
        <is>
          <t>Nature / Ability</t>
        </is>
      </c>
    </row>
    <row r="2435">
      <c r="B2435" s="72" t="inlineStr">
        <is>
          <t>AI Flags:</t>
        </is>
      </c>
      <c r="E2435" s="74" t="inlineStr">
        <is>
          <t>(None)</t>
        </is>
      </c>
      <c r="F2435" s="71" t="n"/>
      <c r="G2435" s="74" t="inlineStr">
        <is>
          <t>(None)</t>
        </is>
      </c>
      <c r="H2435" s="71" t="n"/>
      <c r="Q2435" s="72" t="inlineStr">
        <is>
          <t>Item</t>
        </is>
      </c>
    </row>
    <row r="2436">
      <c r="B2436" s="69" t="inlineStr">
        <is>
          <t>Basic Trainer</t>
        </is>
      </c>
      <c r="E2436" s="90" t="inlineStr">
        <is>
          <t>Water Gun</t>
        </is>
      </c>
      <c r="F2436" s="71" t="n"/>
      <c r="G2436" s="90" t="inlineStr">
        <is>
          <t>Water Gun</t>
        </is>
      </c>
      <c r="H2436" s="71" t="n"/>
      <c r="Q2436" s="72" t="inlineStr">
        <is>
          <t>Moves</t>
        </is>
      </c>
    </row>
    <row r="2437">
      <c r="E2437" s="76" t="inlineStr">
        <is>
          <t>Pound</t>
        </is>
      </c>
      <c r="F2437" s="71" t="n"/>
      <c r="G2437" s="76" t="inlineStr">
        <is>
          <t>Pound</t>
        </is>
      </c>
      <c r="H2437" s="71" t="n"/>
    </row>
    <row r="2438">
      <c r="E2438" s="90" t="inlineStr">
        <is>
          <t>Bubble Beam</t>
        </is>
      </c>
      <c r="F2438" s="71" t="n"/>
      <c r="G2438" s="90" t="inlineStr">
        <is>
          <t>Bubble Beam</t>
        </is>
      </c>
      <c r="H2438" s="71" t="n"/>
    </row>
    <row r="2439">
      <c r="E2439" s="86" t="inlineStr">
        <is>
          <t>Brick Break</t>
        </is>
      </c>
      <c r="F2439" s="71" t="n"/>
      <c r="G2439" s="86" t="inlineStr">
        <is>
          <t>Brick Break</t>
        </is>
      </c>
      <c r="H2439" s="71" t="n"/>
    </row>
    <row r="2441" ht="20" customHeight="1">
      <c r="B2441" s="65" t="inlineStr">
        <is>
          <t>Tuber F</t>
        </is>
      </c>
      <c r="C2441" s="66" t="n"/>
      <c r="D2441" s="66" t="n"/>
      <c r="E2441" s="67" t="inlineStr">
        <is>
          <t>Tuber F Lola (Rematch 2)</t>
        </is>
      </c>
      <c r="F2441" s="66" t="n"/>
      <c r="G2441" s="66" t="n"/>
      <c r="H2441" s="66" t="n"/>
      <c r="I2441" s="66" t="n"/>
      <c r="J2441" s="66" t="n"/>
      <c r="K2441" s="66" t="n"/>
      <c r="L2441" s="66" t="n"/>
      <c r="M2441" s="66" t="n"/>
      <c r="N2441" s="66" t="n"/>
      <c r="O2441" s="66" t="n"/>
      <c r="P2441" s="66" t="n"/>
      <c r="Q2441" s="66" t="n"/>
    </row>
    <row r="2442" ht="69" customHeight="1">
      <c r="E2442" s="68">
        <f>IFERROR(_xlfn.IMAGE("https://play.pokemonshowdown.com/sprites/gen5/marill.png"),"")</f>
        <v/>
      </c>
      <c r="G2442" s="68">
        <f>IFERROR(_xlfn.IMAGE("https://play.pokemonshowdown.com/sprites/gen5/marill.png"),"")</f>
        <v/>
      </c>
    </row>
    <row r="2443">
      <c r="E2443" s="70" t="inlineStr">
        <is>
          <t>Lv 29 Marill</t>
        </is>
      </c>
      <c r="F2443" s="71" t="n"/>
      <c r="G2443" s="70" t="inlineStr">
        <is>
          <t>Lv 29 Marill</t>
        </is>
      </c>
      <c r="H2443" s="71" t="n"/>
      <c r="Q2443" s="72" t="inlineStr">
        <is>
          <t>Pokémon</t>
        </is>
      </c>
    </row>
    <row r="2444">
      <c r="E2444" s="73" t="inlineStr">
        <is>
          <t>Adamant</t>
        </is>
      </c>
      <c r="F2444" s="73" t="inlineStr">
        <is>
          <t>Huge Power</t>
        </is>
      </c>
      <c r="G2444" s="73" t="inlineStr">
        <is>
          <t>Adamant</t>
        </is>
      </c>
      <c r="H2444" s="73" t="inlineStr">
        <is>
          <t>Huge Power</t>
        </is>
      </c>
      <c r="Q2444" s="72" t="inlineStr">
        <is>
          <t>Nature / Ability</t>
        </is>
      </c>
    </row>
    <row r="2445">
      <c r="B2445" s="72" t="inlineStr">
        <is>
          <t>AI Flags:</t>
        </is>
      </c>
      <c r="E2445" s="74" t="inlineStr">
        <is>
          <t>(None)</t>
        </is>
      </c>
      <c r="F2445" s="71" t="n"/>
      <c r="G2445" s="74" t="inlineStr">
        <is>
          <t>(None)</t>
        </is>
      </c>
      <c r="H2445" s="71" t="n"/>
      <c r="Q2445" s="72" t="inlineStr">
        <is>
          <t>Item</t>
        </is>
      </c>
    </row>
    <row r="2446">
      <c r="B2446" s="69" t="inlineStr">
        <is>
          <t>Basic Trainer</t>
        </is>
      </c>
      <c r="E2446" s="76" t="inlineStr">
        <is>
          <t>Pound</t>
        </is>
      </c>
      <c r="F2446" s="71" t="n"/>
      <c r="G2446" s="76" t="inlineStr">
        <is>
          <t>Pound</t>
        </is>
      </c>
      <c r="H2446" s="71" t="n"/>
      <c r="Q2446" s="72" t="inlineStr">
        <is>
          <t>Moves</t>
        </is>
      </c>
    </row>
    <row r="2447">
      <c r="E2447" s="90" t="inlineStr">
        <is>
          <t>Bubble Beam</t>
        </is>
      </c>
      <c r="F2447" s="71" t="n"/>
      <c r="G2447" s="90" t="inlineStr">
        <is>
          <t>Bubble Beam</t>
        </is>
      </c>
      <c r="H2447" s="71" t="n"/>
    </row>
    <row r="2448">
      <c r="E2448" s="86" t="inlineStr">
        <is>
          <t>Brick Break</t>
        </is>
      </c>
      <c r="F2448" s="71" t="n"/>
      <c r="G2448" s="86" t="inlineStr">
        <is>
          <t>Brick Break</t>
        </is>
      </c>
      <c r="H2448" s="71" t="n"/>
    </row>
    <row r="2449">
      <c r="E2449" s="76" t="inlineStr">
        <is>
          <t>Body Slam</t>
        </is>
      </c>
      <c r="F2449" s="71" t="n"/>
      <c r="G2449" s="76" t="inlineStr">
        <is>
          <t>Body Slam</t>
        </is>
      </c>
      <c r="H2449" s="71" t="n"/>
    </row>
    <row r="2451" ht="20" customHeight="1">
      <c r="B2451" s="65" t="inlineStr">
        <is>
          <t>Tuber F</t>
        </is>
      </c>
      <c r="C2451" s="66" t="n"/>
      <c r="D2451" s="66" t="n"/>
      <c r="E2451" s="67" t="inlineStr">
        <is>
          <t>Tuber F Lola (Rematch 3)</t>
        </is>
      </c>
      <c r="F2451" s="66" t="n"/>
      <c r="G2451" s="66" t="n"/>
      <c r="H2451" s="66" t="n"/>
      <c r="I2451" s="66" t="n"/>
      <c r="J2451" s="66" t="n"/>
      <c r="K2451" s="66" t="n"/>
      <c r="L2451" s="66" t="n"/>
      <c r="M2451" s="66" t="n"/>
      <c r="N2451" s="66" t="n"/>
      <c r="O2451" s="66" t="n"/>
      <c r="P2451" s="66" t="n"/>
      <c r="Q2451" s="66" t="n"/>
    </row>
    <row r="2452" ht="69" customHeight="1">
      <c r="E2452" s="68">
        <f>IFERROR(_xlfn.IMAGE("https://play.pokemonshowdown.com/sprites/gen5/marill.png"),"")</f>
        <v/>
      </c>
      <c r="G2452" s="68">
        <f>IFERROR(_xlfn.IMAGE("https://play.pokemonshowdown.com/sprites/gen5/marill.png"),"")</f>
        <v/>
      </c>
    </row>
    <row r="2453">
      <c r="E2453" s="70" t="inlineStr">
        <is>
          <t>Lv 32 Marill</t>
        </is>
      </c>
      <c r="F2453" s="71" t="n"/>
      <c r="G2453" s="70" t="inlineStr">
        <is>
          <t>Lv 32 Marill</t>
        </is>
      </c>
      <c r="H2453" s="71" t="n"/>
      <c r="Q2453" s="72" t="inlineStr">
        <is>
          <t>Pokémon</t>
        </is>
      </c>
    </row>
    <row r="2454">
      <c r="E2454" s="73" t="inlineStr">
        <is>
          <t>Adamant</t>
        </is>
      </c>
      <c r="F2454" s="73" t="inlineStr">
        <is>
          <t>Huge Power</t>
        </is>
      </c>
      <c r="G2454" s="73" t="inlineStr">
        <is>
          <t>Adamant</t>
        </is>
      </c>
      <c r="H2454" s="73" t="inlineStr">
        <is>
          <t>Huge Power</t>
        </is>
      </c>
      <c r="Q2454" s="72" t="inlineStr">
        <is>
          <t>Nature / Ability</t>
        </is>
      </c>
    </row>
    <row r="2455">
      <c r="B2455" s="72" t="inlineStr">
        <is>
          <t>AI Flags:</t>
        </is>
      </c>
      <c r="E2455" s="74" t="inlineStr">
        <is>
          <t>(None)</t>
        </is>
      </c>
      <c r="F2455" s="71" t="n"/>
      <c r="G2455" s="74" t="inlineStr">
        <is>
          <t>(None)</t>
        </is>
      </c>
      <c r="H2455" s="71" t="n"/>
      <c r="Q2455" s="72" t="inlineStr">
        <is>
          <t>Item</t>
        </is>
      </c>
    </row>
    <row r="2456">
      <c r="B2456" s="69" t="inlineStr">
        <is>
          <t>Basic Trainer</t>
        </is>
      </c>
      <c r="E2456" s="76" t="inlineStr">
        <is>
          <t>Pound</t>
        </is>
      </c>
      <c r="F2456" s="71" t="n"/>
      <c r="G2456" s="76" t="inlineStr">
        <is>
          <t>Pound</t>
        </is>
      </c>
      <c r="H2456" s="71" t="n"/>
      <c r="Q2456" s="72" t="inlineStr">
        <is>
          <t>Moves</t>
        </is>
      </c>
    </row>
    <row r="2457">
      <c r="E2457" s="90" t="inlineStr">
        <is>
          <t>Bubble Beam</t>
        </is>
      </c>
      <c r="F2457" s="71" t="n"/>
      <c r="G2457" s="90" t="inlineStr">
        <is>
          <t>Bubble Beam</t>
        </is>
      </c>
      <c r="H2457" s="71" t="n"/>
    </row>
    <row r="2458">
      <c r="E2458" s="86" t="inlineStr">
        <is>
          <t>Brick Break</t>
        </is>
      </c>
      <c r="F2458" s="71" t="n"/>
      <c r="G2458" s="86" t="inlineStr">
        <is>
          <t>Brick Break</t>
        </is>
      </c>
      <c r="H2458" s="71" t="n"/>
    </row>
    <row r="2459">
      <c r="E2459" s="76" t="inlineStr">
        <is>
          <t>Body Slam</t>
        </is>
      </c>
      <c r="F2459" s="71" t="n"/>
      <c r="G2459" s="76" t="inlineStr">
        <is>
          <t>Body Slam</t>
        </is>
      </c>
      <c r="H2459" s="71" t="n"/>
    </row>
    <row r="2461" ht="20" customHeight="1">
      <c r="B2461" s="65" t="inlineStr">
        <is>
          <t>Tuber F</t>
        </is>
      </c>
      <c r="C2461" s="66" t="n"/>
      <c r="D2461" s="66" t="n"/>
      <c r="E2461" s="67" t="inlineStr">
        <is>
          <t>Tuber F Lola (Rematch 4)</t>
        </is>
      </c>
      <c r="F2461" s="66" t="n"/>
      <c r="G2461" s="66" t="n"/>
      <c r="H2461" s="66" t="n"/>
      <c r="I2461" s="66" t="n"/>
      <c r="J2461" s="66" t="n"/>
      <c r="K2461" s="66" t="n"/>
      <c r="L2461" s="66" t="n"/>
      <c r="M2461" s="66" t="n"/>
      <c r="N2461" s="66" t="n"/>
      <c r="O2461" s="66" t="n"/>
      <c r="P2461" s="66" t="n"/>
      <c r="Q2461" s="66" t="n"/>
    </row>
    <row r="2462" ht="69" customHeight="1">
      <c r="E2462" s="68">
        <f>IFERROR(_xlfn.IMAGE("https://play.pokemonshowdown.com/sprites/gen5/azumarill.png"),"")</f>
        <v/>
      </c>
      <c r="G2462" s="68">
        <f>IFERROR(_xlfn.IMAGE("https://play.pokemonshowdown.com/sprites/gen5/azumarill.png"),"")</f>
        <v/>
      </c>
    </row>
    <row r="2463">
      <c r="E2463" s="70" t="inlineStr">
        <is>
          <t>Lv 35 Azumarill</t>
        </is>
      </c>
      <c r="F2463" s="71" t="n"/>
      <c r="G2463" s="70" t="inlineStr">
        <is>
          <t>Lv 35 Azumarill</t>
        </is>
      </c>
      <c r="H2463" s="71" t="n"/>
      <c r="Q2463" s="72" t="inlineStr">
        <is>
          <t>Pokémon</t>
        </is>
      </c>
    </row>
    <row r="2464">
      <c r="E2464" s="73" t="inlineStr">
        <is>
          <t>Adamant</t>
        </is>
      </c>
      <c r="F2464" s="73" t="inlineStr">
        <is>
          <t>Huge Power</t>
        </is>
      </c>
      <c r="G2464" s="73" t="inlineStr">
        <is>
          <t>Adamant</t>
        </is>
      </c>
      <c r="H2464" s="73" t="inlineStr">
        <is>
          <t>Huge Power</t>
        </is>
      </c>
      <c r="Q2464" s="72" t="inlineStr">
        <is>
          <t>Nature / Ability</t>
        </is>
      </c>
    </row>
    <row r="2465">
      <c r="B2465" s="72" t="inlineStr">
        <is>
          <t>AI Flags:</t>
        </is>
      </c>
      <c r="E2465" s="74" t="inlineStr">
        <is>
          <t>(None)</t>
        </is>
      </c>
      <c r="F2465" s="71" t="n"/>
      <c r="G2465" s="74" t="inlineStr">
        <is>
          <t>(None)</t>
        </is>
      </c>
      <c r="H2465" s="71" t="n"/>
      <c r="Q2465" s="72" t="inlineStr">
        <is>
          <t>Item</t>
        </is>
      </c>
    </row>
    <row r="2466">
      <c r="B2466" s="69" t="inlineStr">
        <is>
          <t>Basic Trainer</t>
        </is>
      </c>
      <c r="E2466" s="86" t="inlineStr">
        <is>
          <t>Brick Break</t>
        </is>
      </c>
      <c r="F2466" s="71" t="n"/>
      <c r="G2466" s="86" t="inlineStr">
        <is>
          <t>Brick Break</t>
        </is>
      </c>
      <c r="H2466" s="71" t="n"/>
      <c r="Q2466" s="72" t="inlineStr">
        <is>
          <t>Moves</t>
        </is>
      </c>
    </row>
    <row r="2467">
      <c r="E2467" s="90" t="inlineStr">
        <is>
          <t>Bubble Beam</t>
        </is>
      </c>
      <c r="F2467" s="71" t="n"/>
      <c r="G2467" s="90" t="inlineStr">
        <is>
          <t>Bubble Beam</t>
        </is>
      </c>
      <c r="H2467" s="71" t="n"/>
    </row>
    <row r="2468">
      <c r="E2468" s="76" t="inlineStr">
        <is>
          <t>Body Slam</t>
        </is>
      </c>
      <c r="F2468" s="71" t="n"/>
      <c r="G2468" s="76" t="inlineStr">
        <is>
          <t>Body Slam</t>
        </is>
      </c>
      <c r="H2468" s="71" t="n"/>
    </row>
    <row r="2469">
      <c r="E2469" s="87" t="inlineStr">
        <is>
          <t>Iron Tail</t>
        </is>
      </c>
      <c r="F2469" s="71" t="n"/>
      <c r="G2469" s="87" t="inlineStr">
        <is>
          <t>Iron Tail</t>
        </is>
      </c>
      <c r="H2469" s="71" t="n"/>
    </row>
    <row r="2471" ht="20" customHeight="1">
      <c r="B2471" s="65" t="inlineStr">
        <is>
          <t>Hiker</t>
        </is>
      </c>
      <c r="C2471" s="66" t="n"/>
      <c r="D2471" s="66" t="n"/>
      <c r="E2471" s="67" t="inlineStr">
        <is>
          <t>Hiker Lucas</t>
        </is>
      </c>
      <c r="F2471" s="66" t="n"/>
      <c r="G2471" s="66" t="n"/>
      <c r="H2471" s="66" t="n"/>
      <c r="I2471" s="66" t="n"/>
      <c r="J2471" s="66" t="n"/>
      <c r="K2471" s="66" t="n"/>
      <c r="L2471" s="66" t="n"/>
      <c r="M2471" s="66" t="n"/>
      <c r="N2471" s="66" t="n"/>
      <c r="O2471" s="66" t="n"/>
      <c r="P2471" s="66" t="n"/>
      <c r="Q2471" s="66" t="n"/>
    </row>
    <row r="2472" ht="69" customHeight="1">
      <c r="E2472" s="68">
        <f>IFERROR(_xlfn.IMAGE("https://play.pokemonshowdown.com/sprites/gen5/wailmer.png"),"")</f>
        <v/>
      </c>
    </row>
    <row r="2473">
      <c r="E2473" s="70" t="inlineStr">
        <is>
          <t>Lv 9 Wailmer</t>
        </is>
      </c>
      <c r="F2473" s="71" t="n"/>
      <c r="Q2473" s="72" t="inlineStr">
        <is>
          <t>Pokémon</t>
        </is>
      </c>
    </row>
    <row r="2474">
      <c r="E2474" s="73" t="inlineStr">
        <is>
          <t>Modest</t>
        </is>
      </c>
      <c r="F2474" s="73" t="inlineStr">
        <is>
          <t>Pressure</t>
        </is>
      </c>
      <c r="Q2474" s="72" t="inlineStr">
        <is>
          <t>Nature / Ability</t>
        </is>
      </c>
    </row>
    <row r="2475">
      <c r="B2475" s="72" t="inlineStr">
        <is>
          <t>AI Flags:</t>
        </is>
      </c>
      <c r="E2475" s="74" t="inlineStr">
        <is>
          <t>(None)</t>
        </is>
      </c>
      <c r="F2475" s="71" t="n"/>
      <c r="Q2475" s="72" t="inlineStr">
        <is>
          <t>Item</t>
        </is>
      </c>
    </row>
    <row r="2476">
      <c r="B2476" s="69" t="inlineStr">
        <is>
          <t>Basic Trainer</t>
        </is>
      </c>
      <c r="E2476" s="76" t="inlineStr">
        <is>
          <t>Splash</t>
        </is>
      </c>
      <c r="F2476" s="71" t="n"/>
      <c r="Q2476" s="72" t="inlineStr">
        <is>
          <t>Moves</t>
        </is>
      </c>
    </row>
    <row r="2477">
      <c r="E2477" s="90" t="inlineStr">
        <is>
          <t>Water Gun</t>
        </is>
      </c>
      <c r="F2477" s="71" t="n"/>
    </row>
    <row r="2478">
      <c r="E2478" s="81" t="inlineStr">
        <is>
          <t>-</t>
        </is>
      </c>
      <c r="F2478" s="71" t="n"/>
    </row>
    <row r="2479">
      <c r="E2479" s="81" t="inlineStr">
        <is>
          <t>-</t>
        </is>
      </c>
      <c r="F2479" s="71" t="n"/>
    </row>
    <row r="2481" ht="20" customHeight="1">
      <c r="B2481" s="65" t="inlineStr">
        <is>
          <t>Pike Queen</t>
        </is>
      </c>
      <c r="C2481" s="66" t="n"/>
      <c r="D2481" s="66" t="n"/>
      <c r="E2481" s="67" t="inlineStr">
        <is>
          <t>Pike Queen Lucy</t>
        </is>
      </c>
      <c r="F2481" s="66" t="n"/>
      <c r="G2481" s="66" t="n"/>
      <c r="H2481" s="66" t="n"/>
      <c r="I2481" s="66" t="n"/>
      <c r="J2481" s="66" t="n"/>
      <c r="K2481" s="66" t="n"/>
      <c r="L2481" s="66" t="n"/>
      <c r="M2481" s="66" t="n"/>
      <c r="N2481" s="66" t="n"/>
      <c r="O2481" s="66" t="n"/>
      <c r="P2481" s="66" t="n"/>
      <c r="Q2481" s="66" t="n"/>
    </row>
    <row r="2482" ht="69" customHeight="1">
      <c r="E2482" s="68">
        <f>IFERROR(_xlfn.IMAGE("https://play.pokemonshowdown.com/sprites/gen5/beldum.png"),"")</f>
        <v/>
      </c>
    </row>
    <row r="2483">
      <c r="E2483" s="70" t="inlineStr">
        <is>
          <t>Lv 5 Beldum</t>
        </is>
      </c>
      <c r="F2483" s="71" t="n"/>
      <c r="Q2483" s="72" t="inlineStr">
        <is>
          <t>Pokémon</t>
        </is>
      </c>
    </row>
    <row r="2484">
      <c r="E2484" s="73" t="inlineStr">
        <is>
          <t>Adamant</t>
        </is>
      </c>
      <c r="F2484" s="73" t="inlineStr">
        <is>
          <t>Clear Body</t>
        </is>
      </c>
      <c r="Q2484" s="72" t="inlineStr">
        <is>
          <t>Nature / Ability</t>
        </is>
      </c>
    </row>
    <row r="2485">
      <c r="B2485" s="72" t="inlineStr">
        <is>
          <t>AI Flags:</t>
        </is>
      </c>
      <c r="E2485" s="74" t="inlineStr">
        <is>
          <t>(None)</t>
        </is>
      </c>
      <c r="F2485" s="71" t="n"/>
      <c r="Q2485" s="72" t="inlineStr">
        <is>
          <t>Item</t>
        </is>
      </c>
    </row>
    <row r="2486">
      <c r="B2486" s="69" t="inlineStr">
        <is>
          <t>Basic Trainer</t>
        </is>
      </c>
      <c r="E2486" s="76" t="inlineStr">
        <is>
          <t>Take Down</t>
        </is>
      </c>
      <c r="F2486" s="71" t="n"/>
      <c r="Q2486" s="72" t="inlineStr">
        <is>
          <t>Moves</t>
        </is>
      </c>
    </row>
    <row r="2487">
      <c r="E2487" s="81" t="inlineStr">
        <is>
          <t>-</t>
        </is>
      </c>
      <c r="F2487" s="71" t="n"/>
    </row>
    <row r="2488">
      <c r="E2488" s="81" t="inlineStr">
        <is>
          <t>-</t>
        </is>
      </c>
      <c r="F2488" s="71" t="n"/>
    </row>
    <row r="2489">
      <c r="E2489" s="81" t="inlineStr">
        <is>
          <t>-</t>
        </is>
      </c>
      <c r="F2489" s="71" t="n"/>
    </row>
    <row r="2491" ht="20" customHeight="1">
      <c r="B2491" s="65" t="inlineStr">
        <is>
          <t>Pkmn Breeder</t>
        </is>
      </c>
      <c r="C2491" s="66" t="n"/>
      <c r="D2491" s="66" t="n"/>
      <c r="E2491" s="67" t="inlineStr">
        <is>
          <t>Pkmn Breeder Lydia (Rematch 1)</t>
        </is>
      </c>
      <c r="F2491" s="66" t="n"/>
      <c r="G2491" s="66" t="n"/>
      <c r="H2491" s="66" t="n"/>
      <c r="I2491" s="66" t="n"/>
      <c r="J2491" s="66" t="n"/>
      <c r="K2491" s="66" t="n"/>
      <c r="L2491" s="66" t="n"/>
      <c r="M2491" s="66" t="n"/>
      <c r="N2491" s="66" t="n"/>
      <c r="O2491" s="66" t="n"/>
      <c r="P2491" s="66" t="n"/>
      <c r="Q2491" s="66" t="n"/>
    </row>
    <row r="2492" ht="69" customHeight="1">
      <c r="E2492" s="68">
        <f>IFERROR(_xlfn.IMAGE("https://play.pokemonshowdown.com/sprites/gen5/wingull.png"),"")</f>
        <v/>
      </c>
      <c r="G2492" s="68">
        <f>IFERROR(_xlfn.IMAGE("https://play.pokemonshowdown.com/sprites/gen5/shroomish.png"),"")</f>
        <v/>
      </c>
      <c r="I2492" s="68">
        <f>IFERROR(_xlfn.IMAGE("https://play.pokemonshowdown.com/sprites/gen5/marill.png"),"")</f>
        <v/>
      </c>
      <c r="K2492" s="68">
        <f>IFERROR(_xlfn.IMAGE("https://play.pokemonshowdown.com/sprites/gen5/roselia.png"),"")</f>
        <v/>
      </c>
      <c r="M2492" s="68">
        <f>IFERROR(_xlfn.IMAGE("https://play.pokemonshowdown.com/sprites/gen5/skitty.png"),"")</f>
        <v/>
      </c>
      <c r="O2492" s="68">
        <f>IFERROR(_xlfn.IMAGE("https://play.pokemonshowdown.com/sprites/gen5/goldeen.png"),"")</f>
        <v/>
      </c>
    </row>
    <row r="2493">
      <c r="E2493" s="70" t="inlineStr">
        <is>
          <t>Lv 22 Wingull</t>
        </is>
      </c>
      <c r="F2493" s="71" t="n"/>
      <c r="G2493" s="70" t="inlineStr">
        <is>
          <t>Lv 22 Shroomish</t>
        </is>
      </c>
      <c r="H2493" s="71" t="n"/>
      <c r="I2493" s="70" t="inlineStr">
        <is>
          <t>Lv 22 Marill</t>
        </is>
      </c>
      <c r="J2493" s="71" t="n"/>
      <c r="K2493" s="70" t="inlineStr">
        <is>
          <t>Lv 22 Roselia</t>
        </is>
      </c>
      <c r="L2493" s="71" t="n"/>
      <c r="M2493" s="70" t="inlineStr">
        <is>
          <t>Lv 22 Skitty</t>
        </is>
      </c>
      <c r="N2493" s="71" t="n"/>
      <c r="O2493" s="70" t="inlineStr">
        <is>
          <t>Lv 22 Goldeen</t>
        </is>
      </c>
      <c r="P2493" s="71" t="n"/>
      <c r="Q2493" s="72" t="inlineStr">
        <is>
          <t>Pokémon</t>
        </is>
      </c>
    </row>
    <row r="2494">
      <c r="E2494" s="73" t="inlineStr">
        <is>
          <t>Modest</t>
        </is>
      </c>
      <c r="F2494" s="73" t="inlineStr">
        <is>
          <t>Gluttony</t>
        </is>
      </c>
      <c r="G2494" s="73" t="inlineStr">
        <is>
          <t>Adamant</t>
        </is>
      </c>
      <c r="H2494" s="73" t="inlineStr">
        <is>
          <t>Poison Heal</t>
        </is>
      </c>
      <c r="I2494" s="73" t="inlineStr">
        <is>
          <t>Adamant</t>
        </is>
      </c>
      <c r="J2494" s="73" t="inlineStr">
        <is>
          <t>Huge Power</t>
        </is>
      </c>
      <c r="K2494" s="73" t="inlineStr">
        <is>
          <t>Modest</t>
        </is>
      </c>
      <c r="L2494" s="73" t="inlineStr">
        <is>
          <t>Natural Cure</t>
        </is>
      </c>
      <c r="M2494" s="73" t="inlineStr">
        <is>
          <t>Adamant</t>
        </is>
      </c>
      <c r="N2494" s="73" t="inlineStr">
        <is>
          <t>Cute Charm</t>
        </is>
      </c>
      <c r="O2494" s="73" t="inlineStr">
        <is>
          <t>Adamant</t>
        </is>
      </c>
      <c r="P2494" s="73" t="inlineStr">
        <is>
          <t>Swift Swim</t>
        </is>
      </c>
      <c r="Q2494" s="72" t="inlineStr">
        <is>
          <t>Nature / Ability</t>
        </is>
      </c>
    </row>
    <row r="2495">
      <c r="B2495" s="72" t="inlineStr">
        <is>
          <t>AI Flags:</t>
        </is>
      </c>
      <c r="E2495" s="74" t="inlineStr">
        <is>
          <t>(None)</t>
        </is>
      </c>
      <c r="F2495" s="71" t="n"/>
      <c r="G2495" s="74" t="inlineStr">
        <is>
          <t>(None)</t>
        </is>
      </c>
      <c r="H2495" s="71" t="n"/>
      <c r="I2495" s="74" t="inlineStr">
        <is>
          <t>(None)</t>
        </is>
      </c>
      <c r="J2495" s="71" t="n"/>
      <c r="K2495" s="74" t="inlineStr">
        <is>
          <t>(None)</t>
        </is>
      </c>
      <c r="L2495" s="71" t="n"/>
      <c r="M2495" s="74" t="inlineStr">
        <is>
          <t>(None)</t>
        </is>
      </c>
      <c r="N2495" s="71" t="n"/>
      <c r="O2495" s="74" t="inlineStr">
        <is>
          <t>(None)</t>
        </is>
      </c>
      <c r="P2495" s="71" t="n"/>
      <c r="Q2495" s="72" t="inlineStr">
        <is>
          <t>Item</t>
        </is>
      </c>
    </row>
    <row r="2496">
      <c r="B2496" s="69" t="inlineStr">
        <is>
          <t>Basic Trainer</t>
        </is>
      </c>
      <c r="E2496" s="76" t="inlineStr">
        <is>
          <t>Supersonic</t>
        </is>
      </c>
      <c r="F2496" s="71" t="n"/>
      <c r="G2496" s="84" t="inlineStr">
        <is>
          <t>Mega Drain</t>
        </is>
      </c>
      <c r="H2496" s="71" t="n"/>
      <c r="I2496" s="76" t="inlineStr">
        <is>
          <t>Present</t>
        </is>
      </c>
      <c r="J2496" s="71" t="n"/>
      <c r="K2496" s="79" t="inlineStr">
        <is>
          <t>Twineedle</t>
        </is>
      </c>
      <c r="L2496" s="71" t="n"/>
      <c r="M2496" s="76" t="inlineStr">
        <is>
          <t>Sing</t>
        </is>
      </c>
      <c r="N2496" s="71" t="n"/>
      <c r="O2496" s="78" t="inlineStr">
        <is>
          <t>Mud Shot</t>
        </is>
      </c>
      <c r="P2496" s="71" t="n"/>
      <c r="Q2496" s="72" t="inlineStr">
        <is>
          <t>Moves</t>
        </is>
      </c>
    </row>
    <row r="2497">
      <c r="E2497" s="75" t="inlineStr">
        <is>
          <t>Bite</t>
        </is>
      </c>
      <c r="F2497" s="71" t="n"/>
      <c r="G2497" s="76" t="inlineStr">
        <is>
          <t>Take Down</t>
        </is>
      </c>
      <c r="H2497" s="71" t="n"/>
      <c r="I2497" s="90" t="inlineStr">
        <is>
          <t>Water Gun</t>
        </is>
      </c>
      <c r="J2497" s="71" t="n"/>
      <c r="K2497" s="84" t="inlineStr">
        <is>
          <t>Stun Spore</t>
        </is>
      </c>
      <c r="L2497" s="71" t="n"/>
      <c r="M2497" s="76" t="inlineStr">
        <is>
          <t>Double Slap</t>
        </is>
      </c>
      <c r="N2497" s="71" t="n"/>
      <c r="O2497" s="85" t="inlineStr">
        <is>
          <t>Psybeam</t>
        </is>
      </c>
      <c r="P2497" s="71" t="n"/>
    </row>
    <row r="2498">
      <c r="E2498" s="82" t="inlineStr">
        <is>
          <t>Wing Attack</t>
        </is>
      </c>
      <c r="F2498" s="71" t="n"/>
      <c r="G2498" s="84" t="inlineStr">
        <is>
          <t>Stun Spore</t>
        </is>
      </c>
      <c r="H2498" s="71" t="n"/>
      <c r="I2498" s="76" t="inlineStr">
        <is>
          <t>Pound</t>
        </is>
      </c>
      <c r="J2498" s="71" t="n"/>
      <c r="K2498" s="76" t="inlineStr">
        <is>
          <t>Double Slap</t>
        </is>
      </c>
      <c r="L2498" s="71" t="n"/>
      <c r="M2498" s="76" t="inlineStr">
        <is>
          <t>Copycat</t>
        </is>
      </c>
      <c r="N2498" s="71" t="n"/>
      <c r="O2498" s="90" t="inlineStr">
        <is>
          <t>Dive</t>
        </is>
      </c>
      <c r="P2498" s="71" t="n"/>
    </row>
    <row r="2499">
      <c r="E2499" s="90" t="inlineStr">
        <is>
          <t>Water Pulse</t>
        </is>
      </c>
      <c r="F2499" s="71" t="n"/>
      <c r="G2499" s="76" t="inlineStr">
        <is>
          <t>Headbutt</t>
        </is>
      </c>
      <c r="H2499" s="71" t="n"/>
      <c r="I2499" s="90" t="inlineStr">
        <is>
          <t>Bubble Beam</t>
        </is>
      </c>
      <c r="J2499" s="71" t="n"/>
      <c r="K2499" s="79" t="inlineStr">
        <is>
          <t>Pin Missile</t>
        </is>
      </c>
      <c r="L2499" s="71" t="n"/>
      <c r="M2499" s="76" t="inlineStr">
        <is>
          <t>Assist</t>
        </is>
      </c>
      <c r="N2499" s="71" t="n"/>
      <c r="O2499" s="76" t="inlineStr">
        <is>
          <t>Flail</t>
        </is>
      </c>
      <c r="P2499" s="71" t="n"/>
    </row>
    <row r="2501" ht="20" customHeight="1">
      <c r="B2501" s="65" t="inlineStr">
        <is>
          <t>Pkmn Breeder</t>
        </is>
      </c>
      <c r="C2501" s="66" t="n"/>
      <c r="D2501" s="66" t="n"/>
      <c r="E2501" s="67" t="inlineStr">
        <is>
          <t>Pkmn Breeder Lydia (Rematch 2)</t>
        </is>
      </c>
      <c r="F2501" s="66" t="n"/>
      <c r="G2501" s="66" t="n"/>
      <c r="H2501" s="66" t="n"/>
      <c r="I2501" s="66" t="n"/>
      <c r="J2501" s="66" t="n"/>
      <c r="K2501" s="66" t="n"/>
      <c r="L2501" s="66" t="n"/>
      <c r="M2501" s="66" t="n"/>
      <c r="N2501" s="66" t="n"/>
      <c r="O2501" s="66" t="n"/>
      <c r="P2501" s="66" t="n"/>
      <c r="Q2501" s="66" t="n"/>
    </row>
    <row r="2502" ht="69" customHeight="1">
      <c r="E2502" s="68">
        <f>IFERROR(_xlfn.IMAGE("https://play.pokemonshowdown.com/sprites/gen5/pelipper.png"),"")</f>
        <v/>
      </c>
      <c r="G2502" s="68">
        <f>IFERROR(_xlfn.IMAGE("https://play.pokemonshowdown.com/sprites/gen5/breloom.png"),"")</f>
        <v/>
      </c>
      <c r="I2502" s="68">
        <f>IFERROR(_xlfn.IMAGE("https://play.pokemonshowdown.com/sprites/gen5/marill.png"),"")</f>
        <v/>
      </c>
      <c r="K2502" s="68">
        <f>IFERROR(_xlfn.IMAGE("https://play.pokemonshowdown.com/sprites/gen5/roselia.png"),"")</f>
        <v/>
      </c>
      <c r="M2502" s="68">
        <f>IFERROR(_xlfn.IMAGE("https://play.pokemonshowdown.com/sprites/gen5/delcatty.png"),"")</f>
        <v/>
      </c>
      <c r="O2502" s="68">
        <f>IFERROR(_xlfn.IMAGE("https://play.pokemonshowdown.com/sprites/gen5/goldeen.png"),"")</f>
        <v/>
      </c>
    </row>
    <row r="2503">
      <c r="E2503" s="70" t="inlineStr">
        <is>
          <t>Lv 25 Pelipper</t>
        </is>
      </c>
      <c r="F2503" s="71" t="n"/>
      <c r="G2503" s="70" t="inlineStr">
        <is>
          <t>Lv 25 Breloom</t>
        </is>
      </c>
      <c r="H2503" s="71" t="n"/>
      <c r="I2503" s="70" t="inlineStr">
        <is>
          <t>Lv 25 Marill</t>
        </is>
      </c>
      <c r="J2503" s="71" t="n"/>
      <c r="K2503" s="70" t="inlineStr">
        <is>
          <t>Lv 25 Roselia</t>
        </is>
      </c>
      <c r="L2503" s="71" t="n"/>
      <c r="M2503" s="70" t="inlineStr">
        <is>
          <t>Lv 25 Delcatty</t>
        </is>
      </c>
      <c r="N2503" s="71" t="n"/>
      <c r="O2503" s="70" t="inlineStr">
        <is>
          <t>Lv 25 Goldeen</t>
        </is>
      </c>
      <c r="P2503" s="71" t="n"/>
      <c r="Q2503" s="72" t="inlineStr">
        <is>
          <t>Pokémon</t>
        </is>
      </c>
    </row>
    <row r="2504">
      <c r="E2504" s="73" t="inlineStr">
        <is>
          <t>Modest</t>
        </is>
      </c>
      <c r="F2504" s="73" t="inlineStr">
        <is>
          <t>Unburden</t>
        </is>
      </c>
      <c r="G2504" s="73" t="inlineStr">
        <is>
          <t>Adamant</t>
        </is>
      </c>
      <c r="H2504" s="73" t="inlineStr">
        <is>
          <t>Technician</t>
        </is>
      </c>
      <c r="I2504" s="73" t="inlineStr">
        <is>
          <t>Adamant</t>
        </is>
      </c>
      <c r="J2504" s="73" t="inlineStr">
        <is>
          <t>Huge Power</t>
        </is>
      </c>
      <c r="K2504" s="73" t="inlineStr">
        <is>
          <t>Modest</t>
        </is>
      </c>
      <c r="L2504" s="73" t="inlineStr">
        <is>
          <t>Natural Cure</t>
        </is>
      </c>
      <c r="M2504" s="73" t="inlineStr">
        <is>
          <t>Jolly</t>
        </is>
      </c>
      <c r="N2504" s="73" t="inlineStr">
        <is>
          <t>Cute Charm</t>
        </is>
      </c>
      <c r="O2504" s="73" t="inlineStr">
        <is>
          <t>Adamant</t>
        </is>
      </c>
      <c r="P2504" s="73" t="inlineStr">
        <is>
          <t>Swift Swim</t>
        </is>
      </c>
      <c r="Q2504" s="72" t="inlineStr">
        <is>
          <t>Nature / Ability</t>
        </is>
      </c>
    </row>
    <row r="2505">
      <c r="B2505" s="72" t="inlineStr">
        <is>
          <t>AI Flags:</t>
        </is>
      </c>
      <c r="E2505" s="74" t="inlineStr">
        <is>
          <t>(None)</t>
        </is>
      </c>
      <c r="F2505" s="71" t="n"/>
      <c r="G2505" s="74" t="inlineStr">
        <is>
          <t>(None)</t>
        </is>
      </c>
      <c r="H2505" s="71" t="n"/>
      <c r="I2505" s="74" t="inlineStr">
        <is>
          <t>(None)</t>
        </is>
      </c>
      <c r="J2505" s="71" t="n"/>
      <c r="K2505" s="74" t="inlineStr">
        <is>
          <t>(None)</t>
        </is>
      </c>
      <c r="L2505" s="71" t="n"/>
      <c r="M2505" s="74" t="inlineStr">
        <is>
          <t>(None)</t>
        </is>
      </c>
      <c r="N2505" s="71" t="n"/>
      <c r="O2505" s="74" t="inlineStr">
        <is>
          <t>(None)</t>
        </is>
      </c>
      <c r="P2505" s="71" t="n"/>
      <c r="Q2505" s="72" t="inlineStr">
        <is>
          <t>Item</t>
        </is>
      </c>
    </row>
    <row r="2506">
      <c r="B2506" s="69" t="inlineStr">
        <is>
          <t>Basic Trainer</t>
        </is>
      </c>
      <c r="E2506" s="75" t="inlineStr">
        <is>
          <t>Bite</t>
        </is>
      </c>
      <c r="F2506" s="71" t="n"/>
      <c r="G2506" s="76" t="inlineStr">
        <is>
          <t>Take Down</t>
        </is>
      </c>
      <c r="H2506" s="71" t="n"/>
      <c r="I2506" s="90" t="inlineStr">
        <is>
          <t>Water Gun</t>
        </is>
      </c>
      <c r="J2506" s="71" t="n"/>
      <c r="K2506" s="84" t="inlineStr">
        <is>
          <t>Stun Spore</t>
        </is>
      </c>
      <c r="L2506" s="71" t="n"/>
      <c r="M2506" s="76" t="inlineStr">
        <is>
          <t>Fake Out</t>
        </is>
      </c>
      <c r="N2506" s="71" t="n"/>
      <c r="O2506" s="78" t="inlineStr">
        <is>
          <t>Mud Shot</t>
        </is>
      </c>
      <c r="P2506" s="71" t="n"/>
      <c r="Q2506" s="72" t="inlineStr">
        <is>
          <t>Moves</t>
        </is>
      </c>
    </row>
    <row r="2507">
      <c r="E2507" s="75" t="inlineStr">
        <is>
          <t>Pursuit</t>
        </is>
      </c>
      <c r="F2507" s="71" t="n"/>
      <c r="G2507" s="84" t="inlineStr">
        <is>
          <t>Mega Drain</t>
        </is>
      </c>
      <c r="H2507" s="71" t="n"/>
      <c r="I2507" s="76" t="inlineStr">
        <is>
          <t>Pound</t>
        </is>
      </c>
      <c r="J2507" s="71" t="n"/>
      <c r="K2507" s="76" t="inlineStr">
        <is>
          <t>Double Slap</t>
        </is>
      </c>
      <c r="L2507" s="71" t="n"/>
      <c r="M2507" s="76" t="inlineStr">
        <is>
          <t>Assist</t>
        </is>
      </c>
      <c r="N2507" s="71" t="n"/>
      <c r="O2507" s="85" t="inlineStr">
        <is>
          <t>Psybeam</t>
        </is>
      </c>
      <c r="P2507" s="71" t="n"/>
    </row>
    <row r="2508">
      <c r="E2508" s="90" t="inlineStr">
        <is>
          <t>Bubble Beam</t>
        </is>
      </c>
      <c r="F2508" s="71" t="n"/>
      <c r="G2508" s="80" t="inlineStr">
        <is>
          <t>Sludge Bomb</t>
        </is>
      </c>
      <c r="H2508" s="71" t="n"/>
      <c r="I2508" s="90" t="inlineStr">
        <is>
          <t>Bubble Beam</t>
        </is>
      </c>
      <c r="J2508" s="71" t="n"/>
      <c r="K2508" s="79" t="inlineStr">
        <is>
          <t>Pin Missile</t>
        </is>
      </c>
      <c r="L2508" s="71" t="n"/>
      <c r="M2508" s="76" t="inlineStr">
        <is>
          <t>Sing</t>
        </is>
      </c>
      <c r="N2508" s="71" t="n"/>
      <c r="O2508" s="90" t="inlineStr">
        <is>
          <t>Dive</t>
        </is>
      </c>
      <c r="P2508" s="71" t="n"/>
    </row>
    <row r="2509">
      <c r="E2509" s="82" t="inlineStr">
        <is>
          <t>Pluck</t>
        </is>
      </c>
      <c r="F2509" s="71" t="n"/>
      <c r="G2509" s="86" t="inlineStr">
        <is>
          <t>Force Palm</t>
        </is>
      </c>
      <c r="H2509" s="71" t="n"/>
      <c r="I2509" s="86" t="inlineStr">
        <is>
          <t>Brick Break</t>
        </is>
      </c>
      <c r="J2509" s="71" t="n"/>
      <c r="K2509" s="80" t="inlineStr">
        <is>
          <t>Toxic</t>
        </is>
      </c>
      <c r="L2509" s="71" t="n"/>
      <c r="M2509" s="76" t="inlineStr">
        <is>
          <t>Copycat</t>
        </is>
      </c>
      <c r="N2509" s="71" t="n"/>
      <c r="O2509" s="76" t="inlineStr">
        <is>
          <t>Flail</t>
        </is>
      </c>
      <c r="P2509" s="71" t="n"/>
    </row>
    <row r="2511" ht="20" customHeight="1">
      <c r="B2511" s="65" t="inlineStr">
        <is>
          <t>Pkmn Breeder</t>
        </is>
      </c>
      <c r="C2511" s="66" t="n"/>
      <c r="D2511" s="66" t="n"/>
      <c r="E2511" s="67" t="inlineStr">
        <is>
          <t>Pkmn Breeder Lydia (Rematch 3)</t>
        </is>
      </c>
      <c r="F2511" s="66" t="n"/>
      <c r="G2511" s="66" t="n"/>
      <c r="H2511" s="66" t="n"/>
      <c r="I2511" s="66" t="n"/>
      <c r="J2511" s="66" t="n"/>
      <c r="K2511" s="66" t="n"/>
      <c r="L2511" s="66" t="n"/>
      <c r="M2511" s="66" t="n"/>
      <c r="N2511" s="66" t="n"/>
      <c r="O2511" s="66" t="n"/>
      <c r="P2511" s="66" t="n"/>
      <c r="Q2511" s="66" t="n"/>
    </row>
    <row r="2512" ht="69" customHeight="1">
      <c r="E2512" s="68">
        <f>IFERROR(_xlfn.IMAGE("https://play.pokemonshowdown.com/sprites/gen5/pelipper.png"),"")</f>
        <v/>
      </c>
      <c r="G2512" s="68">
        <f>IFERROR(_xlfn.IMAGE("https://play.pokemonshowdown.com/sprites/gen5/breloom.png"),"")</f>
        <v/>
      </c>
      <c r="I2512" s="68">
        <f>IFERROR(_xlfn.IMAGE("https://play.pokemonshowdown.com/sprites/gen5/marill.png"),"")</f>
        <v/>
      </c>
      <c r="K2512" s="68">
        <f>IFERROR(_xlfn.IMAGE("https://play.pokemonshowdown.com/sprites/gen5/roselia.png"),"")</f>
        <v/>
      </c>
      <c r="M2512" s="68">
        <f>IFERROR(_xlfn.IMAGE("https://play.pokemonshowdown.com/sprites/gen5/delcatty.png"),"")</f>
        <v/>
      </c>
      <c r="O2512" s="68">
        <f>IFERROR(_xlfn.IMAGE("https://play.pokemonshowdown.com/sprites/gen5/goldeen.png"),"")</f>
        <v/>
      </c>
    </row>
    <row r="2513">
      <c r="E2513" s="70" t="inlineStr">
        <is>
          <t>Lv 28 Pelipper</t>
        </is>
      </c>
      <c r="F2513" s="71" t="n"/>
      <c r="G2513" s="70" t="inlineStr">
        <is>
          <t>Lv 28 Breloom</t>
        </is>
      </c>
      <c r="H2513" s="71" t="n"/>
      <c r="I2513" s="70" t="inlineStr">
        <is>
          <t>Lv 28 Marill</t>
        </is>
      </c>
      <c r="J2513" s="71" t="n"/>
      <c r="K2513" s="70" t="inlineStr">
        <is>
          <t>Lv 28 Roselia</t>
        </is>
      </c>
      <c r="L2513" s="71" t="n"/>
      <c r="M2513" s="70" t="inlineStr">
        <is>
          <t>Lv 28 Delcatty</t>
        </is>
      </c>
      <c r="N2513" s="71" t="n"/>
      <c r="O2513" s="70" t="inlineStr">
        <is>
          <t>Lv 28 Goldeen</t>
        </is>
      </c>
      <c r="P2513" s="71" t="n"/>
      <c r="Q2513" s="72" t="inlineStr">
        <is>
          <t>Pokémon</t>
        </is>
      </c>
    </row>
    <row r="2514">
      <c r="E2514" s="73" t="inlineStr">
        <is>
          <t>Modest</t>
        </is>
      </c>
      <c r="F2514" s="73" t="inlineStr">
        <is>
          <t>Unburden</t>
        </is>
      </c>
      <c r="G2514" s="73" t="inlineStr">
        <is>
          <t>Adamant</t>
        </is>
      </c>
      <c r="H2514" s="73" t="inlineStr">
        <is>
          <t>Technician</t>
        </is>
      </c>
      <c r="I2514" s="73" t="inlineStr">
        <is>
          <t>Adamant</t>
        </is>
      </c>
      <c r="J2514" s="73" t="inlineStr">
        <is>
          <t>Huge Power</t>
        </is>
      </c>
      <c r="K2514" s="73" t="inlineStr">
        <is>
          <t>Modest</t>
        </is>
      </c>
      <c r="L2514" s="73" t="inlineStr">
        <is>
          <t>Natural Cure</t>
        </is>
      </c>
      <c r="M2514" s="73" t="inlineStr">
        <is>
          <t>Jolly</t>
        </is>
      </c>
      <c r="N2514" s="73" t="inlineStr">
        <is>
          <t>Cute Charm</t>
        </is>
      </c>
      <c r="O2514" s="73" t="inlineStr">
        <is>
          <t>Adamant</t>
        </is>
      </c>
      <c r="P2514" s="73" t="inlineStr">
        <is>
          <t>Swift Swim</t>
        </is>
      </c>
      <c r="Q2514" s="72" t="inlineStr">
        <is>
          <t>Nature / Ability</t>
        </is>
      </c>
    </row>
    <row r="2515">
      <c r="B2515" s="72" t="inlineStr">
        <is>
          <t>AI Flags:</t>
        </is>
      </c>
      <c r="E2515" s="74" t="inlineStr">
        <is>
          <t>(None)</t>
        </is>
      </c>
      <c r="F2515" s="71" t="n"/>
      <c r="G2515" s="74" t="inlineStr">
        <is>
          <t>(None)</t>
        </is>
      </c>
      <c r="H2515" s="71" t="n"/>
      <c r="I2515" s="74" t="inlineStr">
        <is>
          <t>(None)</t>
        </is>
      </c>
      <c r="J2515" s="71" t="n"/>
      <c r="K2515" s="74" t="inlineStr">
        <is>
          <t>(None)</t>
        </is>
      </c>
      <c r="L2515" s="71" t="n"/>
      <c r="M2515" s="74" t="inlineStr">
        <is>
          <t>(None)</t>
        </is>
      </c>
      <c r="N2515" s="71" t="n"/>
      <c r="O2515" s="74" t="inlineStr">
        <is>
          <t>(None)</t>
        </is>
      </c>
      <c r="P2515" s="71" t="n"/>
      <c r="Q2515" s="72" t="inlineStr">
        <is>
          <t>Item</t>
        </is>
      </c>
    </row>
    <row r="2516">
      <c r="B2516" s="69" t="inlineStr">
        <is>
          <t>Basic Trainer</t>
        </is>
      </c>
      <c r="E2516" s="75" t="inlineStr">
        <is>
          <t>Bite</t>
        </is>
      </c>
      <c r="F2516" s="71" t="n"/>
      <c r="G2516" s="76" t="inlineStr">
        <is>
          <t>Take Down</t>
        </is>
      </c>
      <c r="H2516" s="71" t="n"/>
      <c r="I2516" s="76" t="inlineStr">
        <is>
          <t>Pound</t>
        </is>
      </c>
      <c r="J2516" s="71" t="n"/>
      <c r="K2516" s="76" t="inlineStr">
        <is>
          <t>Double Slap</t>
        </is>
      </c>
      <c r="L2516" s="71" t="n"/>
      <c r="M2516" s="76" t="inlineStr">
        <is>
          <t>Fake Out</t>
        </is>
      </c>
      <c r="N2516" s="71" t="n"/>
      <c r="O2516" s="85" t="inlineStr">
        <is>
          <t>Psybeam</t>
        </is>
      </c>
      <c r="P2516" s="71" t="n"/>
      <c r="Q2516" s="72" t="inlineStr">
        <is>
          <t>Moves</t>
        </is>
      </c>
    </row>
    <row r="2517">
      <c r="E2517" s="75" t="inlineStr">
        <is>
          <t>Pursuit</t>
        </is>
      </c>
      <c r="F2517" s="71" t="n"/>
      <c r="G2517" s="84" t="inlineStr">
        <is>
          <t>Mega Drain</t>
        </is>
      </c>
      <c r="H2517" s="71" t="n"/>
      <c r="I2517" s="90" t="inlineStr">
        <is>
          <t>Bubble Beam</t>
        </is>
      </c>
      <c r="J2517" s="71" t="n"/>
      <c r="K2517" s="79" t="inlineStr">
        <is>
          <t>Pin Missile</t>
        </is>
      </c>
      <c r="L2517" s="71" t="n"/>
      <c r="M2517" s="76" t="inlineStr">
        <is>
          <t>Assist</t>
        </is>
      </c>
      <c r="N2517" s="71" t="n"/>
      <c r="O2517" s="90" t="inlineStr">
        <is>
          <t>Dive</t>
        </is>
      </c>
      <c r="P2517" s="71" t="n"/>
    </row>
    <row r="2518">
      <c r="E2518" s="90" t="inlineStr">
        <is>
          <t>Bubble Beam</t>
        </is>
      </c>
      <c r="F2518" s="71" t="n"/>
      <c r="G2518" s="80" t="inlineStr">
        <is>
          <t>Sludge Bomb</t>
        </is>
      </c>
      <c r="H2518" s="71" t="n"/>
      <c r="I2518" s="86" t="inlineStr">
        <is>
          <t>Brick Break</t>
        </is>
      </c>
      <c r="J2518" s="71" t="n"/>
      <c r="K2518" s="80" t="inlineStr">
        <is>
          <t>Toxic</t>
        </is>
      </c>
      <c r="L2518" s="71" t="n"/>
      <c r="M2518" s="76" t="inlineStr">
        <is>
          <t>Sing</t>
        </is>
      </c>
      <c r="N2518" s="71" t="n"/>
      <c r="O2518" s="76" t="inlineStr">
        <is>
          <t>Flail</t>
        </is>
      </c>
      <c r="P2518" s="71" t="n"/>
    </row>
    <row r="2519">
      <c r="E2519" s="82" t="inlineStr">
        <is>
          <t>Pluck</t>
        </is>
      </c>
      <c r="F2519" s="71" t="n"/>
      <c r="G2519" s="86" t="inlineStr">
        <is>
          <t>Force Palm</t>
        </is>
      </c>
      <c r="H2519" s="71" t="n"/>
      <c r="I2519" s="76" t="inlineStr">
        <is>
          <t>Body Slam</t>
        </is>
      </c>
      <c r="J2519" s="71" t="n"/>
      <c r="K2519" s="84" t="inlineStr">
        <is>
          <t>Magical Leaf</t>
        </is>
      </c>
      <c r="L2519" s="71" t="n"/>
      <c r="M2519" s="76" t="inlineStr">
        <is>
          <t>Copycat</t>
        </is>
      </c>
      <c r="N2519" s="71" t="n"/>
      <c r="O2519" s="90" t="inlineStr">
        <is>
          <t>Aqua Ring</t>
        </is>
      </c>
      <c r="P2519" s="71" t="n"/>
    </row>
    <row r="2521" ht="20" customHeight="1">
      <c r="B2521" s="65" t="inlineStr">
        <is>
          <t>Pkmn Breeder</t>
        </is>
      </c>
      <c r="C2521" s="66" t="n"/>
      <c r="D2521" s="66" t="n"/>
      <c r="E2521" s="67" t="inlineStr">
        <is>
          <t>Pkmn Breeder Lydia (Rematch 4)</t>
        </is>
      </c>
      <c r="F2521" s="66" t="n"/>
      <c r="G2521" s="66" t="n"/>
      <c r="H2521" s="66" t="n"/>
      <c r="I2521" s="66" t="n"/>
      <c r="J2521" s="66" t="n"/>
      <c r="K2521" s="66" t="n"/>
      <c r="L2521" s="66" t="n"/>
      <c r="M2521" s="66" t="n"/>
      <c r="N2521" s="66" t="n"/>
      <c r="O2521" s="66" t="n"/>
      <c r="P2521" s="66" t="n"/>
      <c r="Q2521" s="66" t="n"/>
    </row>
    <row r="2522" ht="69" customHeight="1">
      <c r="E2522" s="68">
        <f>IFERROR(_xlfn.IMAGE("https://play.pokemonshowdown.com/sprites/gen5/pelipper.png"),"")</f>
        <v/>
      </c>
      <c r="G2522" s="68">
        <f>IFERROR(_xlfn.IMAGE("https://play.pokemonshowdown.com/sprites/gen5/breloom.png"),"")</f>
        <v/>
      </c>
      <c r="I2522" s="68">
        <f>IFERROR(_xlfn.IMAGE("https://play.pokemonshowdown.com/sprites/gen5/azumarill.png"),"")</f>
        <v/>
      </c>
      <c r="K2522" s="68">
        <f>IFERROR(_xlfn.IMAGE("https://play.pokemonshowdown.com/sprites/gen5/roselia.png"),"")</f>
        <v/>
      </c>
      <c r="M2522" s="68">
        <f>IFERROR(_xlfn.IMAGE("https://play.pokemonshowdown.com/sprites/gen5/delcatty.png"),"")</f>
        <v/>
      </c>
      <c r="O2522" s="68">
        <f>IFERROR(_xlfn.IMAGE("https://play.pokemonshowdown.com/sprites/gen5/seaking.png"),"")</f>
        <v/>
      </c>
    </row>
    <row r="2523">
      <c r="E2523" s="70" t="inlineStr">
        <is>
          <t>Lv 31 Pelipper</t>
        </is>
      </c>
      <c r="F2523" s="71" t="n"/>
      <c r="G2523" s="70" t="inlineStr">
        <is>
          <t>Lv 31 Breloom</t>
        </is>
      </c>
      <c r="H2523" s="71" t="n"/>
      <c r="I2523" s="70" t="inlineStr">
        <is>
          <t>Lv 31 Azumarill</t>
        </is>
      </c>
      <c r="J2523" s="71" t="n"/>
      <c r="K2523" s="70" t="inlineStr">
        <is>
          <t>Lv 31 Roselia</t>
        </is>
      </c>
      <c r="L2523" s="71" t="n"/>
      <c r="M2523" s="70" t="inlineStr">
        <is>
          <t>Lv 31 Delcatty</t>
        </is>
      </c>
      <c r="N2523" s="71" t="n"/>
      <c r="O2523" s="70" t="inlineStr">
        <is>
          <t>Lv 31 Seaking</t>
        </is>
      </c>
      <c r="P2523" s="71" t="n"/>
      <c r="Q2523" s="72" t="inlineStr">
        <is>
          <t>Pokémon</t>
        </is>
      </c>
    </row>
    <row r="2524">
      <c r="E2524" s="73" t="inlineStr">
        <is>
          <t>Modest</t>
        </is>
      </c>
      <c r="F2524" s="73" t="inlineStr">
        <is>
          <t>Unburden</t>
        </is>
      </c>
      <c r="G2524" s="73" t="inlineStr">
        <is>
          <t>Adamant</t>
        </is>
      </c>
      <c r="H2524" s="73" t="inlineStr">
        <is>
          <t>Technician</t>
        </is>
      </c>
      <c r="I2524" s="73" t="inlineStr">
        <is>
          <t>Adamant</t>
        </is>
      </c>
      <c r="J2524" s="73" t="inlineStr">
        <is>
          <t>Huge Power</t>
        </is>
      </c>
      <c r="K2524" s="73" t="inlineStr">
        <is>
          <t>Modest</t>
        </is>
      </c>
      <c r="L2524" s="73" t="inlineStr">
        <is>
          <t>Natural Cure</t>
        </is>
      </c>
      <c r="M2524" s="73" t="inlineStr">
        <is>
          <t>Jolly</t>
        </is>
      </c>
      <c r="N2524" s="73" t="inlineStr">
        <is>
          <t>Cute Charm</t>
        </is>
      </c>
      <c r="O2524" s="73" t="inlineStr">
        <is>
          <t>Adamant</t>
        </is>
      </c>
      <c r="P2524" s="73" t="inlineStr">
        <is>
          <t>Swift Swim</t>
        </is>
      </c>
      <c r="Q2524" s="72" t="inlineStr">
        <is>
          <t>Nature / Ability</t>
        </is>
      </c>
    </row>
    <row r="2525">
      <c r="B2525" s="72" t="inlineStr">
        <is>
          <t>AI Flags:</t>
        </is>
      </c>
      <c r="E2525" s="74" t="inlineStr">
        <is>
          <t>(None)</t>
        </is>
      </c>
      <c r="F2525" s="71" t="n"/>
      <c r="G2525" s="74" t="inlineStr">
        <is>
          <t>(None)</t>
        </is>
      </c>
      <c r="H2525" s="71" t="n"/>
      <c r="I2525" s="74" t="inlineStr">
        <is>
          <t>(None)</t>
        </is>
      </c>
      <c r="J2525" s="71" t="n"/>
      <c r="K2525" s="74" t="inlineStr">
        <is>
          <t>(None)</t>
        </is>
      </c>
      <c r="L2525" s="71" t="n"/>
      <c r="M2525" s="74" t="inlineStr">
        <is>
          <t>(None)</t>
        </is>
      </c>
      <c r="N2525" s="71" t="n"/>
      <c r="O2525" s="74" t="inlineStr">
        <is>
          <t>(None)</t>
        </is>
      </c>
      <c r="P2525" s="71" t="n"/>
      <c r="Q2525" s="72" t="inlineStr">
        <is>
          <t>Item</t>
        </is>
      </c>
    </row>
    <row r="2526">
      <c r="B2526" s="69" t="inlineStr">
        <is>
          <t>Basic Trainer</t>
        </is>
      </c>
      <c r="E2526" s="75" t="inlineStr">
        <is>
          <t>Pursuit</t>
        </is>
      </c>
      <c r="F2526" s="71" t="n"/>
      <c r="G2526" s="84" t="inlineStr">
        <is>
          <t>Mega Drain</t>
        </is>
      </c>
      <c r="H2526" s="71" t="n"/>
      <c r="I2526" s="86" t="inlineStr">
        <is>
          <t>Brick Break</t>
        </is>
      </c>
      <c r="J2526" s="71" t="n"/>
      <c r="K2526" s="79" t="inlineStr">
        <is>
          <t>Pin Missile</t>
        </is>
      </c>
      <c r="L2526" s="71" t="n"/>
      <c r="M2526" s="76" t="inlineStr">
        <is>
          <t>Fake Out</t>
        </is>
      </c>
      <c r="N2526" s="71" t="n"/>
      <c r="O2526" s="76" t="inlineStr">
        <is>
          <t>Flail</t>
        </is>
      </c>
      <c r="P2526" s="71" t="n"/>
      <c r="Q2526" s="72" t="inlineStr">
        <is>
          <t>Moves</t>
        </is>
      </c>
    </row>
    <row r="2527">
      <c r="E2527" s="90" t="inlineStr">
        <is>
          <t>Bubble Beam</t>
        </is>
      </c>
      <c r="F2527" s="71" t="n"/>
      <c r="G2527" s="80" t="inlineStr">
        <is>
          <t>Sludge Bomb</t>
        </is>
      </c>
      <c r="H2527" s="71" t="n"/>
      <c r="I2527" s="90" t="inlineStr">
        <is>
          <t>Bubble Beam</t>
        </is>
      </c>
      <c r="J2527" s="71" t="n"/>
      <c r="K2527" s="80" t="inlineStr">
        <is>
          <t>Toxic</t>
        </is>
      </c>
      <c r="L2527" s="71" t="n"/>
      <c r="M2527" s="76" t="inlineStr">
        <is>
          <t>Assist</t>
        </is>
      </c>
      <c r="N2527" s="71" t="n"/>
      <c r="O2527" s="90" t="inlineStr">
        <is>
          <t>Aqua Tail</t>
        </is>
      </c>
      <c r="P2527" s="71" t="n"/>
    </row>
    <row r="2528">
      <c r="E2528" s="82" t="inlineStr">
        <is>
          <t>Pluck</t>
        </is>
      </c>
      <c r="F2528" s="71" t="n"/>
      <c r="G2528" s="86" t="inlineStr">
        <is>
          <t>Force Palm</t>
        </is>
      </c>
      <c r="H2528" s="71" t="n"/>
      <c r="I2528" s="76" t="inlineStr">
        <is>
          <t>Body Slam</t>
        </is>
      </c>
      <c r="J2528" s="71" t="n"/>
      <c r="K2528" s="84" t="inlineStr">
        <is>
          <t>Magical Leaf</t>
        </is>
      </c>
      <c r="L2528" s="71" t="n"/>
      <c r="M2528" s="76" t="inlineStr">
        <is>
          <t>Sing</t>
        </is>
      </c>
      <c r="N2528" s="71" t="n"/>
      <c r="O2528" s="90" t="inlineStr">
        <is>
          <t>Aqua Ring</t>
        </is>
      </c>
      <c r="P2528" s="71" t="n"/>
    </row>
    <row r="2529">
      <c r="E2529" s="75" t="inlineStr">
        <is>
          <t>Payback</t>
        </is>
      </c>
      <c r="F2529" s="71" t="n"/>
      <c r="G2529" s="84" t="inlineStr">
        <is>
          <t>Giga Drain</t>
        </is>
      </c>
      <c r="H2529" s="71" t="n"/>
      <c r="I2529" s="87" t="inlineStr">
        <is>
          <t>Iron Tail</t>
        </is>
      </c>
      <c r="J2529" s="71" t="n"/>
      <c r="K2529" s="80" t="inlineStr">
        <is>
          <t>Poison Jab</t>
        </is>
      </c>
      <c r="L2529" s="71" t="n"/>
      <c r="M2529" s="76" t="inlineStr">
        <is>
          <t>Copycat</t>
        </is>
      </c>
      <c r="N2529" s="71" t="n"/>
      <c r="O2529" s="76" t="inlineStr">
        <is>
          <t>Fury Attack</t>
        </is>
      </c>
      <c r="P2529" s="71" t="n"/>
    </row>
    <row r="2531" ht="20" customHeight="1">
      <c r="B2531" s="65" t="inlineStr">
        <is>
          <t>Parasol Lady</t>
        </is>
      </c>
      <c r="C2531" s="66" t="n"/>
      <c r="D2531" s="66" t="n"/>
      <c r="E2531" s="67" t="inlineStr">
        <is>
          <t>Parasol Lady Madeline (Rematch 1)</t>
        </is>
      </c>
      <c r="F2531" s="66" t="n"/>
      <c r="G2531" s="66" t="n"/>
      <c r="H2531" s="66" t="n"/>
      <c r="I2531" s="66" t="n"/>
      <c r="J2531" s="66" t="n"/>
      <c r="K2531" s="66" t="n"/>
      <c r="L2531" s="66" t="n"/>
      <c r="M2531" s="66" t="n"/>
      <c r="N2531" s="66" t="n"/>
      <c r="O2531" s="66" t="n"/>
      <c r="P2531" s="66" t="n"/>
      <c r="Q2531" s="66" t="n"/>
    </row>
    <row r="2532" ht="69" customHeight="1">
      <c r="E2532" s="68">
        <f>IFERROR(_xlfn.IMAGE("https://play.pokemonshowdown.com/sprites/gen5/numel.png"),"")</f>
        <v/>
      </c>
    </row>
    <row r="2533">
      <c r="E2533" s="70" t="inlineStr">
        <is>
          <t>Lv 29 Numel</t>
        </is>
      </c>
      <c r="F2533" s="71" t="n"/>
      <c r="Q2533" s="72" t="inlineStr">
        <is>
          <t>Pokémon</t>
        </is>
      </c>
    </row>
    <row r="2534">
      <c r="E2534" s="73" t="inlineStr">
        <is>
          <t>Mild</t>
        </is>
      </c>
      <c r="F2534" s="73" t="inlineStr">
        <is>
          <t>Oblivious</t>
        </is>
      </c>
      <c r="Q2534" s="72" t="inlineStr">
        <is>
          <t>Nature / Ability</t>
        </is>
      </c>
    </row>
    <row r="2535">
      <c r="B2535" s="72" t="inlineStr">
        <is>
          <t>AI Flags:</t>
        </is>
      </c>
      <c r="E2535" s="74" t="inlineStr">
        <is>
          <t>(None)</t>
        </is>
      </c>
      <c r="F2535" s="71" t="n"/>
      <c r="Q2535" s="72" t="inlineStr">
        <is>
          <t>Item</t>
        </is>
      </c>
    </row>
    <row r="2536">
      <c r="B2536" s="69" t="inlineStr">
        <is>
          <t>Basic Trainer</t>
        </is>
      </c>
      <c r="E2536" s="83" t="inlineStr">
        <is>
          <t>Ember</t>
        </is>
      </c>
      <c r="F2536" s="71" t="n"/>
      <c r="Q2536" s="72" t="inlineStr">
        <is>
          <t>Moves</t>
        </is>
      </c>
    </row>
    <row r="2537">
      <c r="E2537" s="76" t="inlineStr">
        <is>
          <t>Tackle</t>
        </is>
      </c>
      <c r="F2537" s="71" t="n"/>
    </row>
    <row r="2538">
      <c r="E2538" s="78" t="inlineStr">
        <is>
          <t>Magnitude</t>
        </is>
      </c>
      <c r="F2538" s="71" t="n"/>
    </row>
    <row r="2539">
      <c r="E2539" s="83" t="inlineStr">
        <is>
          <t>Sunny Day</t>
        </is>
      </c>
      <c r="F2539" s="71" t="n"/>
    </row>
    <row r="2541" ht="20" customHeight="1">
      <c r="B2541" s="65" t="inlineStr">
        <is>
          <t>Parasol Lady</t>
        </is>
      </c>
      <c r="C2541" s="66" t="n"/>
      <c r="D2541" s="66" t="n"/>
      <c r="E2541" s="67" t="inlineStr">
        <is>
          <t>Parasol Lady Madeline (Rematch 2)</t>
        </is>
      </c>
      <c r="F2541" s="66" t="n"/>
      <c r="G2541" s="66" t="n"/>
      <c r="H2541" s="66" t="n"/>
      <c r="I2541" s="66" t="n"/>
      <c r="J2541" s="66" t="n"/>
      <c r="K2541" s="66" t="n"/>
      <c r="L2541" s="66" t="n"/>
      <c r="M2541" s="66" t="n"/>
      <c r="N2541" s="66" t="n"/>
      <c r="O2541" s="66" t="n"/>
      <c r="P2541" s="66" t="n"/>
      <c r="Q2541" s="66" t="n"/>
    </row>
    <row r="2542" ht="69" customHeight="1">
      <c r="E2542" s="68">
        <f>IFERROR(_xlfn.IMAGE("https://play.pokemonshowdown.com/sprites/gen5/numel.png"),"")</f>
        <v/>
      </c>
    </row>
    <row r="2543">
      <c r="E2543" s="70" t="inlineStr">
        <is>
          <t>Lv 32 Numel</t>
        </is>
      </c>
      <c r="F2543" s="71" t="n"/>
      <c r="Q2543" s="72" t="inlineStr">
        <is>
          <t>Pokémon</t>
        </is>
      </c>
    </row>
    <row r="2544">
      <c r="E2544" s="73" t="inlineStr">
        <is>
          <t>Mild</t>
        </is>
      </c>
      <c r="F2544" s="73" t="inlineStr">
        <is>
          <t>Oblivious</t>
        </is>
      </c>
      <c r="Q2544" s="72" t="inlineStr">
        <is>
          <t>Nature / Ability</t>
        </is>
      </c>
    </row>
    <row r="2545">
      <c r="B2545" s="72" t="inlineStr">
        <is>
          <t>AI Flags:</t>
        </is>
      </c>
      <c r="E2545" s="74" t="inlineStr">
        <is>
          <t>(None)</t>
        </is>
      </c>
      <c r="F2545" s="71" t="n"/>
      <c r="Q2545" s="72" t="inlineStr">
        <is>
          <t>Item</t>
        </is>
      </c>
    </row>
    <row r="2546">
      <c r="B2546" s="69" t="inlineStr">
        <is>
          <t>Basic Trainer</t>
        </is>
      </c>
      <c r="E2546" s="83" t="inlineStr">
        <is>
          <t>Ember</t>
        </is>
      </c>
      <c r="F2546" s="71" t="n"/>
      <c r="Q2546" s="72" t="inlineStr">
        <is>
          <t>Moves</t>
        </is>
      </c>
    </row>
    <row r="2547">
      <c r="E2547" s="76" t="inlineStr">
        <is>
          <t>Take Down</t>
        </is>
      </c>
      <c r="F2547" s="71" t="n"/>
    </row>
    <row r="2548">
      <c r="E2548" s="78" t="inlineStr">
        <is>
          <t>Magnitude</t>
        </is>
      </c>
      <c r="F2548" s="71" t="n"/>
    </row>
    <row r="2549">
      <c r="E2549" s="83" t="inlineStr">
        <is>
          <t>Sunny Day</t>
        </is>
      </c>
      <c r="F2549" s="71" t="n"/>
    </row>
    <row r="2551" ht="20" customHeight="1">
      <c r="B2551" s="65" t="inlineStr">
        <is>
          <t>Parasol Lady</t>
        </is>
      </c>
      <c r="C2551" s="66" t="n"/>
      <c r="D2551" s="66" t="n"/>
      <c r="E2551" s="67" t="inlineStr">
        <is>
          <t>Parasol Lady Madeline (Rematch 3)</t>
        </is>
      </c>
      <c r="F2551" s="66" t="n"/>
      <c r="G2551" s="66" t="n"/>
      <c r="H2551" s="66" t="n"/>
      <c r="I2551" s="66" t="n"/>
      <c r="J2551" s="66" t="n"/>
      <c r="K2551" s="66" t="n"/>
      <c r="L2551" s="66" t="n"/>
      <c r="M2551" s="66" t="n"/>
      <c r="N2551" s="66" t="n"/>
      <c r="O2551" s="66" t="n"/>
      <c r="P2551" s="66" t="n"/>
      <c r="Q2551" s="66" t="n"/>
    </row>
    <row r="2552" ht="69" customHeight="1">
      <c r="E2552" s="68">
        <f>IFERROR(_xlfn.IMAGE("https://play.pokemonshowdown.com/sprites/gen5/roselia.png"),"")</f>
        <v/>
      </c>
      <c r="G2552" s="68">
        <f>IFERROR(_xlfn.IMAGE("https://play.pokemonshowdown.com/sprites/gen5/numel.png"),"")</f>
        <v/>
      </c>
    </row>
    <row r="2553">
      <c r="E2553" s="70" t="inlineStr">
        <is>
          <t>Lv 34 Roselia</t>
        </is>
      </c>
      <c r="F2553" s="71" t="n"/>
      <c r="G2553" s="70" t="inlineStr">
        <is>
          <t>Lv 34 Numel</t>
        </is>
      </c>
      <c r="H2553" s="71" t="n"/>
      <c r="Q2553" s="72" t="inlineStr">
        <is>
          <t>Pokémon</t>
        </is>
      </c>
    </row>
    <row r="2554">
      <c r="E2554" s="73" t="inlineStr">
        <is>
          <t>Modest</t>
        </is>
      </c>
      <c r="F2554" s="73" t="inlineStr">
        <is>
          <t>Natural Cure</t>
        </is>
      </c>
      <c r="G2554" s="73" t="inlineStr">
        <is>
          <t>Mild</t>
        </is>
      </c>
      <c r="H2554" s="73" t="inlineStr">
        <is>
          <t>Oblivious</t>
        </is>
      </c>
      <c r="Q2554" s="72" t="inlineStr">
        <is>
          <t>Nature / Ability</t>
        </is>
      </c>
    </row>
    <row r="2555">
      <c r="B2555" s="72" t="inlineStr">
        <is>
          <t>AI Flags:</t>
        </is>
      </c>
      <c r="E2555" s="74" t="inlineStr">
        <is>
          <t>(None)</t>
        </is>
      </c>
      <c r="F2555" s="71" t="n"/>
      <c r="G2555" s="74" t="inlineStr">
        <is>
          <t>(None)</t>
        </is>
      </c>
      <c r="H2555" s="71" t="n"/>
      <c r="Q2555" s="72" t="inlineStr">
        <is>
          <t>Item</t>
        </is>
      </c>
    </row>
    <row r="2556">
      <c r="B2556" s="69" t="inlineStr">
        <is>
          <t>Basic Trainer</t>
        </is>
      </c>
      <c r="E2556" s="84" t="inlineStr">
        <is>
          <t>Leech Seed</t>
        </is>
      </c>
      <c r="F2556" s="71" t="n"/>
      <c r="G2556" s="83" t="inlineStr">
        <is>
          <t>Flamethrower</t>
        </is>
      </c>
      <c r="H2556" s="71" t="n"/>
      <c r="Q2556" s="72" t="inlineStr">
        <is>
          <t>Moves</t>
        </is>
      </c>
    </row>
    <row r="2557">
      <c r="E2557" s="84" t="inlineStr">
        <is>
          <t>Mega Drain</t>
        </is>
      </c>
      <c r="F2557" s="71" t="n"/>
      <c r="G2557" s="76" t="inlineStr">
        <is>
          <t>Take Down</t>
        </is>
      </c>
      <c r="H2557" s="71" t="n"/>
    </row>
    <row r="2558">
      <c r="E2558" s="84" t="inlineStr">
        <is>
          <t>Grass Whistle</t>
        </is>
      </c>
      <c r="F2558" s="71" t="n"/>
      <c r="G2558" s="78" t="inlineStr">
        <is>
          <t>Magnitude</t>
        </is>
      </c>
      <c r="H2558" s="71" t="n"/>
    </row>
    <row r="2559">
      <c r="E2559" s="83" t="inlineStr">
        <is>
          <t>Sunny Day</t>
        </is>
      </c>
      <c r="F2559" s="71" t="n"/>
      <c r="G2559" s="83" t="inlineStr">
        <is>
          <t>Sunny Day</t>
        </is>
      </c>
      <c r="H2559" s="71" t="n"/>
    </row>
    <row r="2561" ht="20" customHeight="1">
      <c r="B2561" s="65" t="inlineStr">
        <is>
          <t>Parasol Lady</t>
        </is>
      </c>
      <c r="C2561" s="66" t="n"/>
      <c r="D2561" s="66" t="n"/>
      <c r="E2561" s="67" t="inlineStr">
        <is>
          <t>Parasol Lady Madeline (Rematch 4)</t>
        </is>
      </c>
      <c r="F2561" s="66" t="n"/>
      <c r="G2561" s="66" t="n"/>
      <c r="H2561" s="66" t="n"/>
      <c r="I2561" s="66" t="n"/>
      <c r="J2561" s="66" t="n"/>
      <c r="K2561" s="66" t="n"/>
      <c r="L2561" s="66" t="n"/>
      <c r="M2561" s="66" t="n"/>
      <c r="N2561" s="66" t="n"/>
      <c r="O2561" s="66" t="n"/>
      <c r="P2561" s="66" t="n"/>
      <c r="Q2561" s="66" t="n"/>
    </row>
    <row r="2562" ht="69" customHeight="1">
      <c r="E2562" s="68">
        <f>IFERROR(_xlfn.IMAGE("https://play.pokemonshowdown.com/sprites/gen5/roselia.png"),"")</f>
        <v/>
      </c>
      <c r="G2562" s="68">
        <f>IFERROR(_xlfn.IMAGE("https://play.pokemonshowdown.com/sprites/gen5/camerupt.png"),"")</f>
        <v/>
      </c>
    </row>
    <row r="2563">
      <c r="E2563" s="70" t="inlineStr">
        <is>
          <t>Lv 37 Roselia</t>
        </is>
      </c>
      <c r="F2563" s="71" t="n"/>
      <c r="G2563" s="70" t="inlineStr">
        <is>
          <t>Lv 37 Camerupt</t>
        </is>
      </c>
      <c r="H2563" s="71" t="n"/>
      <c r="Q2563" s="72" t="inlineStr">
        <is>
          <t>Pokémon</t>
        </is>
      </c>
    </row>
    <row r="2564">
      <c r="E2564" s="73" t="inlineStr">
        <is>
          <t>Modest</t>
        </is>
      </c>
      <c r="F2564" s="73" t="inlineStr">
        <is>
          <t>Natural Cure</t>
        </is>
      </c>
      <c r="G2564" s="73" t="inlineStr">
        <is>
          <t>Mild</t>
        </is>
      </c>
      <c r="H2564" s="73" t="inlineStr">
        <is>
          <t>Magma Armor</t>
        </is>
      </c>
      <c r="Q2564" s="72" t="inlineStr">
        <is>
          <t>Nature / Ability</t>
        </is>
      </c>
    </row>
    <row r="2565">
      <c r="B2565" s="72" t="inlineStr">
        <is>
          <t>AI Flags:</t>
        </is>
      </c>
      <c r="E2565" s="74" t="inlineStr">
        <is>
          <t>(None)</t>
        </is>
      </c>
      <c r="F2565" s="71" t="n"/>
      <c r="G2565" s="74" t="inlineStr">
        <is>
          <t>(None)</t>
        </is>
      </c>
      <c r="H2565" s="71" t="n"/>
      <c r="Q2565" s="72" t="inlineStr">
        <is>
          <t>Item</t>
        </is>
      </c>
    </row>
    <row r="2566">
      <c r="B2566" s="69" t="inlineStr">
        <is>
          <t>Basic Trainer</t>
        </is>
      </c>
      <c r="E2566" s="84" t="inlineStr">
        <is>
          <t>Leech Seed</t>
        </is>
      </c>
      <c r="F2566" s="71" t="n"/>
      <c r="G2566" s="83" t="inlineStr">
        <is>
          <t>Flamethrower</t>
        </is>
      </c>
      <c r="H2566" s="71" t="n"/>
      <c r="Q2566" s="72" t="inlineStr">
        <is>
          <t>Moves</t>
        </is>
      </c>
    </row>
    <row r="2567">
      <c r="E2567" s="84" t="inlineStr">
        <is>
          <t>Giga Drain</t>
        </is>
      </c>
      <c r="F2567" s="71" t="n"/>
      <c r="G2567" s="76" t="inlineStr">
        <is>
          <t>Take Down</t>
        </is>
      </c>
      <c r="H2567" s="71" t="n"/>
    </row>
    <row r="2568">
      <c r="E2568" s="84" t="inlineStr">
        <is>
          <t>Solar Beam</t>
        </is>
      </c>
      <c r="F2568" s="71" t="n"/>
      <c r="G2568" s="78" t="inlineStr">
        <is>
          <t>Earthquake</t>
        </is>
      </c>
      <c r="H2568" s="71" t="n"/>
    </row>
    <row r="2569">
      <c r="E2569" s="83" t="inlineStr">
        <is>
          <t>Sunny Day</t>
        </is>
      </c>
      <c r="F2569" s="71" t="n"/>
      <c r="G2569" s="83" t="inlineStr">
        <is>
          <t>Sunny Day</t>
        </is>
      </c>
      <c r="H2569" s="71" t="n"/>
    </row>
    <row r="2571" ht="20" customHeight="1">
      <c r="B2571" s="65" t="inlineStr">
        <is>
          <t>Triathlete</t>
        </is>
      </c>
      <c r="C2571" s="66" t="n"/>
      <c r="D2571" s="66" t="n"/>
      <c r="E2571" s="67" t="inlineStr">
        <is>
          <t>Triathlete Maria (Rematch 1)</t>
        </is>
      </c>
      <c r="F2571" s="66" t="n"/>
      <c r="G2571" s="66" t="n"/>
      <c r="H2571" s="66" t="n"/>
      <c r="I2571" s="66" t="n"/>
      <c r="J2571" s="66" t="n"/>
      <c r="K2571" s="66" t="n"/>
      <c r="L2571" s="66" t="n"/>
      <c r="M2571" s="66" t="n"/>
      <c r="N2571" s="66" t="n"/>
      <c r="O2571" s="66" t="n"/>
      <c r="P2571" s="66" t="n"/>
      <c r="Q2571" s="66" t="n"/>
    </row>
    <row r="2572" ht="69" customHeight="1">
      <c r="E2572" s="68">
        <f>IFERROR(_xlfn.IMAGE("https://play.pokemonshowdown.com/sprites/gen5/doduo.png"),"")</f>
        <v/>
      </c>
    </row>
    <row r="2573">
      <c r="E2573" s="70" t="inlineStr">
        <is>
          <t>Lv 28 Doduo</t>
        </is>
      </c>
      <c r="F2573" s="71" t="n"/>
      <c r="Q2573" s="72" t="inlineStr">
        <is>
          <t>Pokémon</t>
        </is>
      </c>
    </row>
    <row r="2574">
      <c r="E2574" s="73" t="inlineStr">
        <is>
          <t>Adamant</t>
        </is>
      </c>
      <c r="F2574" s="73" t="inlineStr">
        <is>
          <t>Tangled Feet</t>
        </is>
      </c>
      <c r="Q2574" s="72" t="inlineStr">
        <is>
          <t>Nature / Ability</t>
        </is>
      </c>
    </row>
    <row r="2575">
      <c r="B2575" s="72" t="inlineStr">
        <is>
          <t>AI Flags:</t>
        </is>
      </c>
      <c r="E2575" s="74" t="inlineStr">
        <is>
          <t>(None)</t>
        </is>
      </c>
      <c r="F2575" s="71" t="n"/>
      <c r="Q2575" s="72" t="inlineStr">
        <is>
          <t>Item</t>
        </is>
      </c>
    </row>
    <row r="2576">
      <c r="B2576" s="69" t="inlineStr">
        <is>
          <t>Basic Trainer</t>
        </is>
      </c>
      <c r="E2576" s="82" t="inlineStr">
        <is>
          <t>Pluck</t>
        </is>
      </c>
      <c r="F2576" s="71" t="n"/>
      <c r="Q2576" s="72" t="inlineStr">
        <is>
          <t>Moves</t>
        </is>
      </c>
    </row>
    <row r="2577">
      <c r="E2577" s="76" t="inlineStr">
        <is>
          <t>Secret Power</t>
        </is>
      </c>
      <c r="F2577" s="71" t="n"/>
    </row>
    <row r="2578">
      <c r="E2578" s="87" t="inlineStr">
        <is>
          <t>Metal Claw</t>
        </is>
      </c>
      <c r="F2578" s="71" t="n"/>
    </row>
    <row r="2579">
      <c r="E2579" s="82" t="inlineStr">
        <is>
          <t>Aerial Ace</t>
        </is>
      </c>
      <c r="F2579" s="71" t="n"/>
    </row>
    <row r="2581" ht="20" customHeight="1">
      <c r="B2581" s="65" t="inlineStr">
        <is>
          <t>Triathlete</t>
        </is>
      </c>
      <c r="C2581" s="66" t="n"/>
      <c r="D2581" s="66" t="n"/>
      <c r="E2581" s="67" t="inlineStr">
        <is>
          <t>Triathlete Maria (Rematch 2)</t>
        </is>
      </c>
      <c r="F2581" s="66" t="n"/>
      <c r="G2581" s="66" t="n"/>
      <c r="H2581" s="66" t="n"/>
      <c r="I2581" s="66" t="n"/>
      <c r="J2581" s="66" t="n"/>
      <c r="K2581" s="66" t="n"/>
      <c r="L2581" s="66" t="n"/>
      <c r="M2581" s="66" t="n"/>
      <c r="N2581" s="66" t="n"/>
      <c r="O2581" s="66" t="n"/>
      <c r="P2581" s="66" t="n"/>
      <c r="Q2581" s="66" t="n"/>
    </row>
    <row r="2582" ht="69" customHeight="1">
      <c r="E2582" s="68">
        <f>IFERROR(_xlfn.IMAGE("https://play.pokemonshowdown.com/sprites/gen5/doduo.png"),"")</f>
        <v/>
      </c>
    </row>
    <row r="2583">
      <c r="E2583" s="70" t="inlineStr">
        <is>
          <t>Lv 31 Doduo</t>
        </is>
      </c>
      <c r="F2583" s="71" t="n"/>
      <c r="Q2583" s="72" t="inlineStr">
        <is>
          <t>Pokémon</t>
        </is>
      </c>
    </row>
    <row r="2584">
      <c r="E2584" s="73" t="inlineStr">
        <is>
          <t>Adamant</t>
        </is>
      </c>
      <c r="F2584" s="73" t="inlineStr">
        <is>
          <t>Tangled Feet</t>
        </is>
      </c>
      <c r="Q2584" s="72" t="inlineStr">
        <is>
          <t>Nature / Ability</t>
        </is>
      </c>
    </row>
    <row r="2585">
      <c r="B2585" s="72" t="inlineStr">
        <is>
          <t>AI Flags:</t>
        </is>
      </c>
      <c r="E2585" s="74" t="inlineStr">
        <is>
          <t>(None)</t>
        </is>
      </c>
      <c r="F2585" s="71" t="n"/>
      <c r="Q2585" s="72" t="inlineStr">
        <is>
          <t>Item</t>
        </is>
      </c>
    </row>
    <row r="2586">
      <c r="B2586" s="69" t="inlineStr">
        <is>
          <t>Basic Trainer</t>
        </is>
      </c>
      <c r="E2586" s="82" t="inlineStr">
        <is>
          <t>Pluck</t>
        </is>
      </c>
      <c r="F2586" s="71" t="n"/>
      <c r="Q2586" s="72" t="inlineStr">
        <is>
          <t>Moves</t>
        </is>
      </c>
    </row>
    <row r="2587">
      <c r="E2587" s="76" t="inlineStr">
        <is>
          <t>Secret Power</t>
        </is>
      </c>
      <c r="F2587" s="71" t="n"/>
    </row>
    <row r="2588">
      <c r="E2588" s="87" t="inlineStr">
        <is>
          <t>Metal Claw</t>
        </is>
      </c>
      <c r="F2588" s="71" t="n"/>
    </row>
    <row r="2589">
      <c r="E2589" s="82" t="inlineStr">
        <is>
          <t>Aerial Ace</t>
        </is>
      </c>
      <c r="F2589" s="71" t="n"/>
    </row>
    <row r="2591" ht="20" customHeight="1">
      <c r="B2591" s="65" t="inlineStr">
        <is>
          <t>Triathlete</t>
        </is>
      </c>
      <c r="C2591" s="66" t="n"/>
      <c r="D2591" s="66" t="n"/>
      <c r="E2591" s="67" t="inlineStr">
        <is>
          <t>Triathlete Maria (Rematch 3)</t>
        </is>
      </c>
      <c r="F2591" s="66" t="n"/>
      <c r="G2591" s="66" t="n"/>
      <c r="H2591" s="66" t="n"/>
      <c r="I2591" s="66" t="n"/>
      <c r="J2591" s="66" t="n"/>
      <c r="K2591" s="66" t="n"/>
      <c r="L2591" s="66" t="n"/>
      <c r="M2591" s="66" t="n"/>
      <c r="N2591" s="66" t="n"/>
      <c r="O2591" s="66" t="n"/>
      <c r="P2591" s="66" t="n"/>
      <c r="Q2591" s="66" t="n"/>
    </row>
    <row r="2592" ht="69" customHeight="1">
      <c r="E2592" s="68">
        <f>IFERROR(_xlfn.IMAGE("https://play.pokemonshowdown.com/sprites/gen5/dodrio.png"),"")</f>
        <v/>
      </c>
    </row>
    <row r="2593">
      <c r="E2593" s="70" t="inlineStr">
        <is>
          <t>Lv 34 Dodrio</t>
        </is>
      </c>
      <c r="F2593" s="71" t="n"/>
      <c r="Q2593" s="72" t="inlineStr">
        <is>
          <t>Pokémon</t>
        </is>
      </c>
    </row>
    <row r="2594">
      <c r="E2594" s="73" t="inlineStr">
        <is>
          <t>Jolly</t>
        </is>
      </c>
      <c r="F2594" s="73" t="inlineStr">
        <is>
          <t>Quick Feet</t>
        </is>
      </c>
      <c r="Q2594" s="72" t="inlineStr">
        <is>
          <t>Nature / Ability</t>
        </is>
      </c>
    </row>
    <row r="2595">
      <c r="B2595" s="72" t="inlineStr">
        <is>
          <t>AI Flags:</t>
        </is>
      </c>
      <c r="E2595" s="74" t="inlineStr">
        <is>
          <t>(None)</t>
        </is>
      </c>
      <c r="F2595" s="71" t="n"/>
      <c r="Q2595" s="72" t="inlineStr">
        <is>
          <t>Item</t>
        </is>
      </c>
    </row>
    <row r="2596">
      <c r="B2596" s="69" t="inlineStr">
        <is>
          <t>Basic Trainer</t>
        </is>
      </c>
      <c r="E2596" s="76" t="inlineStr">
        <is>
          <t>Swift</t>
        </is>
      </c>
      <c r="F2596" s="71" t="n"/>
      <c r="Q2596" s="72" t="inlineStr">
        <is>
          <t>Moves</t>
        </is>
      </c>
    </row>
    <row r="2597">
      <c r="E2597" s="87" t="inlineStr">
        <is>
          <t>Iron Tail</t>
        </is>
      </c>
      <c r="F2597" s="71" t="n"/>
    </row>
    <row r="2598">
      <c r="E2598" s="82" t="inlineStr">
        <is>
          <t>Drill Peck</t>
        </is>
      </c>
      <c r="F2598" s="71" t="n"/>
    </row>
    <row r="2599">
      <c r="E2599" s="78" t="inlineStr">
        <is>
          <t>Drill Run</t>
        </is>
      </c>
      <c r="F2599" s="71" t="n"/>
    </row>
    <row r="2601" ht="20" customHeight="1">
      <c r="B2601" s="65" t="inlineStr">
        <is>
          <t>Triathlete</t>
        </is>
      </c>
      <c r="C2601" s="66" t="n"/>
      <c r="D2601" s="66" t="n"/>
      <c r="E2601" s="67" t="inlineStr">
        <is>
          <t>Triathlete Maria (Rematch 4)</t>
        </is>
      </c>
      <c r="F2601" s="66" t="n"/>
      <c r="G2601" s="66" t="n"/>
      <c r="H2601" s="66" t="n"/>
      <c r="I2601" s="66" t="n"/>
      <c r="J2601" s="66" t="n"/>
      <c r="K2601" s="66" t="n"/>
      <c r="L2601" s="66" t="n"/>
      <c r="M2601" s="66" t="n"/>
      <c r="N2601" s="66" t="n"/>
      <c r="O2601" s="66" t="n"/>
      <c r="P2601" s="66" t="n"/>
      <c r="Q2601" s="66" t="n"/>
    </row>
    <row r="2602" ht="69" customHeight="1">
      <c r="E2602" s="68">
        <f>IFERROR(_xlfn.IMAGE("https://play.pokemonshowdown.com/sprites/gen5/dodrio.png"),"")</f>
        <v/>
      </c>
    </row>
    <row r="2603">
      <c r="E2603" s="70" t="inlineStr">
        <is>
          <t>Lv 37 Dodrio</t>
        </is>
      </c>
      <c r="F2603" s="71" t="n"/>
      <c r="Q2603" s="72" t="inlineStr">
        <is>
          <t>Pokémon</t>
        </is>
      </c>
    </row>
    <row r="2604">
      <c r="E2604" s="73" t="inlineStr">
        <is>
          <t>Jolly</t>
        </is>
      </c>
      <c r="F2604" s="73" t="inlineStr">
        <is>
          <t>Quick Feet</t>
        </is>
      </c>
      <c r="Q2604" s="72" t="inlineStr">
        <is>
          <t>Nature / Ability</t>
        </is>
      </c>
    </row>
    <row r="2605">
      <c r="B2605" s="72" t="inlineStr">
        <is>
          <t>AI Flags:</t>
        </is>
      </c>
      <c r="E2605" s="74" t="inlineStr">
        <is>
          <t>(None)</t>
        </is>
      </c>
      <c r="F2605" s="71" t="n"/>
      <c r="Q2605" s="72" t="inlineStr">
        <is>
          <t>Item</t>
        </is>
      </c>
    </row>
    <row r="2606">
      <c r="B2606" s="69" t="inlineStr">
        <is>
          <t>Basic Trainer</t>
        </is>
      </c>
      <c r="E2606" s="76" t="inlineStr">
        <is>
          <t>Swift</t>
        </is>
      </c>
      <c r="F2606" s="71" t="n"/>
      <c r="Q2606" s="72" t="inlineStr">
        <is>
          <t>Moves</t>
        </is>
      </c>
    </row>
    <row r="2607">
      <c r="E2607" s="87" t="inlineStr">
        <is>
          <t>Iron Tail</t>
        </is>
      </c>
      <c r="F2607" s="71" t="n"/>
    </row>
    <row r="2608">
      <c r="E2608" s="82" t="inlineStr">
        <is>
          <t>Drill Peck</t>
        </is>
      </c>
      <c r="F2608" s="71" t="n"/>
    </row>
    <row r="2609">
      <c r="E2609" s="78" t="inlineStr">
        <is>
          <t>Drill Run</t>
        </is>
      </c>
      <c r="F2609" s="71" t="n"/>
    </row>
    <row r="2611" ht="20" customHeight="1">
      <c r="B2611" s="65" t="inlineStr">
        <is>
          <t>Cooltrainer</t>
        </is>
      </c>
      <c r="C2611" s="66" t="n"/>
      <c r="D2611" s="66" t="n"/>
      <c r="E2611" s="67" t="inlineStr">
        <is>
          <t>Cooltrainer Mary</t>
        </is>
      </c>
      <c r="F2611" s="66" t="n"/>
      <c r="G2611" s="66" t="n"/>
      <c r="H2611" s="66" t="n"/>
      <c r="I2611" s="66" t="n"/>
      <c r="J2611" s="66" t="n"/>
      <c r="K2611" s="66" t="n"/>
      <c r="L2611" s="66" t="n"/>
      <c r="M2611" s="66" t="n"/>
      <c r="N2611" s="66" t="n"/>
      <c r="O2611" s="66" t="n"/>
      <c r="P2611" s="66" t="n"/>
      <c r="Q2611" s="66" t="n"/>
    </row>
    <row r="2612" ht="69" customHeight="1">
      <c r="E2612" s="68">
        <f>IFERROR(_xlfn.IMAGE("https://play.pokemonshowdown.com/sprites/gen5/delcatty.png"),"")</f>
        <v/>
      </c>
    </row>
    <row r="2613">
      <c r="E2613" s="70" t="inlineStr">
        <is>
          <t>Lv 26 Delcatty</t>
        </is>
      </c>
      <c r="F2613" s="71" t="n"/>
      <c r="Q2613" s="72" t="inlineStr">
        <is>
          <t>Pokémon</t>
        </is>
      </c>
    </row>
    <row r="2614">
      <c r="E2614" s="73" t="inlineStr">
        <is>
          <t>Naive</t>
        </is>
      </c>
      <c r="F2614" s="73" t="inlineStr">
        <is>
          <t>Cute Charm</t>
        </is>
      </c>
      <c r="Q2614" s="72" t="inlineStr">
        <is>
          <t>Nature / Ability</t>
        </is>
      </c>
    </row>
    <row r="2615">
      <c r="B2615" s="72" t="inlineStr">
        <is>
          <t>AI Flags:</t>
        </is>
      </c>
      <c r="E2615" s="74" t="inlineStr">
        <is>
          <t>(None)</t>
        </is>
      </c>
      <c r="F2615" s="71" t="n"/>
      <c r="Q2615" s="72" t="inlineStr">
        <is>
          <t>Item</t>
        </is>
      </c>
    </row>
    <row r="2616">
      <c r="B2616" s="69" t="inlineStr">
        <is>
          <t>Basic Trainer</t>
        </is>
      </c>
      <c r="E2616" s="75" t="inlineStr">
        <is>
          <t>Feint Attack</t>
        </is>
      </c>
      <c r="F2616" s="71" t="n"/>
      <c r="Q2616" s="72" t="inlineStr">
        <is>
          <t>Moves</t>
        </is>
      </c>
    </row>
    <row r="2617">
      <c r="E2617" s="77" t="inlineStr">
        <is>
          <t>Shock Wave</t>
        </is>
      </c>
      <c r="F2617" s="71" t="n"/>
    </row>
    <row r="2618">
      <c r="E2618" s="81" t="inlineStr">
        <is>
          <t>-</t>
        </is>
      </c>
      <c r="F2618" s="71" t="n"/>
    </row>
    <row r="2619">
      <c r="E2619" s="81" t="inlineStr">
        <is>
          <t>-</t>
        </is>
      </c>
      <c r="F2619" s="71" t="n"/>
    </row>
    <row r="2621" ht="20" customHeight="1">
      <c r="B2621" s="65" t="inlineStr">
        <is>
          <t>RS Protag</t>
        </is>
      </c>
      <c r="C2621" s="66" t="n"/>
      <c r="D2621" s="66" t="n"/>
      <c r="E2621" s="67" t="inlineStr">
        <is>
          <t>RS Protag May</t>
        </is>
      </c>
      <c r="F2621" s="66" t="n"/>
      <c r="G2621" s="66" t="n"/>
      <c r="H2621" s="66" t="n"/>
      <c r="I2621" s="66" t="n"/>
      <c r="J2621" s="66" t="n"/>
      <c r="K2621" s="66" t="n"/>
      <c r="L2621" s="66" t="n"/>
      <c r="M2621" s="66" t="n"/>
      <c r="N2621" s="66" t="n"/>
      <c r="O2621" s="66" t="n"/>
      <c r="P2621" s="66" t="n"/>
      <c r="Q2621" s="66" t="n"/>
    </row>
    <row r="2622" ht="69" customHeight="1">
      <c r="E2622" s="68">
        <f>IFERROR(_xlfn.IMAGE("https://play.pokemonshowdown.com/sprites/gen5/kyogre.png"),"")</f>
        <v/>
      </c>
    </row>
    <row r="2623">
      <c r="E2623" s="70" t="inlineStr">
        <is>
          <t>Lv 5 Kyogre</t>
        </is>
      </c>
      <c r="F2623" s="71" t="n"/>
      <c r="Q2623" s="72" t="inlineStr">
        <is>
          <t>Pokémon</t>
        </is>
      </c>
    </row>
    <row r="2624">
      <c r="E2624" s="73" t="inlineStr">
        <is>
          <t>Modest</t>
        </is>
      </c>
      <c r="F2624" s="73" t="inlineStr">
        <is>
          <t>Pressure</t>
        </is>
      </c>
      <c r="Q2624" s="72" t="inlineStr">
        <is>
          <t>Nature / Ability</t>
        </is>
      </c>
    </row>
    <row r="2625">
      <c r="B2625" s="72" t="inlineStr">
        <is>
          <t>AI Flags:</t>
        </is>
      </c>
      <c r="E2625" s="74" t="inlineStr">
        <is>
          <t>(None)</t>
        </is>
      </c>
      <c r="F2625" s="71" t="n"/>
      <c r="Q2625" s="72" t="inlineStr">
        <is>
          <t>Item</t>
        </is>
      </c>
    </row>
    <row r="2626">
      <c r="B2626" s="69" t="inlineStr">
        <is>
          <t>UNVERIFIED</t>
        </is>
      </c>
      <c r="E2626" s="75" t="inlineStr">
        <is>
          <t>Crunch</t>
        </is>
      </c>
      <c r="F2626" s="71" t="n"/>
      <c r="Q2626" s="72" t="inlineStr">
        <is>
          <t>Moves</t>
        </is>
      </c>
    </row>
    <row r="2627">
      <c r="E2627" s="91" t="inlineStr">
        <is>
          <t>Ice Fang</t>
        </is>
      </c>
      <c r="F2627" s="71" t="n"/>
    </row>
    <row r="2628">
      <c r="E2628" s="81" t="inlineStr">
        <is>
          <t>-</t>
        </is>
      </c>
      <c r="F2628" s="71" t="n"/>
    </row>
    <row r="2629">
      <c r="E2629" s="81" t="inlineStr">
        <is>
          <t>-</t>
        </is>
      </c>
      <c r="F2629" s="71" t="n"/>
    </row>
    <row r="2631" ht="20" customHeight="1">
      <c r="B2631" s="65" t="inlineStr">
        <is>
          <t>Pokefan</t>
        </is>
      </c>
      <c r="C2631" s="66" t="n"/>
      <c r="D2631" s="66" t="n"/>
      <c r="E2631" s="67" t="inlineStr">
        <is>
          <t>Pokefan Miguel (Rematch 1)</t>
        </is>
      </c>
      <c r="F2631" s="66" t="n"/>
      <c r="G2631" s="66" t="n"/>
      <c r="H2631" s="66" t="n"/>
      <c r="I2631" s="66" t="n"/>
      <c r="J2631" s="66" t="n"/>
      <c r="K2631" s="66" t="n"/>
      <c r="L2631" s="66" t="n"/>
      <c r="M2631" s="66" t="n"/>
      <c r="N2631" s="66" t="n"/>
      <c r="O2631" s="66" t="n"/>
      <c r="P2631" s="66" t="n"/>
      <c r="Q2631" s="66" t="n"/>
    </row>
    <row r="2632" ht="69" customHeight="1">
      <c r="E2632" s="68">
        <f>IFERROR(_xlfn.IMAGE("https://play.pokemonshowdown.com/sprites/gen5/skitty.png"),"")</f>
        <v/>
      </c>
    </row>
    <row r="2633">
      <c r="E2633" s="70" t="inlineStr">
        <is>
          <t>Lv 29 Skitty</t>
        </is>
      </c>
      <c r="F2633" s="71" t="n"/>
      <c r="Q2633" s="72" t="inlineStr">
        <is>
          <t>Pokémon</t>
        </is>
      </c>
    </row>
    <row r="2634">
      <c r="E2634" s="73" t="inlineStr">
        <is>
          <t>Adamant</t>
        </is>
      </c>
      <c r="F2634" s="73" t="inlineStr">
        <is>
          <t>Cute Charm</t>
        </is>
      </c>
      <c r="Q2634" s="72" t="inlineStr">
        <is>
          <t>Nature / Ability</t>
        </is>
      </c>
    </row>
    <row r="2635">
      <c r="B2635" s="72" t="inlineStr">
        <is>
          <t>AI Flags:</t>
        </is>
      </c>
      <c r="E2635" s="74" t="inlineStr">
        <is>
          <t>Oran Berry</t>
        </is>
      </c>
      <c r="F2635" s="71" t="n"/>
      <c r="Q2635" s="72" t="inlineStr">
        <is>
          <t>Item</t>
        </is>
      </c>
    </row>
    <row r="2636">
      <c r="B2636" s="69" t="inlineStr">
        <is>
          <t>Basic Trainer</t>
        </is>
      </c>
      <c r="E2636" s="76" t="inlineStr">
        <is>
          <t>Copycat</t>
        </is>
      </c>
      <c r="F2636" s="71" t="n"/>
      <c r="Q2636" s="72" t="inlineStr">
        <is>
          <t>Moves</t>
        </is>
      </c>
    </row>
    <row r="2637">
      <c r="E2637" s="76" t="inlineStr">
        <is>
          <t>Assist</t>
        </is>
      </c>
      <c r="F2637" s="71" t="n"/>
    </row>
    <row r="2638">
      <c r="E2638" s="76" t="inlineStr">
        <is>
          <t>Hyper Voice</t>
        </is>
      </c>
      <c r="F2638" s="71" t="n"/>
    </row>
    <row r="2639">
      <c r="E2639" s="75" t="inlineStr">
        <is>
          <t>Feint Attack</t>
        </is>
      </c>
      <c r="F2639" s="71" t="n"/>
    </row>
    <row r="2641" ht="20" customHeight="1">
      <c r="B2641" s="65" t="inlineStr">
        <is>
          <t>Pokefan</t>
        </is>
      </c>
      <c r="C2641" s="66" t="n"/>
      <c r="D2641" s="66" t="n"/>
      <c r="E2641" s="67" t="inlineStr">
        <is>
          <t>Pokefan Miguel (Rematch 2)</t>
        </is>
      </c>
      <c r="F2641" s="66" t="n"/>
      <c r="G2641" s="66" t="n"/>
      <c r="H2641" s="66" t="n"/>
      <c r="I2641" s="66" t="n"/>
      <c r="J2641" s="66" t="n"/>
      <c r="K2641" s="66" t="n"/>
      <c r="L2641" s="66" t="n"/>
      <c r="M2641" s="66" t="n"/>
      <c r="N2641" s="66" t="n"/>
      <c r="O2641" s="66" t="n"/>
      <c r="P2641" s="66" t="n"/>
      <c r="Q2641" s="66" t="n"/>
    </row>
    <row r="2642" ht="69" customHeight="1">
      <c r="E2642" s="68">
        <f>IFERROR(_xlfn.IMAGE("https://play.pokemonshowdown.com/sprites/gen5/skitty.png"),"")</f>
        <v/>
      </c>
    </row>
    <row r="2643">
      <c r="E2643" s="70" t="inlineStr">
        <is>
          <t>Lv 32 Skitty</t>
        </is>
      </c>
      <c r="F2643" s="71" t="n"/>
      <c r="Q2643" s="72" t="inlineStr">
        <is>
          <t>Pokémon</t>
        </is>
      </c>
    </row>
    <row r="2644">
      <c r="E2644" s="73" t="inlineStr">
        <is>
          <t>Adamant</t>
        </is>
      </c>
      <c r="F2644" s="73" t="inlineStr">
        <is>
          <t>Cute Charm</t>
        </is>
      </c>
      <c r="Q2644" s="72" t="inlineStr">
        <is>
          <t>Nature / Ability</t>
        </is>
      </c>
    </row>
    <row r="2645">
      <c r="B2645" s="72" t="inlineStr">
        <is>
          <t>AI Flags:</t>
        </is>
      </c>
      <c r="E2645" s="74" t="inlineStr">
        <is>
          <t>Oran Berry</t>
        </is>
      </c>
      <c r="F2645" s="71" t="n"/>
      <c r="Q2645" s="72" t="inlineStr">
        <is>
          <t>Item</t>
        </is>
      </c>
    </row>
    <row r="2646">
      <c r="B2646" s="69" t="inlineStr">
        <is>
          <t>Basic Trainer</t>
        </is>
      </c>
      <c r="E2646" s="76" t="inlineStr">
        <is>
          <t>Assist</t>
        </is>
      </c>
      <c r="F2646" s="71" t="n"/>
      <c r="Q2646" s="72" t="inlineStr">
        <is>
          <t>Moves</t>
        </is>
      </c>
    </row>
    <row r="2647">
      <c r="E2647" s="76" t="inlineStr">
        <is>
          <t>Hyper Voice</t>
        </is>
      </c>
      <c r="F2647" s="71" t="n"/>
    </row>
    <row r="2648">
      <c r="E2648" s="75" t="inlineStr">
        <is>
          <t>Feint Attack</t>
        </is>
      </c>
      <c r="F2648" s="71" t="n"/>
    </row>
    <row r="2649">
      <c r="E2649" s="76" t="inlineStr">
        <is>
          <t>Charm</t>
        </is>
      </c>
      <c r="F2649" s="71" t="n"/>
    </row>
    <row r="2651" ht="20" customHeight="1">
      <c r="B2651" s="65" t="inlineStr">
        <is>
          <t>Pokefan</t>
        </is>
      </c>
      <c r="C2651" s="66" t="n"/>
      <c r="D2651" s="66" t="n"/>
      <c r="E2651" s="67" t="inlineStr">
        <is>
          <t>Pokefan Miguel (Rematch 3)</t>
        </is>
      </c>
      <c r="F2651" s="66" t="n"/>
      <c r="G2651" s="66" t="n"/>
      <c r="H2651" s="66" t="n"/>
      <c r="I2651" s="66" t="n"/>
      <c r="J2651" s="66" t="n"/>
      <c r="K2651" s="66" t="n"/>
      <c r="L2651" s="66" t="n"/>
      <c r="M2651" s="66" t="n"/>
      <c r="N2651" s="66" t="n"/>
      <c r="O2651" s="66" t="n"/>
      <c r="P2651" s="66" t="n"/>
      <c r="Q2651" s="66" t="n"/>
    </row>
    <row r="2652" ht="69" customHeight="1">
      <c r="E2652" s="68">
        <f>IFERROR(_xlfn.IMAGE("https://play.pokemonshowdown.com/sprites/gen5/delcatty.png"),"")</f>
        <v/>
      </c>
    </row>
    <row r="2653">
      <c r="E2653" s="70" t="inlineStr">
        <is>
          <t>Lv 35 Delcatty</t>
        </is>
      </c>
      <c r="F2653" s="71" t="n"/>
      <c r="Q2653" s="72" t="inlineStr">
        <is>
          <t>Pokémon</t>
        </is>
      </c>
    </row>
    <row r="2654">
      <c r="E2654" s="73" t="inlineStr">
        <is>
          <t>Jolly</t>
        </is>
      </c>
      <c r="F2654" s="73" t="inlineStr">
        <is>
          <t>Cute Charm</t>
        </is>
      </c>
      <c r="Q2654" s="72" t="inlineStr">
        <is>
          <t>Nature / Ability</t>
        </is>
      </c>
    </row>
    <row r="2655">
      <c r="B2655" s="72" t="inlineStr">
        <is>
          <t>AI Flags:</t>
        </is>
      </c>
      <c r="E2655" s="74" t="inlineStr">
        <is>
          <t>Oran Berry</t>
        </is>
      </c>
      <c r="F2655" s="71" t="n"/>
      <c r="Q2655" s="72" t="inlineStr">
        <is>
          <t>Item</t>
        </is>
      </c>
    </row>
    <row r="2656">
      <c r="B2656" s="69" t="inlineStr">
        <is>
          <t>Basic Trainer</t>
        </is>
      </c>
      <c r="E2656" s="76" t="inlineStr">
        <is>
          <t>Fake Out</t>
        </is>
      </c>
      <c r="F2656" s="71" t="n"/>
      <c r="Q2656" s="72" t="inlineStr">
        <is>
          <t>Moves</t>
        </is>
      </c>
    </row>
    <row r="2657">
      <c r="E2657" s="76" t="inlineStr">
        <is>
          <t>Assist</t>
        </is>
      </c>
      <c r="F2657" s="71" t="n"/>
    </row>
    <row r="2658">
      <c r="E2658" s="76" t="inlineStr">
        <is>
          <t>Sing</t>
        </is>
      </c>
      <c r="F2658" s="71" t="n"/>
    </row>
    <row r="2659">
      <c r="E2659" s="76" t="inlineStr">
        <is>
          <t>Copycat</t>
        </is>
      </c>
      <c r="F2659" s="71" t="n"/>
    </row>
    <row r="2661" ht="20" customHeight="1">
      <c r="B2661" s="65" t="inlineStr">
        <is>
          <t>Pokefan</t>
        </is>
      </c>
      <c r="C2661" s="66" t="n"/>
      <c r="D2661" s="66" t="n"/>
      <c r="E2661" s="67" t="inlineStr">
        <is>
          <t>Pokefan Miguel (Rematch 4)</t>
        </is>
      </c>
      <c r="F2661" s="66" t="n"/>
      <c r="G2661" s="66" t="n"/>
      <c r="H2661" s="66" t="n"/>
      <c r="I2661" s="66" t="n"/>
      <c r="J2661" s="66" t="n"/>
      <c r="K2661" s="66" t="n"/>
      <c r="L2661" s="66" t="n"/>
      <c r="M2661" s="66" t="n"/>
      <c r="N2661" s="66" t="n"/>
      <c r="O2661" s="66" t="n"/>
      <c r="P2661" s="66" t="n"/>
      <c r="Q2661" s="66" t="n"/>
    </row>
    <row r="2662" ht="69" customHeight="1">
      <c r="E2662" s="68">
        <f>IFERROR(_xlfn.IMAGE("https://play.pokemonshowdown.com/sprites/gen5/delcatty.png"),"")</f>
        <v/>
      </c>
    </row>
    <row r="2663">
      <c r="E2663" s="70" t="inlineStr">
        <is>
          <t>Lv 38 Delcatty</t>
        </is>
      </c>
      <c r="F2663" s="71" t="n"/>
      <c r="Q2663" s="72" t="inlineStr">
        <is>
          <t>Pokémon</t>
        </is>
      </c>
    </row>
    <row r="2664">
      <c r="E2664" s="73" t="inlineStr">
        <is>
          <t>Jolly</t>
        </is>
      </c>
      <c r="F2664" s="73" t="inlineStr">
        <is>
          <t>Cute Charm</t>
        </is>
      </c>
      <c r="Q2664" s="72" t="inlineStr">
        <is>
          <t>Nature / Ability</t>
        </is>
      </c>
    </row>
    <row r="2665">
      <c r="B2665" s="72" t="inlineStr">
        <is>
          <t>AI Flags:</t>
        </is>
      </c>
      <c r="E2665" s="74" t="inlineStr">
        <is>
          <t>Sitrus Berry</t>
        </is>
      </c>
      <c r="F2665" s="71" t="n"/>
      <c r="Q2665" s="72" t="inlineStr">
        <is>
          <t>Item</t>
        </is>
      </c>
    </row>
    <row r="2666">
      <c r="B2666" s="69" t="inlineStr">
        <is>
          <t>Basic Trainer</t>
        </is>
      </c>
      <c r="E2666" s="76" t="inlineStr">
        <is>
          <t>Fake Out</t>
        </is>
      </c>
      <c r="F2666" s="71" t="n"/>
      <c r="Q2666" s="72" t="inlineStr">
        <is>
          <t>Moves</t>
        </is>
      </c>
    </row>
    <row r="2667">
      <c r="E2667" s="76" t="inlineStr">
        <is>
          <t>Assist</t>
        </is>
      </c>
      <c r="F2667" s="71" t="n"/>
    </row>
    <row r="2668">
      <c r="E2668" s="76" t="inlineStr">
        <is>
          <t>Sing</t>
        </is>
      </c>
      <c r="F2668" s="71" t="n"/>
    </row>
    <row r="2669">
      <c r="E2669" s="76" t="inlineStr">
        <is>
          <t>Copycat</t>
        </is>
      </c>
      <c r="F2669" s="71" t="n"/>
    </row>
    <row r="2671" ht="20" customHeight="1">
      <c r="B2671" s="65" t="inlineStr">
        <is>
          <t>Hiker</t>
        </is>
      </c>
      <c r="C2671" s="66" t="n"/>
      <c r="D2671" s="66" t="n"/>
      <c r="E2671" s="67" t="inlineStr">
        <is>
          <t>Hiker Mike</t>
        </is>
      </c>
      <c r="F2671" s="66" t="n"/>
      <c r="G2671" s="66" t="n"/>
      <c r="H2671" s="66" t="n"/>
      <c r="I2671" s="66" t="n"/>
      <c r="J2671" s="66" t="n"/>
      <c r="K2671" s="66" t="n"/>
      <c r="L2671" s="66" t="n"/>
      <c r="M2671" s="66" t="n"/>
      <c r="N2671" s="66" t="n"/>
      <c r="O2671" s="66" t="n"/>
      <c r="P2671" s="66" t="n"/>
      <c r="Q2671" s="66" t="n"/>
    </row>
    <row r="2672" ht="69" customHeight="1">
      <c r="E2672" s="68">
        <f>IFERROR(_xlfn.IMAGE("https://play.pokemonshowdown.com/sprites/gen5/pelipper.png"),"")</f>
        <v/>
      </c>
      <c r="G2672" s="68">
        <f>IFERROR(_xlfn.IMAGE("https://play.pokemonshowdown.com/sprites/gen5/poochyena.png"),"")</f>
        <v/>
      </c>
    </row>
    <row r="2673">
      <c r="E2673" s="70" t="inlineStr">
        <is>
          <t>Lv 10 Pelipper</t>
        </is>
      </c>
      <c r="F2673" s="71" t="n"/>
      <c r="G2673" s="70" t="inlineStr">
        <is>
          <t>Lv 10 Poochyena</t>
        </is>
      </c>
      <c r="H2673" s="71" t="n"/>
      <c r="Q2673" s="72" t="inlineStr">
        <is>
          <t>Pokémon</t>
        </is>
      </c>
    </row>
    <row r="2674">
      <c r="E2674" s="73" t="inlineStr">
        <is>
          <t>Modest</t>
        </is>
      </c>
      <c r="F2674" s="73" t="inlineStr">
        <is>
          <t>Unburden</t>
        </is>
      </c>
      <c r="G2674" s="73" t="inlineStr">
        <is>
          <t>Adamant</t>
        </is>
      </c>
      <c r="H2674" s="73" t="inlineStr">
        <is>
          <t>Quick Feet</t>
        </is>
      </c>
      <c r="Q2674" s="72" t="inlineStr">
        <is>
          <t>Nature / Ability</t>
        </is>
      </c>
    </row>
    <row r="2675">
      <c r="B2675" s="72" t="inlineStr">
        <is>
          <t>AI Flags:</t>
        </is>
      </c>
      <c r="E2675" s="74" t="inlineStr">
        <is>
          <t>(None)</t>
        </is>
      </c>
      <c r="F2675" s="71" t="n"/>
      <c r="G2675" s="74" t="inlineStr">
        <is>
          <t>(None)</t>
        </is>
      </c>
      <c r="H2675" s="71" t="n"/>
      <c r="Q2675" s="72" t="inlineStr">
        <is>
          <t>Item</t>
        </is>
      </c>
    </row>
    <row r="2676">
      <c r="B2676" s="69" t="inlineStr">
        <is>
          <t>Basic Trainer</t>
        </is>
      </c>
      <c r="E2676" s="82" t="inlineStr">
        <is>
          <t>Gust</t>
        </is>
      </c>
      <c r="F2676" s="71" t="n"/>
      <c r="G2676" s="75" t="inlineStr">
        <is>
          <t>Bite</t>
        </is>
      </c>
      <c r="H2676" s="71" t="n"/>
      <c r="Q2676" s="72" t="inlineStr">
        <is>
          <t>Moves</t>
        </is>
      </c>
    </row>
    <row r="2677">
      <c r="E2677" s="76" t="inlineStr">
        <is>
          <t>Growl</t>
        </is>
      </c>
      <c r="F2677" s="71" t="n"/>
      <c r="G2677" s="76" t="inlineStr">
        <is>
          <t>Scary Face</t>
        </is>
      </c>
      <c r="H2677" s="71" t="n"/>
    </row>
    <row r="2678">
      <c r="E2678" s="81" t="inlineStr">
        <is>
          <t>-</t>
        </is>
      </c>
      <c r="F2678" s="71" t="n"/>
      <c r="G2678" s="81" t="inlineStr">
        <is>
          <t>-</t>
        </is>
      </c>
      <c r="H2678" s="71" t="n"/>
    </row>
    <row r="2679">
      <c r="E2679" s="81" t="inlineStr">
        <is>
          <t>-</t>
        </is>
      </c>
      <c r="F2679" s="71" t="n"/>
      <c r="G2679" s="81" t="inlineStr">
        <is>
          <t>-</t>
        </is>
      </c>
      <c r="H2679" s="71" t="n"/>
    </row>
    <row r="2681" ht="20" customHeight="1">
      <c r="B2681" s="65" t="inlineStr">
        <is>
          <t>Dragon Tamer</t>
        </is>
      </c>
      <c r="C2681" s="66" t="n"/>
      <c r="D2681" s="66" t="n"/>
      <c r="E2681" s="67" t="inlineStr">
        <is>
          <t>Dragon Tamer Nicolas (Rematch 1)</t>
        </is>
      </c>
      <c r="F2681" s="66" t="n"/>
      <c r="G2681" s="66" t="n"/>
      <c r="H2681" s="66" t="n"/>
      <c r="I2681" s="66" t="n"/>
      <c r="J2681" s="66" t="n"/>
      <c r="K2681" s="66" t="n"/>
      <c r="L2681" s="66" t="n"/>
      <c r="M2681" s="66" t="n"/>
      <c r="N2681" s="66" t="n"/>
      <c r="O2681" s="66" t="n"/>
      <c r="P2681" s="66" t="n"/>
      <c r="Q2681" s="66" t="n"/>
    </row>
    <row r="2682" ht="69" customHeight="1">
      <c r="E2682" s="68">
        <f>IFERROR(_xlfn.IMAGE("https://play.pokemonshowdown.com/sprites/gen5/altaria.png"),"")</f>
        <v/>
      </c>
      <c r="G2682" s="68">
        <f>IFERROR(_xlfn.IMAGE("https://play.pokemonshowdown.com/sprites/gen5/altaria.png"),"")</f>
        <v/>
      </c>
    </row>
    <row r="2683">
      <c r="E2683" s="70" t="inlineStr">
        <is>
          <t>Lv 41 Altaria</t>
        </is>
      </c>
      <c r="F2683" s="71" t="n"/>
      <c r="G2683" s="70" t="inlineStr">
        <is>
          <t>Lv 41 Altaria</t>
        </is>
      </c>
      <c r="H2683" s="71" t="n"/>
      <c r="Q2683" s="72" t="inlineStr">
        <is>
          <t>Pokémon</t>
        </is>
      </c>
    </row>
    <row r="2684">
      <c r="E2684" s="73" t="inlineStr">
        <is>
          <t>Adamant</t>
        </is>
      </c>
      <c r="F2684" s="73" t="inlineStr">
        <is>
          <t>Serene Grace</t>
        </is>
      </c>
      <c r="G2684" s="73" t="inlineStr">
        <is>
          <t>Adamant</t>
        </is>
      </c>
      <c r="H2684" s="73" t="inlineStr">
        <is>
          <t>Serene Grace</t>
        </is>
      </c>
      <c r="Q2684" s="72" t="inlineStr">
        <is>
          <t>Nature / Ability</t>
        </is>
      </c>
    </row>
    <row r="2685">
      <c r="B2685" s="72" t="inlineStr">
        <is>
          <t>AI Flags:</t>
        </is>
      </c>
      <c r="E2685" s="74" t="inlineStr">
        <is>
          <t>(None)</t>
        </is>
      </c>
      <c r="F2685" s="71" t="n"/>
      <c r="G2685" s="74" t="inlineStr">
        <is>
          <t>(None)</t>
        </is>
      </c>
      <c r="H2685" s="71" t="n"/>
      <c r="Q2685" s="72" t="inlineStr">
        <is>
          <t>Item</t>
        </is>
      </c>
    </row>
    <row r="2686">
      <c r="B2686" s="69" t="inlineStr">
        <is>
          <t>Basic Trainer</t>
        </is>
      </c>
      <c r="E2686" s="83" t="inlineStr">
        <is>
          <t>Fire Blast</t>
        </is>
      </c>
      <c r="F2686" s="71" t="n"/>
      <c r="G2686" s="83" t="inlineStr">
        <is>
          <t>Fire Blast</t>
        </is>
      </c>
      <c r="H2686" s="71" t="n"/>
      <c r="Q2686" s="72" t="inlineStr">
        <is>
          <t>Moves</t>
        </is>
      </c>
    </row>
    <row r="2687">
      <c r="E2687" s="93" t="inlineStr">
        <is>
          <t>Dragon Breath</t>
        </is>
      </c>
      <c r="F2687" s="71" t="n"/>
      <c r="G2687" s="93" t="inlineStr">
        <is>
          <t>Dragon Breath</t>
        </is>
      </c>
      <c r="H2687" s="71" t="n"/>
    </row>
    <row r="2688">
      <c r="E2688" s="76" t="inlineStr">
        <is>
          <t>Sing</t>
        </is>
      </c>
      <c r="F2688" s="71" t="n"/>
      <c r="G2688" s="76" t="inlineStr">
        <is>
          <t>Sing</t>
        </is>
      </c>
      <c r="H2688" s="71" t="n"/>
    </row>
    <row r="2689">
      <c r="E2689" s="82" t="inlineStr">
        <is>
          <t>Air Slash</t>
        </is>
      </c>
      <c r="F2689" s="71" t="n"/>
      <c r="G2689" s="82" t="inlineStr">
        <is>
          <t>Air Slash</t>
        </is>
      </c>
      <c r="H2689" s="71" t="n"/>
    </row>
    <row r="2691" ht="20" customHeight="1">
      <c r="B2691" s="65" t="inlineStr">
        <is>
          <t>Dragon Tamer</t>
        </is>
      </c>
      <c r="C2691" s="66" t="n"/>
      <c r="D2691" s="66" t="n"/>
      <c r="E2691" s="67" t="inlineStr">
        <is>
          <t>Dragon Tamer Nicolas (Rematch 2)</t>
        </is>
      </c>
      <c r="F2691" s="66" t="n"/>
      <c r="G2691" s="66" t="n"/>
      <c r="H2691" s="66" t="n"/>
      <c r="I2691" s="66" t="n"/>
      <c r="J2691" s="66" t="n"/>
      <c r="K2691" s="66" t="n"/>
      <c r="L2691" s="66" t="n"/>
      <c r="M2691" s="66" t="n"/>
      <c r="N2691" s="66" t="n"/>
      <c r="O2691" s="66" t="n"/>
      <c r="P2691" s="66" t="n"/>
      <c r="Q2691" s="66" t="n"/>
    </row>
    <row r="2692" ht="69" customHeight="1">
      <c r="E2692" s="68">
        <f>IFERROR(_xlfn.IMAGE("https://play.pokemonshowdown.com/sprites/gen5/altaria.png"),"")</f>
        <v/>
      </c>
      <c r="G2692" s="68">
        <f>IFERROR(_xlfn.IMAGE("https://play.pokemonshowdown.com/sprites/gen5/altaria.png"),"")</f>
        <v/>
      </c>
    </row>
    <row r="2693">
      <c r="E2693" s="70" t="inlineStr">
        <is>
          <t>Lv 44 Altaria</t>
        </is>
      </c>
      <c r="F2693" s="71" t="n"/>
      <c r="G2693" s="70" t="inlineStr">
        <is>
          <t>Lv 44 Altaria</t>
        </is>
      </c>
      <c r="H2693" s="71" t="n"/>
      <c r="Q2693" s="72" t="inlineStr">
        <is>
          <t>Pokémon</t>
        </is>
      </c>
    </row>
    <row r="2694">
      <c r="E2694" s="73" t="inlineStr">
        <is>
          <t>Adamant</t>
        </is>
      </c>
      <c r="F2694" s="73" t="inlineStr">
        <is>
          <t>Serene Grace</t>
        </is>
      </c>
      <c r="G2694" s="73" t="inlineStr">
        <is>
          <t>Adamant</t>
        </is>
      </c>
      <c r="H2694" s="73" t="inlineStr">
        <is>
          <t>Serene Grace</t>
        </is>
      </c>
      <c r="Q2694" s="72" t="inlineStr">
        <is>
          <t>Nature / Ability</t>
        </is>
      </c>
    </row>
    <row r="2695">
      <c r="B2695" s="72" t="inlineStr">
        <is>
          <t>AI Flags:</t>
        </is>
      </c>
      <c r="E2695" s="74" t="inlineStr">
        <is>
          <t>(None)</t>
        </is>
      </c>
      <c r="F2695" s="71" t="n"/>
      <c r="G2695" s="74" t="inlineStr">
        <is>
          <t>(None)</t>
        </is>
      </c>
      <c r="H2695" s="71" t="n"/>
      <c r="Q2695" s="72" t="inlineStr">
        <is>
          <t>Item</t>
        </is>
      </c>
    </row>
    <row r="2696">
      <c r="B2696" s="69" t="inlineStr">
        <is>
          <t>Basic Trainer</t>
        </is>
      </c>
      <c r="E2696" s="83" t="inlineStr">
        <is>
          <t>Fire Blast</t>
        </is>
      </c>
      <c r="F2696" s="71" t="n"/>
      <c r="G2696" s="83" t="inlineStr">
        <is>
          <t>Fire Blast</t>
        </is>
      </c>
      <c r="H2696" s="71" t="n"/>
      <c r="Q2696" s="72" t="inlineStr">
        <is>
          <t>Moves</t>
        </is>
      </c>
    </row>
    <row r="2697">
      <c r="E2697" s="93" t="inlineStr">
        <is>
          <t>Dragon Breath</t>
        </is>
      </c>
      <c r="F2697" s="71" t="n"/>
      <c r="G2697" s="93" t="inlineStr">
        <is>
          <t>Dragon Breath</t>
        </is>
      </c>
      <c r="H2697" s="71" t="n"/>
    </row>
    <row r="2698">
      <c r="E2698" s="76" t="inlineStr">
        <is>
          <t>Sing</t>
        </is>
      </c>
      <c r="F2698" s="71" t="n"/>
      <c r="G2698" s="76" t="inlineStr">
        <is>
          <t>Sing</t>
        </is>
      </c>
      <c r="H2698" s="71" t="n"/>
    </row>
    <row r="2699">
      <c r="E2699" s="82" t="inlineStr">
        <is>
          <t>Air Slash</t>
        </is>
      </c>
      <c r="F2699" s="71" t="n"/>
      <c r="G2699" s="82" t="inlineStr">
        <is>
          <t>Air Slash</t>
        </is>
      </c>
      <c r="H2699" s="71" t="n"/>
    </row>
    <row r="2701" ht="20" customHeight="1">
      <c r="B2701" s="65" t="inlineStr">
        <is>
          <t>Dragon Tamer</t>
        </is>
      </c>
      <c r="C2701" s="66" t="n"/>
      <c r="D2701" s="66" t="n"/>
      <c r="E2701" s="67" t="inlineStr">
        <is>
          <t>Dragon Tamer Nicolas (Rematch 3)</t>
        </is>
      </c>
      <c r="F2701" s="66" t="n"/>
      <c r="G2701" s="66" t="n"/>
      <c r="H2701" s="66" t="n"/>
      <c r="I2701" s="66" t="n"/>
      <c r="J2701" s="66" t="n"/>
      <c r="K2701" s="66" t="n"/>
      <c r="L2701" s="66" t="n"/>
      <c r="M2701" s="66" t="n"/>
      <c r="N2701" s="66" t="n"/>
      <c r="O2701" s="66" t="n"/>
      <c r="P2701" s="66" t="n"/>
      <c r="Q2701" s="66" t="n"/>
    </row>
    <row r="2702" ht="69" customHeight="1">
      <c r="E2702" s="68">
        <f>IFERROR(_xlfn.IMAGE("https://play.pokemonshowdown.com/sprites/gen5/bagon.png"),"")</f>
        <v/>
      </c>
      <c r="G2702" s="68">
        <f>IFERROR(_xlfn.IMAGE("https://play.pokemonshowdown.com/sprites/gen5/altaria.png"),"")</f>
        <v/>
      </c>
      <c r="I2702" s="68">
        <f>IFERROR(_xlfn.IMAGE("https://play.pokemonshowdown.com/sprites/gen5/altaria.png"),"")</f>
        <v/>
      </c>
    </row>
    <row r="2703">
      <c r="E2703" s="70" t="inlineStr">
        <is>
          <t>Lv 46 Bagon</t>
        </is>
      </c>
      <c r="F2703" s="71" t="n"/>
      <c r="G2703" s="70" t="inlineStr">
        <is>
          <t>Lv 46 Altaria</t>
        </is>
      </c>
      <c r="H2703" s="71" t="n"/>
      <c r="I2703" s="70" t="inlineStr">
        <is>
          <t>Lv 46 Altaria</t>
        </is>
      </c>
      <c r="J2703" s="71" t="n"/>
      <c r="Q2703" s="72" t="inlineStr">
        <is>
          <t>Pokémon</t>
        </is>
      </c>
    </row>
    <row r="2704">
      <c r="E2704" s="73" t="inlineStr">
        <is>
          <t>Adamant</t>
        </is>
      </c>
      <c r="F2704" s="73" t="inlineStr">
        <is>
          <t>Rock Head</t>
        </is>
      </c>
      <c r="G2704" s="73" t="inlineStr">
        <is>
          <t>Adamant</t>
        </is>
      </c>
      <c r="H2704" s="73" t="inlineStr">
        <is>
          <t>Serene Grace</t>
        </is>
      </c>
      <c r="I2704" s="73" t="inlineStr">
        <is>
          <t>Adamant</t>
        </is>
      </c>
      <c r="J2704" s="73" t="inlineStr">
        <is>
          <t>Serene Grace</t>
        </is>
      </c>
      <c r="Q2704" s="72" t="inlineStr">
        <is>
          <t>Nature / Ability</t>
        </is>
      </c>
    </row>
    <row r="2705">
      <c r="B2705" s="72" t="inlineStr">
        <is>
          <t>AI Flags:</t>
        </is>
      </c>
      <c r="E2705" s="74" t="inlineStr">
        <is>
          <t>(None)</t>
        </is>
      </c>
      <c r="F2705" s="71" t="n"/>
      <c r="G2705" s="74" t="inlineStr">
        <is>
          <t>(None)</t>
        </is>
      </c>
      <c r="H2705" s="71" t="n"/>
      <c r="I2705" s="74" t="inlineStr">
        <is>
          <t>(None)</t>
        </is>
      </c>
      <c r="J2705" s="71" t="n"/>
      <c r="Q2705" s="72" t="inlineStr">
        <is>
          <t>Item</t>
        </is>
      </c>
    </row>
    <row r="2706">
      <c r="B2706" s="69" t="inlineStr">
        <is>
          <t>Basic Trainer</t>
        </is>
      </c>
      <c r="E2706" s="93" t="inlineStr">
        <is>
          <t>Dragon Claw</t>
        </is>
      </c>
      <c r="F2706" s="71" t="n"/>
      <c r="G2706" s="93" t="inlineStr">
        <is>
          <t>Dragon Breath</t>
        </is>
      </c>
      <c r="H2706" s="71" t="n"/>
      <c r="I2706" s="93" t="inlineStr">
        <is>
          <t>Dragon Breath</t>
        </is>
      </c>
      <c r="J2706" s="71" t="n"/>
      <c r="Q2706" s="72" t="inlineStr">
        <is>
          <t>Moves</t>
        </is>
      </c>
    </row>
    <row r="2707">
      <c r="E2707" s="76" t="inlineStr">
        <is>
          <t>Double Edge</t>
        </is>
      </c>
      <c r="F2707" s="71" t="n"/>
      <c r="G2707" s="76" t="inlineStr">
        <is>
          <t>Sing</t>
        </is>
      </c>
      <c r="H2707" s="71" t="n"/>
      <c r="I2707" s="76" t="inlineStr">
        <is>
          <t>Sing</t>
        </is>
      </c>
      <c r="J2707" s="71" t="n"/>
    </row>
    <row r="2708">
      <c r="E2708" s="75" t="inlineStr">
        <is>
          <t>Crunch</t>
        </is>
      </c>
      <c r="F2708" s="71" t="n"/>
      <c r="G2708" s="82" t="inlineStr">
        <is>
          <t>Air Slash</t>
        </is>
      </c>
      <c r="H2708" s="71" t="n"/>
      <c r="I2708" s="82" t="inlineStr">
        <is>
          <t>Air Slash</t>
        </is>
      </c>
      <c r="J2708" s="71" t="n"/>
    </row>
    <row r="2709">
      <c r="E2709" s="76" t="inlineStr">
        <is>
          <t>Roar</t>
        </is>
      </c>
      <c r="F2709" s="71" t="n"/>
      <c r="G2709" s="76" t="inlineStr">
        <is>
          <t>Whirlwind</t>
        </is>
      </c>
      <c r="H2709" s="71" t="n"/>
      <c r="I2709" s="76" t="inlineStr">
        <is>
          <t>Whirlwind</t>
        </is>
      </c>
      <c r="J2709" s="71" t="n"/>
    </row>
    <row r="2711" ht="20" customHeight="1">
      <c r="B2711" s="65" t="inlineStr">
        <is>
          <t>Dragon Tamer</t>
        </is>
      </c>
      <c r="C2711" s="66" t="n"/>
      <c r="D2711" s="66" t="n"/>
      <c r="E2711" s="67" t="inlineStr">
        <is>
          <t>Dragon Tamer Nicolas (Rematch 4)</t>
        </is>
      </c>
      <c r="F2711" s="66" t="n"/>
      <c r="G2711" s="66" t="n"/>
      <c r="H2711" s="66" t="n"/>
      <c r="I2711" s="66" t="n"/>
      <c r="J2711" s="66" t="n"/>
      <c r="K2711" s="66" t="n"/>
      <c r="L2711" s="66" t="n"/>
      <c r="M2711" s="66" t="n"/>
      <c r="N2711" s="66" t="n"/>
      <c r="O2711" s="66" t="n"/>
      <c r="P2711" s="66" t="n"/>
      <c r="Q2711" s="66" t="n"/>
    </row>
    <row r="2712" ht="69" customHeight="1">
      <c r="E2712" s="68">
        <f>IFERROR(_xlfn.IMAGE("https://play.pokemonshowdown.com/sprites/gen5/altaria.png"),"")</f>
        <v/>
      </c>
      <c r="G2712" s="68">
        <f>IFERROR(_xlfn.IMAGE("https://play.pokemonshowdown.com/sprites/gen5/altaria.png"),"")</f>
        <v/>
      </c>
      <c r="I2712" s="68">
        <f>IFERROR(_xlfn.IMAGE("https://play.pokemonshowdown.com/sprites/gen5/shelgon.png"),"")</f>
        <v/>
      </c>
    </row>
    <row r="2713">
      <c r="E2713" s="70" t="inlineStr">
        <is>
          <t>Lv 49 Altaria</t>
        </is>
      </c>
      <c r="F2713" s="71" t="n"/>
      <c r="G2713" s="70" t="inlineStr">
        <is>
          <t>Lv 49 Altaria</t>
        </is>
      </c>
      <c r="H2713" s="71" t="n"/>
      <c r="I2713" s="70" t="inlineStr">
        <is>
          <t>Lv 49 Shelgon</t>
        </is>
      </c>
      <c r="J2713" s="71" t="n"/>
      <c r="Q2713" s="72" t="inlineStr">
        <is>
          <t>Pokémon</t>
        </is>
      </c>
    </row>
    <row r="2714">
      <c r="E2714" s="73" t="inlineStr">
        <is>
          <t>Adamant</t>
        </is>
      </c>
      <c r="F2714" s="73" t="inlineStr">
        <is>
          <t>Serene Grace</t>
        </is>
      </c>
      <c r="G2714" s="73" t="inlineStr">
        <is>
          <t>Adamant</t>
        </is>
      </c>
      <c r="H2714" s="73" t="inlineStr">
        <is>
          <t>Serene Grace</t>
        </is>
      </c>
      <c r="I2714" s="73" t="inlineStr">
        <is>
          <t>Adamant</t>
        </is>
      </c>
      <c r="J2714" s="73" t="inlineStr">
        <is>
          <t>Rock Head</t>
        </is>
      </c>
      <c r="Q2714" s="72" t="inlineStr">
        <is>
          <t>Nature / Ability</t>
        </is>
      </c>
    </row>
    <row r="2715">
      <c r="B2715" s="72" t="inlineStr">
        <is>
          <t>AI Flags:</t>
        </is>
      </c>
      <c r="E2715" s="74" t="inlineStr">
        <is>
          <t>(None)</t>
        </is>
      </c>
      <c r="F2715" s="71" t="n"/>
      <c r="G2715" s="74" t="inlineStr">
        <is>
          <t>(None)</t>
        </is>
      </c>
      <c r="H2715" s="71" t="n"/>
      <c r="I2715" s="74" t="inlineStr">
        <is>
          <t>Dragon Fang</t>
        </is>
      </c>
      <c r="J2715" s="71" t="n"/>
      <c r="Q2715" s="72" t="inlineStr">
        <is>
          <t>Item</t>
        </is>
      </c>
    </row>
    <row r="2716">
      <c r="B2716" s="69" t="inlineStr">
        <is>
          <t>Basic Trainer</t>
        </is>
      </c>
      <c r="E2716" s="93" t="inlineStr">
        <is>
          <t>Dragon Breath</t>
        </is>
      </c>
      <c r="F2716" s="71" t="n"/>
      <c r="G2716" s="93" t="inlineStr">
        <is>
          <t>Dragon Breath</t>
        </is>
      </c>
      <c r="H2716" s="71" t="n"/>
      <c r="I2716" s="93" t="inlineStr">
        <is>
          <t>Dragon Claw</t>
        </is>
      </c>
      <c r="J2716" s="71" t="n"/>
      <c r="Q2716" s="72" t="inlineStr">
        <is>
          <t>Moves</t>
        </is>
      </c>
    </row>
    <row r="2717">
      <c r="E2717" s="76" t="inlineStr">
        <is>
          <t>Sing</t>
        </is>
      </c>
      <c r="F2717" s="71" t="n"/>
      <c r="G2717" s="76" t="inlineStr">
        <is>
          <t>Sing</t>
        </is>
      </c>
      <c r="H2717" s="71" t="n"/>
      <c r="I2717" s="87" t="inlineStr">
        <is>
          <t>Gyro Ball</t>
        </is>
      </c>
      <c r="J2717" s="71" t="n"/>
    </row>
    <row r="2718">
      <c r="E2718" s="82" t="inlineStr">
        <is>
          <t>Air Slash</t>
        </is>
      </c>
      <c r="F2718" s="71" t="n"/>
      <c r="G2718" s="82" t="inlineStr">
        <is>
          <t>Air Slash</t>
        </is>
      </c>
      <c r="H2718" s="71" t="n"/>
      <c r="I2718" s="75" t="inlineStr">
        <is>
          <t>Bide</t>
        </is>
      </c>
      <c r="J2718" s="71" t="n"/>
    </row>
    <row r="2719">
      <c r="E2719" s="76" t="inlineStr">
        <is>
          <t>Whirlwind</t>
        </is>
      </c>
      <c r="F2719" s="71" t="n"/>
      <c r="G2719" s="76" t="inlineStr">
        <is>
          <t>Whirlwind</t>
        </is>
      </c>
      <c r="H2719" s="71" t="n"/>
      <c r="I2719" s="76" t="inlineStr">
        <is>
          <t>Roar</t>
        </is>
      </c>
      <c r="J2719" s="71" t="n"/>
    </row>
    <row r="2721" ht="20" customHeight="1">
      <c r="B2721" s="65" t="inlineStr">
        <is>
          <t>Black Belt</t>
        </is>
      </c>
      <c r="C2721" s="66" t="n"/>
      <c r="D2721" s="66" t="n"/>
      <c r="E2721" s="67" t="inlineStr">
        <is>
          <t>Black Belt Nob (Rematch 1)</t>
        </is>
      </c>
      <c r="F2721" s="66" t="n"/>
      <c r="G2721" s="66" t="n"/>
      <c r="H2721" s="66" t="n"/>
      <c r="I2721" s="66" t="n"/>
      <c r="J2721" s="66" t="n"/>
      <c r="K2721" s="66" t="n"/>
      <c r="L2721" s="66" t="n"/>
      <c r="M2721" s="66" t="n"/>
      <c r="N2721" s="66" t="n"/>
      <c r="O2721" s="66" t="n"/>
      <c r="P2721" s="66" t="n"/>
      <c r="Q2721" s="66" t="n"/>
    </row>
    <row r="2722" ht="69" customHeight="1">
      <c r="E2722" s="68">
        <f>IFERROR(_xlfn.IMAGE("https://play.pokemonshowdown.com/sprites/gen5/machoke.png"),"")</f>
        <v/>
      </c>
    </row>
    <row r="2723">
      <c r="E2723" s="70" t="inlineStr">
        <is>
          <t>Lv 27 Machoke</t>
        </is>
      </c>
      <c r="F2723" s="71" t="n"/>
      <c r="Q2723" s="72" t="inlineStr">
        <is>
          <t>Pokémon</t>
        </is>
      </c>
    </row>
    <row r="2724">
      <c r="E2724" s="73" t="inlineStr">
        <is>
          <t>Adamant</t>
        </is>
      </c>
      <c r="F2724" s="73" t="inlineStr">
        <is>
          <t>Huge Power</t>
        </is>
      </c>
      <c r="Q2724" s="72" t="inlineStr">
        <is>
          <t>Nature / Ability</t>
        </is>
      </c>
    </row>
    <row r="2725">
      <c r="B2725" s="72" t="inlineStr">
        <is>
          <t>AI Flags:</t>
        </is>
      </c>
      <c r="E2725" s="74" t="inlineStr">
        <is>
          <t>(None)</t>
        </is>
      </c>
      <c r="F2725" s="71" t="n"/>
      <c r="Q2725" s="72" t="inlineStr">
        <is>
          <t>Item</t>
        </is>
      </c>
    </row>
    <row r="2726">
      <c r="B2726" s="69" t="inlineStr">
        <is>
          <t>Basic Trainer</t>
        </is>
      </c>
      <c r="E2726" s="83" t="inlineStr">
        <is>
          <t>Fire Punch</t>
        </is>
      </c>
      <c r="F2726" s="71" t="n"/>
      <c r="Q2726" s="72" t="inlineStr">
        <is>
          <t>Moves</t>
        </is>
      </c>
    </row>
    <row r="2727">
      <c r="E2727" s="86" t="inlineStr">
        <is>
          <t>Seismic Toss</t>
        </is>
      </c>
      <c r="F2727" s="71" t="n"/>
    </row>
    <row r="2728">
      <c r="E2728" s="77" t="inlineStr">
        <is>
          <t>Thunder Punch</t>
        </is>
      </c>
      <c r="F2728" s="71" t="n"/>
    </row>
    <row r="2729">
      <c r="E2729" s="86" t="inlineStr">
        <is>
          <t>Wake Up Slap</t>
        </is>
      </c>
      <c r="F2729" s="71" t="n"/>
    </row>
    <row r="2731" ht="20" customHeight="1">
      <c r="B2731" s="65" t="inlineStr">
        <is>
          <t>Black Belt</t>
        </is>
      </c>
      <c r="C2731" s="66" t="n"/>
      <c r="D2731" s="66" t="n"/>
      <c r="E2731" s="67" t="inlineStr">
        <is>
          <t>Black Belt Nob (Rematch 2)</t>
        </is>
      </c>
      <c r="F2731" s="66" t="n"/>
      <c r="G2731" s="66" t="n"/>
      <c r="H2731" s="66" t="n"/>
      <c r="I2731" s="66" t="n"/>
      <c r="J2731" s="66" t="n"/>
      <c r="K2731" s="66" t="n"/>
      <c r="L2731" s="66" t="n"/>
      <c r="M2731" s="66" t="n"/>
      <c r="N2731" s="66" t="n"/>
      <c r="O2731" s="66" t="n"/>
      <c r="P2731" s="66" t="n"/>
      <c r="Q2731" s="66" t="n"/>
    </row>
    <row r="2732" ht="69" customHeight="1">
      <c r="E2732" s="68">
        <f>IFERROR(_xlfn.IMAGE("https://play.pokemonshowdown.com/sprites/gen5/machop.png"),"")</f>
        <v/>
      </c>
      <c r="G2732" s="68">
        <f>IFERROR(_xlfn.IMAGE("https://play.pokemonshowdown.com/sprites/gen5/machoke.png"),"")</f>
        <v/>
      </c>
    </row>
    <row r="2733">
      <c r="E2733" s="70" t="inlineStr">
        <is>
          <t>Lv 29 Machop</t>
        </is>
      </c>
      <c r="F2733" s="71" t="n"/>
      <c r="G2733" s="70" t="inlineStr">
        <is>
          <t>Lv 29 Machoke</t>
        </is>
      </c>
      <c r="H2733" s="71" t="n"/>
      <c r="Q2733" s="72" t="inlineStr">
        <is>
          <t>Pokémon</t>
        </is>
      </c>
    </row>
    <row r="2734">
      <c r="E2734" s="73" t="inlineStr">
        <is>
          <t>Adamant</t>
        </is>
      </c>
      <c r="F2734" s="73" t="inlineStr">
        <is>
          <t>No Guard</t>
        </is>
      </c>
      <c r="G2734" s="73" t="inlineStr">
        <is>
          <t>Adamant</t>
        </is>
      </c>
      <c r="H2734" s="73" t="inlineStr">
        <is>
          <t>Huge Power</t>
        </is>
      </c>
      <c r="Q2734" s="72" t="inlineStr">
        <is>
          <t>Nature / Ability</t>
        </is>
      </c>
    </row>
    <row r="2735">
      <c r="B2735" s="72" t="inlineStr">
        <is>
          <t>AI Flags:</t>
        </is>
      </c>
      <c r="E2735" s="74" t="inlineStr">
        <is>
          <t>(None)</t>
        </is>
      </c>
      <c r="F2735" s="71" t="n"/>
      <c r="G2735" s="74" t="inlineStr">
        <is>
          <t>(None)</t>
        </is>
      </c>
      <c r="H2735" s="71" t="n"/>
      <c r="Q2735" s="72" t="inlineStr">
        <is>
          <t>Item</t>
        </is>
      </c>
    </row>
    <row r="2736">
      <c r="B2736" s="69" t="inlineStr">
        <is>
          <t>Basic Trainer</t>
        </is>
      </c>
      <c r="E2736" s="86" t="inlineStr">
        <is>
          <t>Wake Up Slap</t>
        </is>
      </c>
      <c r="F2736" s="71" t="n"/>
      <c r="G2736" s="83" t="inlineStr">
        <is>
          <t>Fire Punch</t>
        </is>
      </c>
      <c r="H2736" s="71" t="n"/>
      <c r="Q2736" s="72" t="inlineStr">
        <is>
          <t>Moves</t>
        </is>
      </c>
    </row>
    <row r="2737">
      <c r="E2737" s="76" t="inlineStr">
        <is>
          <t>Mega Punch</t>
        </is>
      </c>
      <c r="F2737" s="71" t="n"/>
      <c r="G2737" s="86" t="inlineStr">
        <is>
          <t>Seismic Toss</t>
        </is>
      </c>
      <c r="H2737" s="71" t="n"/>
    </row>
    <row r="2738">
      <c r="E2738" s="83" t="inlineStr">
        <is>
          <t>Fire Punch</t>
        </is>
      </c>
      <c r="F2738" s="71" t="n"/>
      <c r="G2738" s="77" t="inlineStr">
        <is>
          <t>Thunder Punch</t>
        </is>
      </c>
      <c r="H2738" s="71" t="n"/>
    </row>
    <row r="2739">
      <c r="E2739" s="86" t="inlineStr">
        <is>
          <t>Vital Throw</t>
        </is>
      </c>
      <c r="F2739" s="71" t="n"/>
      <c r="G2739" s="86" t="inlineStr">
        <is>
          <t>Wake Up Slap</t>
        </is>
      </c>
      <c r="H2739" s="71" t="n"/>
    </row>
    <row r="2741" ht="20" customHeight="1">
      <c r="B2741" s="65" t="inlineStr">
        <is>
          <t>Black Belt</t>
        </is>
      </c>
      <c r="C2741" s="66" t="n"/>
      <c r="D2741" s="66" t="n"/>
      <c r="E2741" s="67" t="inlineStr">
        <is>
          <t>Black Belt Nob (Rematch 3)</t>
        </is>
      </c>
      <c r="F2741" s="66" t="n"/>
      <c r="G2741" s="66" t="n"/>
      <c r="H2741" s="66" t="n"/>
      <c r="I2741" s="66" t="n"/>
      <c r="J2741" s="66" t="n"/>
      <c r="K2741" s="66" t="n"/>
      <c r="L2741" s="66" t="n"/>
      <c r="M2741" s="66" t="n"/>
      <c r="N2741" s="66" t="n"/>
      <c r="O2741" s="66" t="n"/>
      <c r="P2741" s="66" t="n"/>
      <c r="Q2741" s="66" t="n"/>
    </row>
    <row r="2742" ht="69" customHeight="1">
      <c r="E2742" s="68">
        <f>IFERROR(_xlfn.IMAGE("https://play.pokemonshowdown.com/sprites/gen5/machop.png"),"")</f>
        <v/>
      </c>
      <c r="G2742" s="68">
        <f>IFERROR(_xlfn.IMAGE("https://play.pokemonshowdown.com/sprites/gen5/machoke.png"),"")</f>
        <v/>
      </c>
      <c r="I2742" s="68">
        <f>IFERROR(_xlfn.IMAGE("https://play.pokemonshowdown.com/sprites/gen5/machoke.png"),"")</f>
        <v/>
      </c>
    </row>
    <row r="2743">
      <c r="E2743" s="70" t="inlineStr">
        <is>
          <t>Lv 31 Machop</t>
        </is>
      </c>
      <c r="F2743" s="71" t="n"/>
      <c r="G2743" s="70" t="inlineStr">
        <is>
          <t>Lv 31 Machoke</t>
        </is>
      </c>
      <c r="H2743" s="71" t="n"/>
      <c r="I2743" s="70" t="inlineStr">
        <is>
          <t>Lv 31 Machoke</t>
        </is>
      </c>
      <c r="J2743" s="71" t="n"/>
      <c r="Q2743" s="72" t="inlineStr">
        <is>
          <t>Pokémon</t>
        </is>
      </c>
    </row>
    <row r="2744">
      <c r="E2744" s="73" t="inlineStr">
        <is>
          <t>Adamant</t>
        </is>
      </c>
      <c r="F2744" s="73" t="inlineStr">
        <is>
          <t>No Guard</t>
        </is>
      </c>
      <c r="G2744" s="73" t="inlineStr">
        <is>
          <t>Adamant</t>
        </is>
      </c>
      <c r="H2744" s="73" t="inlineStr">
        <is>
          <t>Huge Power</t>
        </is>
      </c>
      <c r="I2744" s="73" t="inlineStr">
        <is>
          <t>Adamant</t>
        </is>
      </c>
      <c r="J2744" s="73" t="inlineStr">
        <is>
          <t>Huge Power</t>
        </is>
      </c>
      <c r="Q2744" s="72" t="inlineStr">
        <is>
          <t>Nature / Ability</t>
        </is>
      </c>
    </row>
    <row r="2745">
      <c r="B2745" s="72" t="inlineStr">
        <is>
          <t>AI Flags:</t>
        </is>
      </c>
      <c r="E2745" s="74" t="inlineStr">
        <is>
          <t>(None)</t>
        </is>
      </c>
      <c r="F2745" s="71" t="n"/>
      <c r="G2745" s="74" t="inlineStr">
        <is>
          <t>(None)</t>
        </is>
      </c>
      <c r="H2745" s="71" t="n"/>
      <c r="I2745" s="74" t="inlineStr">
        <is>
          <t>(None)</t>
        </is>
      </c>
      <c r="J2745" s="71" t="n"/>
      <c r="Q2745" s="72" t="inlineStr">
        <is>
          <t>Item</t>
        </is>
      </c>
    </row>
    <row r="2746">
      <c r="B2746" s="69" t="inlineStr">
        <is>
          <t>Basic Trainer</t>
        </is>
      </c>
      <c r="E2746" s="76" t="inlineStr">
        <is>
          <t>Mega Punch</t>
        </is>
      </c>
      <c r="F2746" s="71" t="n"/>
      <c r="G2746" s="83" t="inlineStr">
        <is>
          <t>Fire Punch</t>
        </is>
      </c>
      <c r="H2746" s="71" t="n"/>
      <c r="I2746" s="83" t="inlineStr">
        <is>
          <t>Fire Punch</t>
        </is>
      </c>
      <c r="J2746" s="71" t="n"/>
      <c r="Q2746" s="72" t="inlineStr">
        <is>
          <t>Moves</t>
        </is>
      </c>
    </row>
    <row r="2747">
      <c r="E2747" s="83" t="inlineStr">
        <is>
          <t>Fire Punch</t>
        </is>
      </c>
      <c r="F2747" s="71" t="n"/>
      <c r="G2747" s="86" t="inlineStr">
        <is>
          <t>Seismic Toss</t>
        </is>
      </c>
      <c r="H2747" s="71" t="n"/>
      <c r="I2747" s="86" t="inlineStr">
        <is>
          <t>Seismic Toss</t>
        </is>
      </c>
      <c r="J2747" s="71" t="n"/>
    </row>
    <row r="2748">
      <c r="E2748" s="86" t="inlineStr">
        <is>
          <t>Vital Throw</t>
        </is>
      </c>
      <c r="F2748" s="71" t="n"/>
      <c r="G2748" s="77" t="inlineStr">
        <is>
          <t>Thunder Punch</t>
        </is>
      </c>
      <c r="H2748" s="71" t="n"/>
      <c r="I2748" s="77" t="inlineStr">
        <is>
          <t>Thunder Punch</t>
        </is>
      </c>
      <c r="J2748" s="71" t="n"/>
    </row>
    <row r="2749">
      <c r="E2749" s="86" t="inlineStr">
        <is>
          <t>Low Kick</t>
        </is>
      </c>
      <c r="F2749" s="71" t="n"/>
      <c r="G2749" s="86" t="inlineStr">
        <is>
          <t>Wake Up Slap</t>
        </is>
      </c>
      <c r="H2749" s="71" t="n"/>
      <c r="I2749" s="86" t="inlineStr">
        <is>
          <t>Wake Up Slap</t>
        </is>
      </c>
      <c r="J2749" s="71" t="n"/>
    </row>
    <row r="2751" ht="20" customHeight="1">
      <c r="B2751" s="65" t="inlineStr">
        <is>
          <t>Black Belt</t>
        </is>
      </c>
      <c r="C2751" s="66" t="n"/>
      <c r="D2751" s="66" t="n"/>
      <c r="E2751" s="67" t="inlineStr">
        <is>
          <t>Black Belt Nob (Rematch 4)</t>
        </is>
      </c>
      <c r="F2751" s="66" t="n"/>
      <c r="G2751" s="66" t="n"/>
      <c r="H2751" s="66" t="n"/>
      <c r="I2751" s="66" t="n"/>
      <c r="J2751" s="66" t="n"/>
      <c r="K2751" s="66" t="n"/>
      <c r="L2751" s="66" t="n"/>
      <c r="M2751" s="66" t="n"/>
      <c r="N2751" s="66" t="n"/>
      <c r="O2751" s="66" t="n"/>
      <c r="P2751" s="66" t="n"/>
      <c r="Q2751" s="66" t="n"/>
    </row>
    <row r="2752" ht="69" customHeight="1">
      <c r="E2752" s="68">
        <f>IFERROR(_xlfn.IMAGE("https://play.pokemonshowdown.com/sprites/gen5/machop.png"),"")</f>
        <v/>
      </c>
      <c r="G2752" s="68">
        <f>IFERROR(_xlfn.IMAGE("https://play.pokemonshowdown.com/sprites/gen5/machoke.png"),"")</f>
        <v/>
      </c>
      <c r="I2752" s="68">
        <f>IFERROR(_xlfn.IMAGE("https://play.pokemonshowdown.com/sprites/gen5/machoke.png"),"")</f>
        <v/>
      </c>
      <c r="K2752" s="68">
        <f>IFERROR(_xlfn.IMAGE("https://play.pokemonshowdown.com/sprites/gen5/machamp.png"),"")</f>
        <v/>
      </c>
    </row>
    <row r="2753">
      <c r="E2753" s="70" t="inlineStr">
        <is>
          <t>Lv 33 Machop</t>
        </is>
      </c>
      <c r="F2753" s="71" t="n"/>
      <c r="G2753" s="70" t="inlineStr">
        <is>
          <t>Lv 33 Machoke</t>
        </is>
      </c>
      <c r="H2753" s="71" t="n"/>
      <c r="I2753" s="70" t="inlineStr">
        <is>
          <t>Lv 33 Machoke</t>
        </is>
      </c>
      <c r="J2753" s="71" t="n"/>
      <c r="K2753" s="70" t="inlineStr">
        <is>
          <t>Lv 33 Machamp</t>
        </is>
      </c>
      <c r="L2753" s="71" t="n"/>
      <c r="Q2753" s="72" t="inlineStr">
        <is>
          <t>Pokémon</t>
        </is>
      </c>
    </row>
    <row r="2754">
      <c r="E2754" s="73" t="inlineStr">
        <is>
          <t>Adamant</t>
        </is>
      </c>
      <c r="F2754" s="73" t="inlineStr">
        <is>
          <t>No Guard</t>
        </is>
      </c>
      <c r="G2754" s="73" t="inlineStr">
        <is>
          <t>Adamant</t>
        </is>
      </c>
      <c r="H2754" s="73" t="inlineStr">
        <is>
          <t>Huge Power</t>
        </is>
      </c>
      <c r="I2754" s="73" t="inlineStr">
        <is>
          <t>Adamant</t>
        </is>
      </c>
      <c r="J2754" s="73" t="inlineStr">
        <is>
          <t>Huge Power</t>
        </is>
      </c>
      <c r="K2754" s="73" t="inlineStr">
        <is>
          <t>Adamant</t>
        </is>
      </c>
      <c r="L2754" s="73" t="inlineStr">
        <is>
          <t>No Guard</t>
        </is>
      </c>
      <c r="Q2754" s="72" t="inlineStr">
        <is>
          <t>Nature / Ability</t>
        </is>
      </c>
    </row>
    <row r="2755">
      <c r="B2755" s="72" t="inlineStr">
        <is>
          <t>AI Flags:</t>
        </is>
      </c>
      <c r="E2755" s="74" t="inlineStr">
        <is>
          <t>(None)</t>
        </is>
      </c>
      <c r="F2755" s="71" t="n"/>
      <c r="G2755" s="74" t="inlineStr">
        <is>
          <t>(None)</t>
        </is>
      </c>
      <c r="H2755" s="71" t="n"/>
      <c r="I2755" s="74" t="inlineStr">
        <is>
          <t>(None)</t>
        </is>
      </c>
      <c r="J2755" s="71" t="n"/>
      <c r="K2755" s="74" t="inlineStr">
        <is>
          <t>Black Belt</t>
        </is>
      </c>
      <c r="L2755" s="71" t="n"/>
      <c r="Q2755" s="72" t="inlineStr">
        <is>
          <t>Item</t>
        </is>
      </c>
    </row>
    <row r="2756">
      <c r="B2756" s="69" t="inlineStr">
        <is>
          <t>Basic Trainer</t>
        </is>
      </c>
      <c r="E2756" s="76" t="inlineStr">
        <is>
          <t>Mega Punch</t>
        </is>
      </c>
      <c r="F2756" s="71" t="n"/>
      <c r="G2756" s="86" t="inlineStr">
        <is>
          <t>Seismic Toss</t>
        </is>
      </c>
      <c r="H2756" s="71" t="n"/>
      <c r="I2756" s="86" t="inlineStr">
        <is>
          <t>Seismic Toss</t>
        </is>
      </c>
      <c r="J2756" s="71" t="n"/>
      <c r="K2756" s="76" t="inlineStr">
        <is>
          <t>Dizzy Punch</t>
        </is>
      </c>
      <c r="L2756" s="71" t="n"/>
      <c r="Q2756" s="72" t="inlineStr">
        <is>
          <t>Moves</t>
        </is>
      </c>
    </row>
    <row r="2757">
      <c r="E2757" s="83" t="inlineStr">
        <is>
          <t>Fire Punch</t>
        </is>
      </c>
      <c r="F2757" s="71" t="n"/>
      <c r="G2757" s="77" t="inlineStr">
        <is>
          <t>Thunder Punch</t>
        </is>
      </c>
      <c r="H2757" s="71" t="n"/>
      <c r="I2757" s="77" t="inlineStr">
        <is>
          <t>Thunder Punch</t>
        </is>
      </c>
      <c r="J2757" s="71" t="n"/>
      <c r="K2757" s="86" t="inlineStr">
        <is>
          <t>Seismic Toss</t>
        </is>
      </c>
      <c r="L2757" s="71" t="n"/>
    </row>
    <row r="2758">
      <c r="E2758" s="86" t="inlineStr">
        <is>
          <t>Vital Throw</t>
        </is>
      </c>
      <c r="F2758" s="71" t="n"/>
      <c r="G2758" s="86" t="inlineStr">
        <is>
          <t>Wake Up Slap</t>
        </is>
      </c>
      <c r="H2758" s="71" t="n"/>
      <c r="I2758" s="86" t="inlineStr">
        <is>
          <t>Wake Up Slap</t>
        </is>
      </c>
      <c r="J2758" s="71" t="n"/>
      <c r="K2758" s="76" t="inlineStr">
        <is>
          <t>Mega Kick</t>
        </is>
      </c>
      <c r="L2758" s="71" t="n"/>
    </row>
    <row r="2759">
      <c r="E2759" s="86" t="inlineStr">
        <is>
          <t>Low Kick</t>
        </is>
      </c>
      <c r="F2759" s="71" t="n"/>
      <c r="G2759" s="76" t="inlineStr">
        <is>
          <t>Smelling Salts</t>
        </is>
      </c>
      <c r="H2759" s="71" t="n"/>
      <c r="I2759" s="76" t="inlineStr">
        <is>
          <t>Smelling Salts</t>
        </is>
      </c>
      <c r="J2759" s="71" t="n"/>
      <c r="K2759" s="76" t="inlineStr">
        <is>
          <t>Mega Punch</t>
        </is>
      </c>
      <c r="L2759" s="71" t="n"/>
    </row>
    <row r="2761" ht="20" customHeight="1">
      <c r="B2761" s="65" t="inlineStr">
        <is>
          <t>Factory Head</t>
        </is>
      </c>
      <c r="C2761" s="66" t="n"/>
      <c r="D2761" s="66" t="n"/>
      <c r="E2761" s="67" t="inlineStr">
        <is>
          <t>Factory Head Noland</t>
        </is>
      </c>
      <c r="F2761" s="66" t="n"/>
      <c r="G2761" s="66" t="n"/>
      <c r="H2761" s="66" t="n"/>
      <c r="I2761" s="66" t="n"/>
      <c r="J2761" s="66" t="n"/>
      <c r="K2761" s="66" t="n"/>
      <c r="L2761" s="66" t="n"/>
      <c r="M2761" s="66" t="n"/>
      <c r="N2761" s="66" t="n"/>
      <c r="O2761" s="66" t="n"/>
      <c r="P2761" s="66" t="n"/>
      <c r="Q2761" s="66" t="n"/>
    </row>
    <row r="2762" ht="69" customHeight="1">
      <c r="E2762" s="68">
        <f>IFERROR(_xlfn.IMAGE("https://play.pokemonshowdown.com/sprites/gen5/beldum.png"),"")</f>
        <v/>
      </c>
    </row>
    <row r="2763">
      <c r="E2763" s="70" t="inlineStr">
        <is>
          <t>Lv 5 Beldum</t>
        </is>
      </c>
      <c r="F2763" s="71" t="n"/>
      <c r="Q2763" s="72" t="inlineStr">
        <is>
          <t>Pokémon</t>
        </is>
      </c>
    </row>
    <row r="2764">
      <c r="E2764" s="73" t="inlineStr">
        <is>
          <t>Adamant</t>
        </is>
      </c>
      <c r="F2764" s="73" t="inlineStr">
        <is>
          <t>Clear Body</t>
        </is>
      </c>
      <c r="Q2764" s="72" t="inlineStr">
        <is>
          <t>Nature / Ability</t>
        </is>
      </c>
    </row>
    <row r="2765">
      <c r="B2765" s="72" t="inlineStr">
        <is>
          <t>AI Flags:</t>
        </is>
      </c>
      <c r="E2765" s="74" t="inlineStr">
        <is>
          <t>(None)</t>
        </is>
      </c>
      <c r="F2765" s="71" t="n"/>
      <c r="Q2765" s="72" t="inlineStr">
        <is>
          <t>Item</t>
        </is>
      </c>
    </row>
    <row r="2766">
      <c r="B2766" s="69" t="inlineStr">
        <is>
          <t>Basic Trainer</t>
        </is>
      </c>
      <c r="E2766" s="76" t="inlineStr">
        <is>
          <t>Take Down</t>
        </is>
      </c>
      <c r="F2766" s="71" t="n"/>
      <c r="Q2766" s="72" t="inlineStr">
        <is>
          <t>Moves</t>
        </is>
      </c>
    </row>
    <row r="2767">
      <c r="E2767" s="81" t="inlineStr">
        <is>
          <t>-</t>
        </is>
      </c>
      <c r="F2767" s="71" t="n"/>
    </row>
    <row r="2768">
      <c r="E2768" s="81" t="inlineStr">
        <is>
          <t>-</t>
        </is>
      </c>
      <c r="F2768" s="71" t="n"/>
    </row>
    <row r="2769">
      <c r="E2769" s="81" t="inlineStr">
        <is>
          <t>-</t>
        </is>
      </c>
      <c r="F2769" s="71" t="n"/>
    </row>
    <row r="2771" ht="20" customHeight="1">
      <c r="B2771" s="65" t="inlineStr">
        <is>
          <t>Triathlete</t>
        </is>
      </c>
      <c r="C2771" s="66" t="n"/>
      <c r="D2771" s="66" t="n"/>
      <c r="E2771" s="67" t="inlineStr">
        <is>
          <t>Triathlete Pablo (Rematch 1)</t>
        </is>
      </c>
      <c r="F2771" s="66" t="n"/>
      <c r="G2771" s="66" t="n"/>
      <c r="H2771" s="66" t="n"/>
      <c r="I2771" s="66" t="n"/>
      <c r="J2771" s="66" t="n"/>
      <c r="K2771" s="66" t="n"/>
      <c r="L2771" s="66" t="n"/>
      <c r="M2771" s="66" t="n"/>
      <c r="N2771" s="66" t="n"/>
      <c r="O2771" s="66" t="n"/>
      <c r="P2771" s="66" t="n"/>
      <c r="Q2771" s="66" t="n"/>
    </row>
    <row r="2772" ht="69" customHeight="1">
      <c r="E2772" s="68">
        <f>IFERROR(_xlfn.IMAGE("https://play.pokemonshowdown.com/sprites/gen5/staryu.png"),"")</f>
        <v/>
      </c>
      <c r="G2772" s="68">
        <f>IFERROR(_xlfn.IMAGE("https://play.pokemonshowdown.com/sprites/gen5/staryu.png"),"")</f>
        <v/>
      </c>
    </row>
    <row r="2773">
      <c r="E2773" s="70" t="inlineStr">
        <is>
          <t>Lv 37 Staryu</t>
        </is>
      </c>
      <c r="F2773" s="71" t="n"/>
      <c r="G2773" s="70" t="inlineStr">
        <is>
          <t>Lv 37 Staryu</t>
        </is>
      </c>
      <c r="H2773" s="71" t="n"/>
      <c r="Q2773" s="72" t="inlineStr">
        <is>
          <t>Pokémon</t>
        </is>
      </c>
    </row>
    <row r="2774">
      <c r="E2774" s="73" t="inlineStr">
        <is>
          <t>Modest</t>
        </is>
      </c>
      <c r="F2774" s="73" t="inlineStr">
        <is>
          <t>Magic Guard</t>
        </is>
      </c>
      <c r="G2774" s="73" t="inlineStr">
        <is>
          <t>Modest</t>
        </is>
      </c>
      <c r="H2774" s="73" t="inlineStr">
        <is>
          <t>Magic Guard</t>
        </is>
      </c>
      <c r="Q2774" s="72" t="inlineStr">
        <is>
          <t>Nature / Ability</t>
        </is>
      </c>
    </row>
    <row r="2775">
      <c r="B2775" s="72" t="inlineStr">
        <is>
          <t>AI Flags:</t>
        </is>
      </c>
      <c r="E2775" s="74" t="inlineStr">
        <is>
          <t>(None)</t>
        </is>
      </c>
      <c r="F2775" s="71" t="n"/>
      <c r="G2775" s="74" t="inlineStr">
        <is>
          <t>(None)</t>
        </is>
      </c>
      <c r="H2775" s="71" t="n"/>
      <c r="Q2775" s="72" t="inlineStr">
        <is>
          <t>Item</t>
        </is>
      </c>
    </row>
    <row r="2776">
      <c r="B2776" s="69" t="inlineStr">
        <is>
          <t>Basic Trainer</t>
        </is>
      </c>
      <c r="E2776" s="76" t="inlineStr">
        <is>
          <t>Take Down</t>
        </is>
      </c>
      <c r="F2776" s="71" t="n"/>
      <c r="G2776" s="76" t="inlineStr">
        <is>
          <t>Take Down</t>
        </is>
      </c>
      <c r="H2776" s="71" t="n"/>
      <c r="Q2776" s="72" t="inlineStr">
        <is>
          <t>Moves</t>
        </is>
      </c>
    </row>
    <row r="2777">
      <c r="E2777" s="85" t="inlineStr">
        <is>
          <t>Psybeam</t>
        </is>
      </c>
      <c r="F2777" s="71" t="n"/>
      <c r="G2777" s="85" t="inlineStr">
        <is>
          <t>Psybeam</t>
        </is>
      </c>
      <c r="H2777" s="71" t="n"/>
    </row>
    <row r="2778">
      <c r="E2778" s="89" t="inlineStr">
        <is>
          <t>Power Gem</t>
        </is>
      </c>
      <c r="F2778" s="71" t="n"/>
      <c r="G2778" s="89" t="inlineStr">
        <is>
          <t>Power Gem</t>
        </is>
      </c>
      <c r="H2778" s="71" t="n"/>
    </row>
    <row r="2779">
      <c r="E2779" s="79" t="inlineStr">
        <is>
          <t>Signal Beam</t>
        </is>
      </c>
      <c r="F2779" s="71" t="n"/>
      <c r="G2779" s="79" t="inlineStr">
        <is>
          <t>Signal Beam</t>
        </is>
      </c>
      <c r="H2779" s="71" t="n"/>
    </row>
    <row r="2781" ht="20" customHeight="1">
      <c r="B2781" s="65" t="inlineStr">
        <is>
          <t>Triathlete</t>
        </is>
      </c>
      <c r="C2781" s="66" t="n"/>
      <c r="D2781" s="66" t="n"/>
      <c r="E2781" s="67" t="inlineStr">
        <is>
          <t>Triathlete Pablo (Rematch 2)</t>
        </is>
      </c>
      <c r="F2781" s="66" t="n"/>
      <c r="G2781" s="66" t="n"/>
      <c r="H2781" s="66" t="n"/>
      <c r="I2781" s="66" t="n"/>
      <c r="J2781" s="66" t="n"/>
      <c r="K2781" s="66" t="n"/>
      <c r="L2781" s="66" t="n"/>
      <c r="M2781" s="66" t="n"/>
      <c r="N2781" s="66" t="n"/>
      <c r="O2781" s="66" t="n"/>
      <c r="P2781" s="66" t="n"/>
      <c r="Q2781" s="66" t="n"/>
    </row>
    <row r="2782" ht="69" customHeight="1">
      <c r="E2782" s="68">
        <f>IFERROR(_xlfn.IMAGE("https://play.pokemonshowdown.com/sprites/gen5/wingull.png"),"")</f>
        <v/>
      </c>
      <c r="G2782" s="68">
        <f>IFERROR(_xlfn.IMAGE("https://play.pokemonshowdown.com/sprites/gen5/staryu.png"),"")</f>
        <v/>
      </c>
      <c r="I2782" s="68">
        <f>IFERROR(_xlfn.IMAGE("https://play.pokemonshowdown.com/sprites/gen5/staryu.png"),"")</f>
        <v/>
      </c>
    </row>
    <row r="2783">
      <c r="E2783" s="70" t="inlineStr">
        <is>
          <t>Lv 39 Wingull</t>
        </is>
      </c>
      <c r="F2783" s="71" t="n"/>
      <c r="G2783" s="70" t="inlineStr">
        <is>
          <t>Lv 39 Staryu</t>
        </is>
      </c>
      <c r="H2783" s="71" t="n"/>
      <c r="I2783" s="70" t="inlineStr">
        <is>
          <t>Lv 39 Staryu</t>
        </is>
      </c>
      <c r="J2783" s="71" t="n"/>
      <c r="Q2783" s="72" t="inlineStr">
        <is>
          <t>Pokémon</t>
        </is>
      </c>
    </row>
    <row r="2784">
      <c r="E2784" s="73" t="inlineStr">
        <is>
          <t>Modest</t>
        </is>
      </c>
      <c r="F2784" s="73" t="inlineStr">
        <is>
          <t>Gluttony</t>
        </is>
      </c>
      <c r="G2784" s="73" t="inlineStr">
        <is>
          <t>Modest</t>
        </is>
      </c>
      <c r="H2784" s="73" t="inlineStr">
        <is>
          <t>Magic Guard</t>
        </is>
      </c>
      <c r="I2784" s="73" t="inlineStr">
        <is>
          <t>Modest</t>
        </is>
      </c>
      <c r="J2784" s="73" t="inlineStr">
        <is>
          <t>Magic Guard</t>
        </is>
      </c>
      <c r="Q2784" s="72" t="inlineStr">
        <is>
          <t>Nature / Ability</t>
        </is>
      </c>
    </row>
    <row r="2785">
      <c r="B2785" s="72" t="inlineStr">
        <is>
          <t>AI Flags:</t>
        </is>
      </c>
      <c r="E2785" s="74" t="inlineStr">
        <is>
          <t>(None)</t>
        </is>
      </c>
      <c r="F2785" s="71" t="n"/>
      <c r="G2785" s="74" t="inlineStr">
        <is>
          <t>(None)</t>
        </is>
      </c>
      <c r="H2785" s="71" t="n"/>
      <c r="I2785" s="74" t="inlineStr">
        <is>
          <t>(None)</t>
        </is>
      </c>
      <c r="J2785" s="71" t="n"/>
      <c r="Q2785" s="72" t="inlineStr">
        <is>
          <t>Item</t>
        </is>
      </c>
    </row>
    <row r="2786">
      <c r="B2786" s="69" t="inlineStr">
        <is>
          <t>Basic Trainer</t>
        </is>
      </c>
      <c r="E2786" s="75" t="inlineStr">
        <is>
          <t>Pursuit</t>
        </is>
      </c>
      <c r="F2786" s="71" t="n"/>
      <c r="G2786" s="76" t="inlineStr">
        <is>
          <t>Take Down</t>
        </is>
      </c>
      <c r="H2786" s="71" t="n"/>
      <c r="I2786" s="76" t="inlineStr">
        <is>
          <t>Take Down</t>
        </is>
      </c>
      <c r="J2786" s="71" t="n"/>
      <c r="Q2786" s="72" t="inlineStr">
        <is>
          <t>Moves</t>
        </is>
      </c>
    </row>
    <row r="2787">
      <c r="E2787" s="82" t="inlineStr">
        <is>
          <t>Pluck</t>
        </is>
      </c>
      <c r="F2787" s="71" t="n"/>
      <c r="G2787" s="85" t="inlineStr">
        <is>
          <t>Psybeam</t>
        </is>
      </c>
      <c r="H2787" s="71" t="n"/>
      <c r="I2787" s="85" t="inlineStr">
        <is>
          <t>Psybeam</t>
        </is>
      </c>
      <c r="J2787" s="71" t="n"/>
    </row>
    <row r="2788">
      <c r="E2788" s="91" t="inlineStr">
        <is>
          <t>Ice Beam</t>
        </is>
      </c>
      <c r="F2788" s="71" t="n"/>
      <c r="G2788" s="89" t="inlineStr">
        <is>
          <t>Power Gem</t>
        </is>
      </c>
      <c r="H2788" s="71" t="n"/>
      <c r="I2788" s="89" t="inlineStr">
        <is>
          <t>Power Gem</t>
        </is>
      </c>
      <c r="J2788" s="71" t="n"/>
    </row>
    <row r="2789">
      <c r="E2789" s="90" t="inlineStr">
        <is>
          <t>Brine</t>
        </is>
      </c>
      <c r="F2789" s="71" t="n"/>
      <c r="G2789" s="79" t="inlineStr">
        <is>
          <t>Signal Beam</t>
        </is>
      </c>
      <c r="H2789" s="71" t="n"/>
      <c r="I2789" s="79" t="inlineStr">
        <is>
          <t>Signal Beam</t>
        </is>
      </c>
      <c r="J2789" s="71" t="n"/>
    </row>
    <row r="2791" ht="20" customHeight="1">
      <c r="B2791" s="65" t="inlineStr">
        <is>
          <t>Triathlete</t>
        </is>
      </c>
      <c r="C2791" s="66" t="n"/>
      <c r="D2791" s="66" t="n"/>
      <c r="E2791" s="67" t="inlineStr">
        <is>
          <t>Triathlete Pablo (Rematch 3)</t>
        </is>
      </c>
      <c r="F2791" s="66" t="n"/>
      <c r="G2791" s="66" t="n"/>
      <c r="H2791" s="66" t="n"/>
      <c r="I2791" s="66" t="n"/>
      <c r="J2791" s="66" t="n"/>
      <c r="K2791" s="66" t="n"/>
      <c r="L2791" s="66" t="n"/>
      <c r="M2791" s="66" t="n"/>
      <c r="N2791" s="66" t="n"/>
      <c r="O2791" s="66" t="n"/>
      <c r="P2791" s="66" t="n"/>
      <c r="Q2791" s="66" t="n"/>
    </row>
    <row r="2792" ht="69" customHeight="1">
      <c r="E2792" s="68">
        <f>IFERROR(_xlfn.IMAGE("https://play.pokemonshowdown.com/sprites/gen5/pelipper.png"),"")</f>
        <v/>
      </c>
      <c r="G2792" s="68">
        <f>IFERROR(_xlfn.IMAGE("https://play.pokemonshowdown.com/sprites/gen5/staryu.png"),"")</f>
        <v/>
      </c>
      <c r="I2792" s="68">
        <f>IFERROR(_xlfn.IMAGE("https://play.pokemonshowdown.com/sprites/gen5/staryu.png"),"")</f>
        <v/>
      </c>
    </row>
    <row r="2793">
      <c r="E2793" s="70" t="inlineStr">
        <is>
          <t>Lv 41 Pelipper</t>
        </is>
      </c>
      <c r="F2793" s="71" t="n"/>
      <c r="G2793" s="70" t="inlineStr">
        <is>
          <t>Lv 41 Staryu</t>
        </is>
      </c>
      <c r="H2793" s="71" t="n"/>
      <c r="I2793" s="70" t="inlineStr">
        <is>
          <t>Lv 41 Staryu</t>
        </is>
      </c>
      <c r="J2793" s="71" t="n"/>
      <c r="Q2793" s="72" t="inlineStr">
        <is>
          <t>Pokémon</t>
        </is>
      </c>
    </row>
    <row r="2794">
      <c r="E2794" s="73" t="inlineStr">
        <is>
          <t>Modest</t>
        </is>
      </c>
      <c r="F2794" s="73" t="inlineStr">
        <is>
          <t>Unburden</t>
        </is>
      </c>
      <c r="G2794" s="73" t="inlineStr">
        <is>
          <t>Modest</t>
        </is>
      </c>
      <c r="H2794" s="73" t="inlineStr">
        <is>
          <t>Magic Guard</t>
        </is>
      </c>
      <c r="I2794" s="73" t="inlineStr">
        <is>
          <t>Modest</t>
        </is>
      </c>
      <c r="J2794" s="73" t="inlineStr">
        <is>
          <t>Magic Guard</t>
        </is>
      </c>
      <c r="Q2794" s="72" t="inlineStr">
        <is>
          <t>Nature / Ability</t>
        </is>
      </c>
    </row>
    <row r="2795">
      <c r="B2795" s="72" t="inlineStr">
        <is>
          <t>AI Flags:</t>
        </is>
      </c>
      <c r="E2795" s="74" t="inlineStr">
        <is>
          <t>(None)</t>
        </is>
      </c>
      <c r="F2795" s="71" t="n"/>
      <c r="G2795" s="74" t="inlineStr">
        <is>
          <t>(None)</t>
        </is>
      </c>
      <c r="H2795" s="71" t="n"/>
      <c r="I2795" s="74" t="inlineStr">
        <is>
          <t>(None)</t>
        </is>
      </c>
      <c r="J2795" s="71" t="n"/>
      <c r="Q2795" s="72" t="inlineStr">
        <is>
          <t>Item</t>
        </is>
      </c>
    </row>
    <row r="2796">
      <c r="B2796" s="69" t="inlineStr">
        <is>
          <t>Basic Trainer</t>
        </is>
      </c>
      <c r="E2796" s="75" t="inlineStr">
        <is>
          <t>Payback</t>
        </is>
      </c>
      <c r="F2796" s="71" t="n"/>
      <c r="G2796" s="76" t="inlineStr">
        <is>
          <t>Take Down</t>
        </is>
      </c>
      <c r="H2796" s="71" t="n"/>
      <c r="I2796" s="76" t="inlineStr">
        <is>
          <t>Take Down</t>
        </is>
      </c>
      <c r="J2796" s="71" t="n"/>
      <c r="Q2796" s="72" t="inlineStr">
        <is>
          <t>Moves</t>
        </is>
      </c>
    </row>
    <row r="2797">
      <c r="E2797" s="91" t="inlineStr">
        <is>
          <t>Ice Beam</t>
        </is>
      </c>
      <c r="F2797" s="71" t="n"/>
      <c r="G2797" s="85" t="inlineStr">
        <is>
          <t>Psybeam</t>
        </is>
      </c>
      <c r="H2797" s="71" t="n"/>
      <c r="I2797" s="85" t="inlineStr">
        <is>
          <t>Psybeam</t>
        </is>
      </c>
      <c r="J2797" s="71" t="n"/>
    </row>
    <row r="2798">
      <c r="E2798" s="90" t="inlineStr">
        <is>
          <t>Brine</t>
        </is>
      </c>
      <c r="F2798" s="71" t="n"/>
      <c r="G2798" s="89" t="inlineStr">
        <is>
          <t>Power Gem</t>
        </is>
      </c>
      <c r="H2798" s="71" t="n"/>
      <c r="I2798" s="89" t="inlineStr">
        <is>
          <t>Power Gem</t>
        </is>
      </c>
      <c r="J2798" s="71" t="n"/>
    </row>
    <row r="2799">
      <c r="E2799" s="82" t="inlineStr">
        <is>
          <t>Air Slash</t>
        </is>
      </c>
      <c r="F2799" s="71" t="n"/>
      <c r="G2799" s="79" t="inlineStr">
        <is>
          <t>Signal Beam</t>
        </is>
      </c>
      <c r="H2799" s="71" t="n"/>
      <c r="I2799" s="79" t="inlineStr">
        <is>
          <t>Signal Beam</t>
        </is>
      </c>
      <c r="J2799" s="71" t="n"/>
    </row>
    <row r="2801" ht="20" customHeight="1">
      <c r="B2801" s="65" t="inlineStr">
        <is>
          <t>Triathlete</t>
        </is>
      </c>
      <c r="C2801" s="66" t="n"/>
      <c r="D2801" s="66" t="n"/>
      <c r="E2801" s="67" t="inlineStr">
        <is>
          <t>Triathlete Pablo (Rematch 4)</t>
        </is>
      </c>
      <c r="F2801" s="66" t="n"/>
      <c r="G2801" s="66" t="n"/>
      <c r="H2801" s="66" t="n"/>
      <c r="I2801" s="66" t="n"/>
      <c r="J2801" s="66" t="n"/>
      <c r="K2801" s="66" t="n"/>
      <c r="L2801" s="66" t="n"/>
      <c r="M2801" s="66" t="n"/>
      <c r="N2801" s="66" t="n"/>
      <c r="O2801" s="66" t="n"/>
      <c r="P2801" s="66" t="n"/>
      <c r="Q2801" s="66" t="n"/>
    </row>
    <row r="2802" ht="69" customHeight="1">
      <c r="E2802" s="68">
        <f>IFERROR(_xlfn.IMAGE("https://play.pokemonshowdown.com/sprites/gen5/pelipper.png"),"")</f>
        <v/>
      </c>
      <c r="G2802" s="68">
        <f>IFERROR(_xlfn.IMAGE("https://play.pokemonshowdown.com/sprites/gen5/starmie.png"),"")</f>
        <v/>
      </c>
      <c r="I2802" s="68">
        <f>IFERROR(_xlfn.IMAGE("https://play.pokemonshowdown.com/sprites/gen5/starmie.png"),"")</f>
        <v/>
      </c>
    </row>
    <row r="2803">
      <c r="E2803" s="70" t="inlineStr">
        <is>
          <t>Lv 43 Pelipper</t>
        </is>
      </c>
      <c r="F2803" s="71" t="n"/>
      <c r="G2803" s="70" t="inlineStr">
        <is>
          <t>Lv 43 Starmie</t>
        </is>
      </c>
      <c r="H2803" s="71" t="n"/>
      <c r="I2803" s="70" t="inlineStr">
        <is>
          <t>Lv 43 Starmie</t>
        </is>
      </c>
      <c r="J2803" s="71" t="n"/>
      <c r="Q2803" s="72" t="inlineStr">
        <is>
          <t>Pokémon</t>
        </is>
      </c>
    </row>
    <row r="2804">
      <c r="E2804" s="73" t="inlineStr">
        <is>
          <t>Modest</t>
        </is>
      </c>
      <c r="F2804" s="73" t="inlineStr">
        <is>
          <t>Unburden</t>
        </is>
      </c>
      <c r="G2804" s="73" t="inlineStr">
        <is>
          <t>Timid</t>
        </is>
      </c>
      <c r="H2804" s="73" t="inlineStr">
        <is>
          <t>Magic Guard</t>
        </is>
      </c>
      <c r="I2804" s="73" t="inlineStr">
        <is>
          <t>Timid</t>
        </is>
      </c>
      <c r="J2804" s="73" t="inlineStr">
        <is>
          <t>Magic Guard</t>
        </is>
      </c>
      <c r="Q2804" s="72" t="inlineStr">
        <is>
          <t>Nature / Ability</t>
        </is>
      </c>
    </row>
    <row r="2805">
      <c r="B2805" s="72" t="inlineStr">
        <is>
          <t>AI Flags:</t>
        </is>
      </c>
      <c r="E2805" s="74" t="inlineStr">
        <is>
          <t>(None)</t>
        </is>
      </c>
      <c r="F2805" s="71" t="n"/>
      <c r="G2805" s="74" t="inlineStr">
        <is>
          <t>(None)</t>
        </is>
      </c>
      <c r="H2805" s="71" t="n"/>
      <c r="I2805" s="74" t="inlineStr">
        <is>
          <t>(None)</t>
        </is>
      </c>
      <c r="J2805" s="71" t="n"/>
      <c r="Q2805" s="72" t="inlineStr">
        <is>
          <t>Item</t>
        </is>
      </c>
    </row>
    <row r="2806">
      <c r="B2806" s="69" t="inlineStr">
        <is>
          <t>Basic Trainer</t>
        </is>
      </c>
      <c r="E2806" s="75" t="inlineStr">
        <is>
          <t>Payback</t>
        </is>
      </c>
      <c r="F2806" s="71" t="n"/>
      <c r="G2806" s="76" t="inlineStr">
        <is>
          <t>Recover</t>
        </is>
      </c>
      <c r="H2806" s="71" t="n"/>
      <c r="I2806" s="76" t="inlineStr">
        <is>
          <t>Recover</t>
        </is>
      </c>
      <c r="J2806" s="71" t="n"/>
      <c r="Q2806" s="72" t="inlineStr">
        <is>
          <t>Moves</t>
        </is>
      </c>
    </row>
    <row r="2807">
      <c r="E2807" s="91" t="inlineStr">
        <is>
          <t>Ice Beam</t>
        </is>
      </c>
      <c r="F2807" s="71" t="n"/>
      <c r="G2807" s="89" t="inlineStr">
        <is>
          <t>Power Gem</t>
        </is>
      </c>
      <c r="H2807" s="71" t="n"/>
      <c r="I2807" s="89" t="inlineStr">
        <is>
          <t>Power Gem</t>
        </is>
      </c>
      <c r="J2807" s="71" t="n"/>
    </row>
    <row r="2808">
      <c r="E2808" s="90" t="inlineStr">
        <is>
          <t>Brine</t>
        </is>
      </c>
      <c r="F2808" s="71" t="n"/>
      <c r="G2808" s="76" t="inlineStr">
        <is>
          <t>Rapid Spin</t>
        </is>
      </c>
      <c r="H2808" s="71" t="n"/>
      <c r="I2808" s="76" t="inlineStr">
        <is>
          <t>Rapid Spin</t>
        </is>
      </c>
      <c r="J2808" s="71" t="n"/>
    </row>
    <row r="2809">
      <c r="E2809" s="82" t="inlineStr">
        <is>
          <t>Air Slash</t>
        </is>
      </c>
      <c r="F2809" s="71" t="n"/>
      <c r="G2809" s="85" t="inlineStr">
        <is>
          <t>Teleport</t>
        </is>
      </c>
      <c r="H2809" s="71" t="n"/>
      <c r="I2809" s="85" t="inlineStr">
        <is>
          <t>Teleport</t>
        </is>
      </c>
      <c r="J2809" s="71" t="n"/>
    </row>
    <row r="2811" ht="20" customHeight="1">
      <c r="B2811" s="65" t="inlineStr">
        <is>
          <t>Cooltrainer</t>
        </is>
      </c>
      <c r="C2811" s="66" t="n"/>
      <c r="D2811" s="66" t="n"/>
      <c r="E2811" s="67" t="inlineStr">
        <is>
          <t>Cooltrainer Parker</t>
        </is>
      </c>
      <c r="F2811" s="66" t="n"/>
      <c r="G2811" s="66" t="n"/>
      <c r="H2811" s="66" t="n"/>
      <c r="I2811" s="66" t="n"/>
      <c r="J2811" s="66" t="n"/>
      <c r="K2811" s="66" t="n"/>
      <c r="L2811" s="66" t="n"/>
      <c r="M2811" s="66" t="n"/>
      <c r="N2811" s="66" t="n"/>
      <c r="O2811" s="66" t="n"/>
      <c r="P2811" s="66" t="n"/>
      <c r="Q2811" s="66" t="n"/>
    </row>
    <row r="2812" ht="69" customHeight="1">
      <c r="E2812" s="68">
        <f>IFERROR(_xlfn.IMAGE("https://play.pokemonshowdown.com/sprites/gen5/spinda.png"),"")</f>
        <v/>
      </c>
    </row>
    <row r="2813">
      <c r="E2813" s="70" t="inlineStr">
        <is>
          <t>Lv 26 Spinda</t>
        </is>
      </c>
      <c r="F2813" s="71" t="n"/>
      <c r="Q2813" s="72" t="inlineStr">
        <is>
          <t>Pokémon</t>
        </is>
      </c>
    </row>
    <row r="2814">
      <c r="E2814" s="73" t="inlineStr">
        <is>
          <t>Adamant</t>
        </is>
      </c>
      <c r="F2814" s="73" t="inlineStr">
        <is>
          <t>Tangled Feet</t>
        </is>
      </c>
      <c r="Q2814" s="72" t="inlineStr">
        <is>
          <t>Nature / Ability</t>
        </is>
      </c>
    </row>
    <row r="2815">
      <c r="B2815" s="72" t="inlineStr">
        <is>
          <t>AI Flags:</t>
        </is>
      </c>
      <c r="E2815" s="74" t="inlineStr">
        <is>
          <t>(None)</t>
        </is>
      </c>
      <c r="F2815" s="71" t="n"/>
      <c r="Q2815" s="72" t="inlineStr">
        <is>
          <t>Item</t>
        </is>
      </c>
    </row>
    <row r="2816">
      <c r="B2816" s="69" t="inlineStr">
        <is>
          <t>Basic Trainer</t>
        </is>
      </c>
      <c r="E2816" s="76" t="inlineStr">
        <is>
          <t>Teeter Dance</t>
        </is>
      </c>
      <c r="F2816" s="71" t="n"/>
      <c r="Q2816" s="72" t="inlineStr">
        <is>
          <t>Moves</t>
        </is>
      </c>
    </row>
    <row r="2817">
      <c r="E2817" s="76" t="inlineStr">
        <is>
          <t>Dizzy Punch</t>
        </is>
      </c>
      <c r="F2817" s="71" t="n"/>
    </row>
    <row r="2818">
      <c r="E2818" s="86" t="inlineStr">
        <is>
          <t>Focus Punch</t>
        </is>
      </c>
      <c r="F2818" s="71" t="n"/>
    </row>
    <row r="2819">
      <c r="E2819" s="81" t="inlineStr">
        <is>
          <t>-</t>
        </is>
      </c>
      <c r="F2819" s="71" t="n"/>
    </row>
    <row r="2821" ht="20" customHeight="1">
      <c r="B2821" s="65" t="inlineStr">
        <is>
          <t>Rival</t>
        </is>
      </c>
      <c r="C2821" s="66" t="n"/>
      <c r="D2821" s="66" t="n"/>
      <c r="E2821" s="67" t="inlineStr">
        <is>
          <t>Rival Red</t>
        </is>
      </c>
      <c r="F2821" s="66" t="n"/>
      <c r="G2821" s="66" t="n"/>
      <c r="H2821" s="66" t="n"/>
      <c r="I2821" s="66" t="n"/>
      <c r="J2821" s="66" t="n"/>
      <c r="K2821" s="66" t="n"/>
      <c r="L2821" s="66" t="n"/>
      <c r="M2821" s="66" t="n"/>
      <c r="N2821" s="66" t="n"/>
      <c r="O2821" s="66" t="n"/>
      <c r="P2821" s="66" t="n"/>
      <c r="Q2821" s="66" t="n"/>
    </row>
    <row r="2822" ht="69" customHeight="1">
      <c r="E2822" s="68">
        <f>IFERROR(_xlfn.IMAGE("https://play.pokemonshowdown.com/sprites/gen5/charmander.png"),"")</f>
        <v/>
      </c>
    </row>
    <row r="2823">
      <c r="E2823" s="70" t="inlineStr">
        <is>
          <t>Lv 5 Charmander</t>
        </is>
      </c>
      <c r="F2823" s="71" t="n"/>
      <c r="Q2823" s="72" t="inlineStr">
        <is>
          <t>Pokémon</t>
        </is>
      </c>
    </row>
    <row r="2824">
      <c r="E2824" s="73" t="inlineStr">
        <is>
          <t>Modest</t>
        </is>
      </c>
      <c r="F2824" s="73" t="inlineStr">
        <is>
          <t>Blaze</t>
        </is>
      </c>
      <c r="Q2824" s="72" t="inlineStr">
        <is>
          <t>Nature / Ability</t>
        </is>
      </c>
    </row>
    <row r="2825">
      <c r="B2825" s="72" t="inlineStr">
        <is>
          <t>AI Flags:</t>
        </is>
      </c>
      <c r="E2825" s="74" t="inlineStr">
        <is>
          <t>(None)</t>
        </is>
      </c>
      <c r="F2825" s="71" t="n"/>
      <c r="Q2825" s="72" t="inlineStr">
        <is>
          <t>Item</t>
        </is>
      </c>
    </row>
    <row r="2826">
      <c r="B2826" s="69" t="inlineStr">
        <is>
          <t>UNVERIFIED</t>
        </is>
      </c>
      <c r="E2826" s="76" t="inlineStr">
        <is>
          <t>Scratch</t>
        </is>
      </c>
      <c r="F2826" s="71" t="n"/>
      <c r="Q2826" s="72" t="inlineStr">
        <is>
          <t>Moves</t>
        </is>
      </c>
    </row>
    <row r="2827">
      <c r="E2827" s="75" t="inlineStr">
        <is>
          <t>Bite</t>
        </is>
      </c>
      <c r="F2827" s="71" t="n"/>
    </row>
    <row r="2828">
      <c r="E2828" s="83" t="inlineStr">
        <is>
          <t>Ember</t>
        </is>
      </c>
      <c r="F2828" s="71" t="n"/>
    </row>
    <row r="2829">
      <c r="E2829" s="81" t="inlineStr">
        <is>
          <t>-</t>
        </is>
      </c>
      <c r="F2829" s="71" t="n"/>
    </row>
    <row r="2831" ht="20" customHeight="1">
      <c r="B2831" s="65" t="inlineStr">
        <is>
          <t>Tuber M</t>
        </is>
      </c>
      <c r="C2831" s="66" t="n"/>
      <c r="D2831" s="66" t="n"/>
      <c r="E2831" s="67" t="inlineStr">
        <is>
          <t>Tuber M Ricky (Rematch 1)</t>
        </is>
      </c>
      <c r="F2831" s="66" t="n"/>
      <c r="G2831" s="66" t="n"/>
      <c r="H2831" s="66" t="n"/>
      <c r="I2831" s="66" t="n"/>
      <c r="J2831" s="66" t="n"/>
      <c r="K2831" s="66" t="n"/>
      <c r="L2831" s="66" t="n"/>
      <c r="M2831" s="66" t="n"/>
      <c r="N2831" s="66" t="n"/>
      <c r="O2831" s="66" t="n"/>
      <c r="P2831" s="66" t="n"/>
      <c r="Q2831" s="66" t="n"/>
    </row>
    <row r="2832" ht="69" customHeight="1">
      <c r="E2832" s="68">
        <f>IFERROR(_xlfn.IMAGE("https://play.pokemonshowdown.com/sprites/gen5/linoone.png"),"")</f>
        <v/>
      </c>
    </row>
    <row r="2833">
      <c r="E2833" s="70" t="inlineStr">
        <is>
          <t>Lv 27 Linoone</t>
        </is>
      </c>
      <c r="F2833" s="71" t="n"/>
      <c r="Q2833" s="72" t="inlineStr">
        <is>
          <t>Pokémon</t>
        </is>
      </c>
    </row>
    <row r="2834">
      <c r="E2834" s="73" t="inlineStr">
        <is>
          <t>Naive</t>
        </is>
      </c>
      <c r="F2834" s="73" t="inlineStr">
        <is>
          <t>Gluttony</t>
        </is>
      </c>
      <c r="Q2834" s="72" t="inlineStr">
        <is>
          <t>Nature / Ability</t>
        </is>
      </c>
    </row>
    <row r="2835">
      <c r="B2835" s="72" t="inlineStr">
        <is>
          <t>AI Flags:</t>
        </is>
      </c>
      <c r="E2835" s="74" t="inlineStr">
        <is>
          <t>(None)</t>
        </is>
      </c>
      <c r="F2835" s="71" t="n"/>
      <c r="Q2835" s="72" t="inlineStr">
        <is>
          <t>Item</t>
        </is>
      </c>
    </row>
    <row r="2836">
      <c r="B2836" s="69" t="inlineStr">
        <is>
          <t>Basic Trainer</t>
        </is>
      </c>
      <c r="E2836" s="78" t="inlineStr">
        <is>
          <t>Sand Attack</t>
        </is>
      </c>
      <c r="F2836" s="71" t="n"/>
      <c r="Q2836" s="72" t="inlineStr">
        <is>
          <t>Moves</t>
        </is>
      </c>
    </row>
    <row r="2837">
      <c r="E2837" s="79" t="inlineStr">
        <is>
          <t>Pin Missile</t>
        </is>
      </c>
      <c r="F2837" s="71" t="n"/>
    </row>
    <row r="2838">
      <c r="E2838" s="76" t="inlineStr">
        <is>
          <t>Tail Whip</t>
        </is>
      </c>
      <c r="F2838" s="71" t="n"/>
    </row>
    <row r="2839">
      <c r="E2839" s="90" t="inlineStr">
        <is>
          <t>Surf</t>
        </is>
      </c>
      <c r="F2839" s="71" t="n"/>
    </row>
    <row r="2841" ht="20" customHeight="1">
      <c r="B2841" s="65" t="inlineStr">
        <is>
          <t>Tuber M</t>
        </is>
      </c>
      <c r="C2841" s="66" t="n"/>
      <c r="D2841" s="66" t="n"/>
      <c r="E2841" s="67" t="inlineStr">
        <is>
          <t>Tuber M Ricky (Rematch 2)</t>
        </is>
      </c>
      <c r="F2841" s="66" t="n"/>
      <c r="G2841" s="66" t="n"/>
      <c r="H2841" s="66" t="n"/>
      <c r="I2841" s="66" t="n"/>
      <c r="J2841" s="66" t="n"/>
      <c r="K2841" s="66" t="n"/>
      <c r="L2841" s="66" t="n"/>
      <c r="M2841" s="66" t="n"/>
      <c r="N2841" s="66" t="n"/>
      <c r="O2841" s="66" t="n"/>
      <c r="P2841" s="66" t="n"/>
      <c r="Q2841" s="66" t="n"/>
    </row>
    <row r="2842" ht="69" customHeight="1">
      <c r="E2842" s="68">
        <f>IFERROR(_xlfn.IMAGE("https://play.pokemonshowdown.com/sprites/gen5/linoone.png"),"")</f>
        <v/>
      </c>
    </row>
    <row r="2843">
      <c r="E2843" s="70" t="inlineStr">
        <is>
          <t>Lv 30 Linoone</t>
        </is>
      </c>
      <c r="F2843" s="71" t="n"/>
      <c r="Q2843" s="72" t="inlineStr">
        <is>
          <t>Pokémon</t>
        </is>
      </c>
    </row>
    <row r="2844">
      <c r="E2844" s="73" t="inlineStr">
        <is>
          <t>Naive</t>
        </is>
      </c>
      <c r="F2844" s="73" t="inlineStr">
        <is>
          <t>Gluttony</t>
        </is>
      </c>
      <c r="Q2844" s="72" t="inlineStr">
        <is>
          <t>Nature / Ability</t>
        </is>
      </c>
    </row>
    <row r="2845">
      <c r="B2845" s="72" t="inlineStr">
        <is>
          <t>AI Flags:</t>
        </is>
      </c>
      <c r="E2845" s="74" t="inlineStr">
        <is>
          <t>(None)</t>
        </is>
      </c>
      <c r="F2845" s="71" t="n"/>
      <c r="Q2845" s="72" t="inlineStr">
        <is>
          <t>Item</t>
        </is>
      </c>
    </row>
    <row r="2846">
      <c r="B2846" s="69" t="inlineStr">
        <is>
          <t>Basic Trainer</t>
        </is>
      </c>
      <c r="E2846" s="78" t="inlineStr">
        <is>
          <t>Sand Attack</t>
        </is>
      </c>
      <c r="F2846" s="71" t="n"/>
      <c r="Q2846" s="72" t="inlineStr">
        <is>
          <t>Moves</t>
        </is>
      </c>
    </row>
    <row r="2847">
      <c r="E2847" s="79" t="inlineStr">
        <is>
          <t>Pin Missile</t>
        </is>
      </c>
      <c r="F2847" s="71" t="n"/>
    </row>
    <row r="2848">
      <c r="E2848" s="76" t="inlineStr">
        <is>
          <t>Tail Whip</t>
        </is>
      </c>
      <c r="F2848" s="71" t="n"/>
    </row>
    <row r="2849">
      <c r="E2849" s="90" t="inlineStr">
        <is>
          <t>Surf</t>
        </is>
      </c>
      <c r="F2849" s="71" t="n"/>
    </row>
    <row r="2851" ht="20" customHeight="1">
      <c r="B2851" s="65" t="inlineStr">
        <is>
          <t>Tuber M</t>
        </is>
      </c>
      <c r="C2851" s="66" t="n"/>
      <c r="D2851" s="66" t="n"/>
      <c r="E2851" s="67" t="inlineStr">
        <is>
          <t>Tuber M Ricky (Rematch 3)</t>
        </is>
      </c>
      <c r="F2851" s="66" t="n"/>
      <c r="G2851" s="66" t="n"/>
      <c r="H2851" s="66" t="n"/>
      <c r="I2851" s="66" t="n"/>
      <c r="J2851" s="66" t="n"/>
      <c r="K2851" s="66" t="n"/>
      <c r="L2851" s="66" t="n"/>
      <c r="M2851" s="66" t="n"/>
      <c r="N2851" s="66" t="n"/>
      <c r="O2851" s="66" t="n"/>
      <c r="P2851" s="66" t="n"/>
      <c r="Q2851" s="66" t="n"/>
    </row>
    <row r="2852" ht="69" customHeight="1">
      <c r="E2852" s="68">
        <f>IFERROR(_xlfn.IMAGE("https://play.pokemonshowdown.com/sprites/gen5/linoone.png"),"")</f>
        <v/>
      </c>
    </row>
    <row r="2853">
      <c r="E2853" s="70" t="inlineStr">
        <is>
          <t>Lv 33 Linoone</t>
        </is>
      </c>
      <c r="F2853" s="71" t="n"/>
      <c r="Q2853" s="72" t="inlineStr">
        <is>
          <t>Pokémon</t>
        </is>
      </c>
    </row>
    <row r="2854">
      <c r="E2854" s="73" t="inlineStr">
        <is>
          <t>Naive</t>
        </is>
      </c>
      <c r="F2854" s="73" t="inlineStr">
        <is>
          <t>Gluttony</t>
        </is>
      </c>
      <c r="Q2854" s="72" t="inlineStr">
        <is>
          <t>Nature / Ability</t>
        </is>
      </c>
    </row>
    <row r="2855">
      <c r="B2855" s="72" t="inlineStr">
        <is>
          <t>AI Flags:</t>
        </is>
      </c>
      <c r="E2855" s="74" t="inlineStr">
        <is>
          <t>(None)</t>
        </is>
      </c>
      <c r="F2855" s="71" t="n"/>
      <c r="Q2855" s="72" t="inlineStr">
        <is>
          <t>Item</t>
        </is>
      </c>
    </row>
    <row r="2856">
      <c r="B2856" s="69" t="inlineStr">
        <is>
          <t>Basic Trainer</t>
        </is>
      </c>
      <c r="E2856" s="78" t="inlineStr">
        <is>
          <t>Sand Attack</t>
        </is>
      </c>
      <c r="F2856" s="71" t="n"/>
      <c r="Q2856" s="72" t="inlineStr">
        <is>
          <t>Moves</t>
        </is>
      </c>
    </row>
    <row r="2857">
      <c r="E2857" s="79" t="inlineStr">
        <is>
          <t>Pin Missile</t>
        </is>
      </c>
      <c r="F2857" s="71" t="n"/>
    </row>
    <row r="2858">
      <c r="E2858" s="76" t="inlineStr">
        <is>
          <t>Tail Whip</t>
        </is>
      </c>
      <c r="F2858" s="71" t="n"/>
    </row>
    <row r="2859">
      <c r="E2859" s="90" t="inlineStr">
        <is>
          <t>Surf</t>
        </is>
      </c>
      <c r="F2859" s="71" t="n"/>
    </row>
    <row r="2861" ht="20" customHeight="1">
      <c r="B2861" s="65" t="inlineStr">
        <is>
          <t>Tuber M</t>
        </is>
      </c>
      <c r="C2861" s="66" t="n"/>
      <c r="D2861" s="66" t="n"/>
      <c r="E2861" s="67" t="inlineStr">
        <is>
          <t>Tuber M Ricky (Rematch 4)</t>
        </is>
      </c>
      <c r="F2861" s="66" t="n"/>
      <c r="G2861" s="66" t="n"/>
      <c r="H2861" s="66" t="n"/>
      <c r="I2861" s="66" t="n"/>
      <c r="J2861" s="66" t="n"/>
      <c r="K2861" s="66" t="n"/>
      <c r="L2861" s="66" t="n"/>
      <c r="M2861" s="66" t="n"/>
      <c r="N2861" s="66" t="n"/>
      <c r="O2861" s="66" t="n"/>
      <c r="P2861" s="66" t="n"/>
      <c r="Q2861" s="66" t="n"/>
    </row>
    <row r="2862" ht="69" customHeight="1">
      <c r="E2862" s="68">
        <f>IFERROR(_xlfn.IMAGE("https://play.pokemonshowdown.com/sprites/gen5/linoone.png"),"")</f>
        <v/>
      </c>
    </row>
    <row r="2863">
      <c r="E2863" s="70" t="inlineStr">
        <is>
          <t>Lv 36 Linoone</t>
        </is>
      </c>
      <c r="F2863" s="71" t="n"/>
      <c r="Q2863" s="72" t="inlineStr">
        <is>
          <t>Pokémon</t>
        </is>
      </c>
    </row>
    <row r="2864">
      <c r="E2864" s="73" t="inlineStr">
        <is>
          <t>Naive</t>
        </is>
      </c>
      <c r="F2864" s="73" t="inlineStr">
        <is>
          <t>Gluttony</t>
        </is>
      </c>
      <c r="Q2864" s="72" t="inlineStr">
        <is>
          <t>Nature / Ability</t>
        </is>
      </c>
    </row>
    <row r="2865">
      <c r="B2865" s="72" t="inlineStr">
        <is>
          <t>AI Flags:</t>
        </is>
      </c>
      <c r="E2865" s="74" t="inlineStr">
        <is>
          <t>(None)</t>
        </is>
      </c>
      <c r="F2865" s="71" t="n"/>
      <c r="Q2865" s="72" t="inlineStr">
        <is>
          <t>Item</t>
        </is>
      </c>
    </row>
    <row r="2866">
      <c r="B2866" s="69" t="inlineStr">
        <is>
          <t>Basic Trainer</t>
        </is>
      </c>
      <c r="E2866" s="78" t="inlineStr">
        <is>
          <t>Sand Attack</t>
        </is>
      </c>
      <c r="F2866" s="71" t="n"/>
      <c r="Q2866" s="72" t="inlineStr">
        <is>
          <t>Moves</t>
        </is>
      </c>
    </row>
    <row r="2867">
      <c r="E2867" s="79" t="inlineStr">
        <is>
          <t>Pin Missile</t>
        </is>
      </c>
      <c r="F2867" s="71" t="n"/>
    </row>
    <row r="2868">
      <c r="E2868" s="76" t="inlineStr">
        <is>
          <t>Tail Whip</t>
        </is>
      </c>
      <c r="F2868" s="71" t="n"/>
    </row>
    <row r="2869">
      <c r="E2869" s="90" t="inlineStr">
        <is>
          <t>Surf</t>
        </is>
      </c>
      <c r="F2869" s="71" t="n"/>
    </row>
    <row r="2871" ht="20" customHeight="1">
      <c r="B2871" s="65" t="inlineStr">
        <is>
          <t>Bird Keeper</t>
        </is>
      </c>
      <c r="C2871" s="66" t="n"/>
      <c r="D2871" s="66" t="n"/>
      <c r="E2871" s="67" t="inlineStr">
        <is>
          <t>Bird Keeper Robert (Rematch 1)</t>
        </is>
      </c>
      <c r="F2871" s="66" t="n"/>
      <c r="G2871" s="66" t="n"/>
      <c r="H2871" s="66" t="n"/>
      <c r="I2871" s="66" t="n"/>
      <c r="J2871" s="66" t="n"/>
      <c r="K2871" s="66" t="n"/>
      <c r="L2871" s="66" t="n"/>
      <c r="M2871" s="66" t="n"/>
      <c r="N2871" s="66" t="n"/>
      <c r="O2871" s="66" t="n"/>
      <c r="P2871" s="66" t="n"/>
      <c r="Q2871" s="66" t="n"/>
    </row>
    <row r="2872" ht="69" customHeight="1">
      <c r="E2872" s="68">
        <f>IFERROR(_xlfn.IMAGE("https://play.pokemonshowdown.com/sprites/gen5/natu.png"),"")</f>
        <v/>
      </c>
      <c r="G2872" s="68">
        <f>IFERROR(_xlfn.IMAGE("https://play.pokemonshowdown.com/sprites/gen5/swablu.png"),"")</f>
        <v/>
      </c>
    </row>
    <row r="2873">
      <c r="E2873" s="70" t="inlineStr">
        <is>
          <t>Lv 32 Natu</t>
        </is>
      </c>
      <c r="F2873" s="71" t="n"/>
      <c r="G2873" s="70" t="inlineStr">
        <is>
          <t>Lv 32 Swablu</t>
        </is>
      </c>
      <c r="H2873" s="71" t="n"/>
      <c r="Q2873" s="72" t="inlineStr">
        <is>
          <t>Pokémon</t>
        </is>
      </c>
    </row>
    <row r="2874">
      <c r="E2874" s="73" t="inlineStr">
        <is>
          <t>Modest</t>
        </is>
      </c>
      <c r="F2874" s="73" t="inlineStr">
        <is>
          <t>Magic Guard</t>
        </is>
      </c>
      <c r="G2874" s="73" t="inlineStr">
        <is>
          <t>Adamant</t>
        </is>
      </c>
      <c r="H2874" s="73" t="inlineStr">
        <is>
          <t>Natural Cure</t>
        </is>
      </c>
      <c r="Q2874" s="72" t="inlineStr">
        <is>
          <t>Nature / Ability</t>
        </is>
      </c>
    </row>
    <row r="2875">
      <c r="B2875" s="72" t="inlineStr">
        <is>
          <t>AI Flags:</t>
        </is>
      </c>
      <c r="E2875" s="74" t="inlineStr">
        <is>
          <t>(None)</t>
        </is>
      </c>
      <c r="F2875" s="71" t="n"/>
      <c r="G2875" s="74" t="inlineStr">
        <is>
          <t>(None)</t>
        </is>
      </c>
      <c r="H2875" s="71" t="n"/>
      <c r="Q2875" s="72" t="inlineStr">
        <is>
          <t>Item</t>
        </is>
      </c>
    </row>
    <row r="2876">
      <c r="B2876" s="69" t="inlineStr">
        <is>
          <t>Basic Trainer</t>
        </is>
      </c>
      <c r="E2876" s="85" t="inlineStr">
        <is>
          <t>Zen Headbutt</t>
        </is>
      </c>
      <c r="F2876" s="71" t="n"/>
      <c r="G2876" s="82" t="inlineStr">
        <is>
          <t>Air Cutter</t>
        </is>
      </c>
      <c r="H2876" s="71" t="n"/>
      <c r="Q2876" s="72" t="inlineStr">
        <is>
          <t>Moves</t>
        </is>
      </c>
    </row>
    <row r="2877">
      <c r="E2877" s="76" t="inlineStr">
        <is>
          <t>Me First</t>
        </is>
      </c>
      <c r="F2877" s="71" t="n"/>
      <c r="G2877" s="87" t="inlineStr">
        <is>
          <t>Steel Wing</t>
        </is>
      </c>
      <c r="H2877" s="71" t="n"/>
    </row>
    <row r="2878">
      <c r="E2878" s="92" t="inlineStr">
        <is>
          <t>Confuse Ray</t>
        </is>
      </c>
      <c r="F2878" s="71" t="n"/>
      <c r="G2878" s="76" t="inlineStr">
        <is>
          <t>Hyper Voice</t>
        </is>
      </c>
      <c r="H2878" s="71" t="n"/>
    </row>
    <row r="2879">
      <c r="E2879" s="92" t="inlineStr">
        <is>
          <t>Ominous Wind</t>
        </is>
      </c>
      <c r="F2879" s="71" t="n"/>
      <c r="G2879" s="76" t="inlineStr">
        <is>
          <t>Sing</t>
        </is>
      </c>
      <c r="H2879" s="71" t="n"/>
    </row>
    <row r="2881" ht="20" customHeight="1">
      <c r="B2881" s="65" t="inlineStr">
        <is>
          <t>Bird Keeper</t>
        </is>
      </c>
      <c r="C2881" s="66" t="n"/>
      <c r="D2881" s="66" t="n"/>
      <c r="E2881" s="67" t="inlineStr">
        <is>
          <t>Bird Keeper Robert (Rematch 2)</t>
        </is>
      </c>
      <c r="F2881" s="66" t="n"/>
      <c r="G2881" s="66" t="n"/>
      <c r="H2881" s="66" t="n"/>
      <c r="I2881" s="66" t="n"/>
      <c r="J2881" s="66" t="n"/>
      <c r="K2881" s="66" t="n"/>
      <c r="L2881" s="66" t="n"/>
      <c r="M2881" s="66" t="n"/>
      <c r="N2881" s="66" t="n"/>
      <c r="O2881" s="66" t="n"/>
      <c r="P2881" s="66" t="n"/>
      <c r="Q2881" s="66" t="n"/>
    </row>
    <row r="2882" ht="69" customHeight="1">
      <c r="E2882" s="68">
        <f>IFERROR(_xlfn.IMAGE("https://play.pokemonshowdown.com/sprites/gen5/natu.png"),"")</f>
        <v/>
      </c>
      <c r="G2882" s="68">
        <f>IFERROR(_xlfn.IMAGE("https://play.pokemonshowdown.com/sprites/gen5/altaria.png"),"")</f>
        <v/>
      </c>
    </row>
    <row r="2883">
      <c r="E2883" s="70" t="inlineStr">
        <is>
          <t>Lv 35 Natu</t>
        </is>
      </c>
      <c r="F2883" s="71" t="n"/>
      <c r="G2883" s="70" t="inlineStr">
        <is>
          <t>Lv 35 Altaria</t>
        </is>
      </c>
      <c r="H2883" s="71" t="n"/>
      <c r="Q2883" s="72" t="inlineStr">
        <is>
          <t>Pokémon</t>
        </is>
      </c>
    </row>
    <row r="2884">
      <c r="E2884" s="73" t="inlineStr">
        <is>
          <t>Modest</t>
        </is>
      </c>
      <c r="F2884" s="73" t="inlineStr">
        <is>
          <t>Magic Guard</t>
        </is>
      </c>
      <c r="G2884" s="73" t="inlineStr">
        <is>
          <t>Adamant</t>
        </is>
      </c>
      <c r="H2884" s="73" t="inlineStr">
        <is>
          <t>Serene Grace</t>
        </is>
      </c>
      <c r="Q2884" s="72" t="inlineStr">
        <is>
          <t>Nature / Ability</t>
        </is>
      </c>
    </row>
    <row r="2885">
      <c r="B2885" s="72" t="inlineStr">
        <is>
          <t>AI Flags:</t>
        </is>
      </c>
      <c r="E2885" s="74" t="inlineStr">
        <is>
          <t>(None)</t>
        </is>
      </c>
      <c r="F2885" s="71" t="n"/>
      <c r="G2885" s="74" t="inlineStr">
        <is>
          <t>(None)</t>
        </is>
      </c>
      <c r="H2885" s="71" t="n"/>
      <c r="Q2885" s="72" t="inlineStr">
        <is>
          <t>Item</t>
        </is>
      </c>
    </row>
    <row r="2886">
      <c r="B2886" s="69" t="inlineStr">
        <is>
          <t>Basic Trainer</t>
        </is>
      </c>
      <c r="E2886" s="76" t="inlineStr">
        <is>
          <t>Me First</t>
        </is>
      </c>
      <c r="F2886" s="71" t="n"/>
      <c r="G2886" s="93" t="inlineStr">
        <is>
          <t>Dragon Rush</t>
        </is>
      </c>
      <c r="H2886" s="71" t="n"/>
      <c r="Q2886" s="72" t="inlineStr">
        <is>
          <t>Moves</t>
        </is>
      </c>
    </row>
    <row r="2887">
      <c r="E2887" s="92" t="inlineStr">
        <is>
          <t>Confuse Ray</t>
        </is>
      </c>
      <c r="F2887" s="71" t="n"/>
      <c r="G2887" s="83" t="inlineStr">
        <is>
          <t>Fire Blast</t>
        </is>
      </c>
      <c r="H2887" s="71" t="n"/>
    </row>
    <row r="2888">
      <c r="E2888" s="92" t="inlineStr">
        <is>
          <t>Ominous Wind</t>
        </is>
      </c>
      <c r="F2888" s="71" t="n"/>
      <c r="G2888" s="93" t="inlineStr">
        <is>
          <t>Dragon Breath</t>
        </is>
      </c>
      <c r="H2888" s="71" t="n"/>
    </row>
    <row r="2889">
      <c r="E2889" s="82" t="inlineStr">
        <is>
          <t>Drill Peck</t>
        </is>
      </c>
      <c r="F2889" s="71" t="n"/>
      <c r="G2889" s="76" t="inlineStr">
        <is>
          <t>Sing</t>
        </is>
      </c>
      <c r="H2889" s="71" t="n"/>
    </row>
    <row r="2891" ht="20" customHeight="1">
      <c r="B2891" s="65" t="inlineStr">
        <is>
          <t>Bird Keeper</t>
        </is>
      </c>
      <c r="C2891" s="66" t="n"/>
      <c r="D2891" s="66" t="n"/>
      <c r="E2891" s="67" t="inlineStr">
        <is>
          <t>Bird Keeper Robert (Rematch 3)</t>
        </is>
      </c>
      <c r="F2891" s="66" t="n"/>
      <c r="G2891" s="66" t="n"/>
      <c r="H2891" s="66" t="n"/>
      <c r="I2891" s="66" t="n"/>
      <c r="J2891" s="66" t="n"/>
      <c r="K2891" s="66" t="n"/>
      <c r="L2891" s="66" t="n"/>
      <c r="M2891" s="66" t="n"/>
      <c r="N2891" s="66" t="n"/>
      <c r="O2891" s="66" t="n"/>
      <c r="P2891" s="66" t="n"/>
      <c r="Q2891" s="66" t="n"/>
    </row>
    <row r="2892" ht="69" customHeight="1">
      <c r="E2892" s="68">
        <f>IFERROR(_xlfn.IMAGE("https://play.pokemonshowdown.com/sprites/gen5/natu.png"),"")</f>
        <v/>
      </c>
      <c r="G2892" s="68">
        <f>IFERROR(_xlfn.IMAGE("https://play.pokemonshowdown.com/sprites/gen5/altaria.png"),"")</f>
        <v/>
      </c>
    </row>
    <row r="2893">
      <c r="E2893" s="70" t="inlineStr">
        <is>
          <t>Lv 38 Natu</t>
        </is>
      </c>
      <c r="F2893" s="71" t="n"/>
      <c r="G2893" s="70" t="inlineStr">
        <is>
          <t>Lv 38 Altaria</t>
        </is>
      </c>
      <c r="H2893" s="71" t="n"/>
      <c r="Q2893" s="72" t="inlineStr">
        <is>
          <t>Pokémon</t>
        </is>
      </c>
    </row>
    <row r="2894">
      <c r="E2894" s="73" t="inlineStr">
        <is>
          <t>Modest</t>
        </is>
      </c>
      <c r="F2894" s="73" t="inlineStr">
        <is>
          <t>Magic Guard</t>
        </is>
      </c>
      <c r="G2894" s="73" t="inlineStr">
        <is>
          <t>Adamant</t>
        </is>
      </c>
      <c r="H2894" s="73" t="inlineStr">
        <is>
          <t>Serene Grace</t>
        </is>
      </c>
      <c r="Q2894" s="72" t="inlineStr">
        <is>
          <t>Nature / Ability</t>
        </is>
      </c>
    </row>
    <row r="2895">
      <c r="B2895" s="72" t="inlineStr">
        <is>
          <t>AI Flags:</t>
        </is>
      </c>
      <c r="E2895" s="74" t="inlineStr">
        <is>
          <t>(None)</t>
        </is>
      </c>
      <c r="F2895" s="71" t="n"/>
      <c r="G2895" s="74" t="inlineStr">
        <is>
          <t>(None)</t>
        </is>
      </c>
      <c r="H2895" s="71" t="n"/>
      <c r="Q2895" s="72" t="inlineStr">
        <is>
          <t>Item</t>
        </is>
      </c>
    </row>
    <row r="2896">
      <c r="B2896" s="69" t="inlineStr">
        <is>
          <t>Basic Trainer</t>
        </is>
      </c>
      <c r="E2896" s="92" t="inlineStr">
        <is>
          <t>Confuse Ray</t>
        </is>
      </c>
      <c r="F2896" s="71" t="n"/>
      <c r="G2896" s="93" t="inlineStr">
        <is>
          <t>Dragon Rush</t>
        </is>
      </c>
      <c r="H2896" s="71" t="n"/>
      <c r="Q2896" s="72" t="inlineStr">
        <is>
          <t>Moves</t>
        </is>
      </c>
    </row>
    <row r="2897">
      <c r="E2897" s="92" t="inlineStr">
        <is>
          <t>Ominous Wind</t>
        </is>
      </c>
      <c r="F2897" s="71" t="n"/>
      <c r="G2897" s="83" t="inlineStr">
        <is>
          <t>Fire Blast</t>
        </is>
      </c>
      <c r="H2897" s="71" t="n"/>
    </row>
    <row r="2898">
      <c r="E2898" s="82" t="inlineStr">
        <is>
          <t>Drill Peck</t>
        </is>
      </c>
      <c r="F2898" s="71" t="n"/>
      <c r="G2898" s="93" t="inlineStr">
        <is>
          <t>Dragon Breath</t>
        </is>
      </c>
      <c r="H2898" s="71" t="n"/>
    </row>
    <row r="2899">
      <c r="E2899" s="85" t="inlineStr">
        <is>
          <t>Psychic</t>
        </is>
      </c>
      <c r="F2899" s="71" t="n"/>
      <c r="G2899" s="76" t="inlineStr">
        <is>
          <t>Sing</t>
        </is>
      </c>
      <c r="H2899" s="71" t="n"/>
    </row>
    <row r="2901" ht="20" customHeight="1">
      <c r="B2901" s="65" t="inlineStr">
        <is>
          <t>Bird Keeper</t>
        </is>
      </c>
      <c r="C2901" s="66" t="n"/>
      <c r="D2901" s="66" t="n"/>
      <c r="E2901" s="67" t="inlineStr">
        <is>
          <t>Bird Keeper Robert (Rematch 4)</t>
        </is>
      </c>
      <c r="F2901" s="66" t="n"/>
      <c r="G2901" s="66" t="n"/>
      <c r="H2901" s="66" t="n"/>
      <c r="I2901" s="66" t="n"/>
      <c r="J2901" s="66" t="n"/>
      <c r="K2901" s="66" t="n"/>
      <c r="L2901" s="66" t="n"/>
      <c r="M2901" s="66" t="n"/>
      <c r="N2901" s="66" t="n"/>
      <c r="O2901" s="66" t="n"/>
      <c r="P2901" s="66" t="n"/>
      <c r="Q2901" s="66" t="n"/>
    </row>
    <row r="2902" ht="69" customHeight="1">
      <c r="E2902" s="68">
        <f>IFERROR(_xlfn.IMAGE("https://play.pokemonshowdown.com/sprites/gen5/altaria.png"),"")</f>
        <v/>
      </c>
      <c r="G2902" s="68">
        <f>IFERROR(_xlfn.IMAGE("https://play.pokemonshowdown.com/sprites/gen5/xatu.png"),"")</f>
        <v/>
      </c>
    </row>
    <row r="2903">
      <c r="E2903" s="70" t="inlineStr">
        <is>
          <t>Lv 41 Altaria</t>
        </is>
      </c>
      <c r="F2903" s="71" t="n"/>
      <c r="G2903" s="70" t="inlineStr">
        <is>
          <t>Lv 41 Xatu</t>
        </is>
      </c>
      <c r="H2903" s="71" t="n"/>
      <c r="Q2903" s="72" t="inlineStr">
        <is>
          <t>Pokémon</t>
        </is>
      </c>
    </row>
    <row r="2904">
      <c r="E2904" s="73" t="inlineStr">
        <is>
          <t>Adamant</t>
        </is>
      </c>
      <c r="F2904" s="73" t="inlineStr">
        <is>
          <t>Serene Grace</t>
        </is>
      </c>
      <c r="G2904" s="73" t="inlineStr">
        <is>
          <t>Jolly</t>
        </is>
      </c>
      <c r="H2904" s="73" t="inlineStr">
        <is>
          <t>Magic Guard</t>
        </is>
      </c>
      <c r="Q2904" s="72" t="inlineStr">
        <is>
          <t>Nature / Ability</t>
        </is>
      </c>
    </row>
    <row r="2905">
      <c r="B2905" s="72" t="inlineStr">
        <is>
          <t>AI Flags:</t>
        </is>
      </c>
      <c r="E2905" s="74" t="inlineStr">
        <is>
          <t>(None)</t>
        </is>
      </c>
      <c r="F2905" s="71" t="n"/>
      <c r="G2905" s="74" t="inlineStr">
        <is>
          <t>(None)</t>
        </is>
      </c>
      <c r="H2905" s="71" t="n"/>
      <c r="Q2905" s="72" t="inlineStr">
        <is>
          <t>Item</t>
        </is>
      </c>
    </row>
    <row r="2906">
      <c r="B2906" s="69" t="inlineStr">
        <is>
          <t>Basic Trainer</t>
        </is>
      </c>
      <c r="E2906" s="83" t="inlineStr">
        <is>
          <t>Fire Blast</t>
        </is>
      </c>
      <c r="F2906" s="71" t="n"/>
      <c r="G2906" s="76" t="inlineStr">
        <is>
          <t>Me First</t>
        </is>
      </c>
      <c r="H2906" s="71" t="n"/>
      <c r="Q2906" s="72" t="inlineStr">
        <is>
          <t>Moves</t>
        </is>
      </c>
    </row>
    <row r="2907">
      <c r="E2907" s="93" t="inlineStr">
        <is>
          <t>Dragon Breath</t>
        </is>
      </c>
      <c r="F2907" s="71" t="n"/>
      <c r="G2907" s="92" t="inlineStr">
        <is>
          <t>Confuse Ray</t>
        </is>
      </c>
      <c r="H2907" s="71" t="n"/>
    </row>
    <row r="2908">
      <c r="E2908" s="76" t="inlineStr">
        <is>
          <t>Sing</t>
        </is>
      </c>
      <c r="F2908" s="71" t="n"/>
      <c r="G2908" s="92" t="inlineStr">
        <is>
          <t>Ominous Wind</t>
        </is>
      </c>
      <c r="H2908" s="71" t="n"/>
    </row>
    <row r="2909">
      <c r="E2909" s="82" t="inlineStr">
        <is>
          <t>Air Slash</t>
        </is>
      </c>
      <c r="F2909" s="71" t="n"/>
      <c r="G2909" s="85" t="inlineStr">
        <is>
          <t>Zen Headbutt</t>
        </is>
      </c>
      <c r="H2909" s="71" t="n"/>
    </row>
    <row r="2911" ht="20" customHeight="1">
      <c r="B2911" s="65" t="inlineStr">
        <is>
          <t>Aroma Lady</t>
        </is>
      </c>
      <c r="C2911" s="66" t="n"/>
      <c r="D2911" s="66" t="n"/>
      <c r="E2911" s="67" t="inlineStr">
        <is>
          <t>Aroma Lady Rose (Rematch 1)</t>
        </is>
      </c>
      <c r="F2911" s="66" t="n"/>
      <c r="G2911" s="66" t="n"/>
      <c r="H2911" s="66" t="n"/>
      <c r="I2911" s="66" t="n"/>
      <c r="J2911" s="66" t="n"/>
      <c r="K2911" s="66" t="n"/>
      <c r="L2911" s="66" t="n"/>
      <c r="M2911" s="66" t="n"/>
      <c r="N2911" s="66" t="n"/>
      <c r="O2911" s="66" t="n"/>
      <c r="P2911" s="66" t="n"/>
      <c r="Q2911" s="66" t="n"/>
    </row>
    <row r="2912" ht="69" customHeight="1">
      <c r="E2912" s="68">
        <f>IFERROR(_xlfn.IMAGE("https://play.pokemonshowdown.com/sprites/gen5/shroomish.png"),"")</f>
        <v/>
      </c>
      <c r="G2912" s="68">
        <f>IFERROR(_xlfn.IMAGE("https://play.pokemonshowdown.com/sprites/gen5/roselia.png"),"")</f>
        <v/>
      </c>
    </row>
    <row r="2913">
      <c r="E2913" s="70" t="inlineStr">
        <is>
          <t>Lv 26 Shroomish</t>
        </is>
      </c>
      <c r="F2913" s="71" t="n"/>
      <c r="G2913" s="70" t="inlineStr">
        <is>
          <t>Lv 26 Roselia</t>
        </is>
      </c>
      <c r="H2913" s="71" t="n"/>
      <c r="Q2913" s="72" t="inlineStr">
        <is>
          <t>Pokémon</t>
        </is>
      </c>
    </row>
    <row r="2914">
      <c r="E2914" s="73" t="inlineStr">
        <is>
          <t>Adamant</t>
        </is>
      </c>
      <c r="F2914" s="73" t="inlineStr">
        <is>
          <t>Poison Heal</t>
        </is>
      </c>
      <c r="G2914" s="73" t="inlineStr">
        <is>
          <t>Modest</t>
        </is>
      </c>
      <c r="H2914" s="73" t="inlineStr">
        <is>
          <t>Natural Cure</t>
        </is>
      </c>
      <c r="Q2914" s="72" t="inlineStr">
        <is>
          <t>Nature / Ability</t>
        </is>
      </c>
    </row>
    <row r="2915">
      <c r="B2915" s="72" t="inlineStr">
        <is>
          <t>AI Flags:</t>
        </is>
      </c>
      <c r="E2915" s="74" t="inlineStr">
        <is>
          <t>(None)</t>
        </is>
      </c>
      <c r="F2915" s="71" t="n"/>
      <c r="G2915" s="74" t="inlineStr">
        <is>
          <t>(None)</t>
        </is>
      </c>
      <c r="H2915" s="71" t="n"/>
      <c r="Q2915" s="72" t="inlineStr">
        <is>
          <t>Item</t>
        </is>
      </c>
    </row>
    <row r="2916">
      <c r="B2916" s="69" t="inlineStr">
        <is>
          <t>Basic Trainer</t>
        </is>
      </c>
      <c r="E2916" s="84" t="inlineStr">
        <is>
          <t>Mega Drain</t>
        </is>
      </c>
      <c r="F2916" s="71" t="n"/>
      <c r="G2916" s="84" t="inlineStr">
        <is>
          <t>Stun Spore</t>
        </is>
      </c>
      <c r="H2916" s="71" t="n"/>
      <c r="Q2916" s="72" t="inlineStr">
        <is>
          <t>Moves</t>
        </is>
      </c>
    </row>
    <row r="2917">
      <c r="E2917" s="76" t="inlineStr">
        <is>
          <t>Take Down</t>
        </is>
      </c>
      <c r="F2917" s="71" t="n"/>
      <c r="G2917" s="76" t="inlineStr">
        <is>
          <t>Double Slap</t>
        </is>
      </c>
      <c r="H2917" s="71" t="n"/>
    </row>
    <row r="2918">
      <c r="E2918" s="84" t="inlineStr">
        <is>
          <t>Stun Spore</t>
        </is>
      </c>
      <c r="F2918" s="71" t="n"/>
      <c r="G2918" s="79" t="inlineStr">
        <is>
          <t>Pin Missile</t>
        </is>
      </c>
      <c r="H2918" s="71" t="n"/>
    </row>
    <row r="2919">
      <c r="E2919" s="76" t="inlineStr">
        <is>
          <t>Headbutt</t>
        </is>
      </c>
      <c r="F2919" s="71" t="n"/>
      <c r="G2919" s="80" t="inlineStr">
        <is>
          <t>Toxic</t>
        </is>
      </c>
      <c r="H2919" s="71" t="n"/>
    </row>
    <row r="2921" ht="20" customHeight="1">
      <c r="B2921" s="65" t="inlineStr">
        <is>
          <t>Aroma Lady</t>
        </is>
      </c>
      <c r="C2921" s="66" t="n"/>
      <c r="D2921" s="66" t="n"/>
      <c r="E2921" s="67" t="inlineStr">
        <is>
          <t>Aroma Lady Rose (Rematch 2)</t>
        </is>
      </c>
      <c r="F2921" s="66" t="n"/>
      <c r="G2921" s="66" t="n"/>
      <c r="H2921" s="66" t="n"/>
      <c r="I2921" s="66" t="n"/>
      <c r="J2921" s="66" t="n"/>
      <c r="K2921" s="66" t="n"/>
      <c r="L2921" s="66" t="n"/>
      <c r="M2921" s="66" t="n"/>
      <c r="N2921" s="66" t="n"/>
      <c r="O2921" s="66" t="n"/>
      <c r="P2921" s="66" t="n"/>
      <c r="Q2921" s="66" t="n"/>
    </row>
    <row r="2922" ht="69" customHeight="1">
      <c r="E2922" s="68">
        <f>IFERROR(_xlfn.IMAGE("https://play.pokemonshowdown.com/sprites/gen5/shroomish.png"),"")</f>
        <v/>
      </c>
      <c r="G2922" s="68">
        <f>IFERROR(_xlfn.IMAGE("https://play.pokemonshowdown.com/sprites/gen5/gloom.png"),"")</f>
        <v/>
      </c>
      <c r="I2922" s="68">
        <f>IFERROR(_xlfn.IMAGE("https://play.pokemonshowdown.com/sprites/gen5/roselia.png"),"")</f>
        <v/>
      </c>
    </row>
    <row r="2923">
      <c r="E2923" s="70" t="inlineStr">
        <is>
          <t>Lv 28 Shroomish</t>
        </is>
      </c>
      <c r="F2923" s="71" t="n"/>
      <c r="G2923" s="70" t="inlineStr">
        <is>
          <t>Lv 28 Gloom</t>
        </is>
      </c>
      <c r="H2923" s="71" t="n"/>
      <c r="I2923" s="70" t="inlineStr">
        <is>
          <t>Lv 28 Roselia</t>
        </is>
      </c>
      <c r="J2923" s="71" t="n"/>
      <c r="Q2923" s="72" t="inlineStr">
        <is>
          <t>Pokémon</t>
        </is>
      </c>
    </row>
    <row r="2924">
      <c r="E2924" s="73" t="inlineStr">
        <is>
          <t>Adamant</t>
        </is>
      </c>
      <c r="F2924" s="73" t="inlineStr">
        <is>
          <t>Poison Heal</t>
        </is>
      </c>
      <c r="G2924" s="73" t="inlineStr">
        <is>
          <t>Modest</t>
        </is>
      </c>
      <c r="H2924" s="73" t="inlineStr">
        <is>
          <t>Chlorophyll</t>
        </is>
      </c>
      <c r="I2924" s="73" t="inlineStr">
        <is>
          <t>Modest</t>
        </is>
      </c>
      <c r="J2924" s="73" t="inlineStr">
        <is>
          <t>Natural Cure</t>
        </is>
      </c>
      <c r="Q2924" s="72" t="inlineStr">
        <is>
          <t>Nature / Ability</t>
        </is>
      </c>
    </row>
    <row r="2925">
      <c r="B2925" s="72" t="inlineStr">
        <is>
          <t>AI Flags:</t>
        </is>
      </c>
      <c r="E2925" s="74" t="inlineStr">
        <is>
          <t>(None)</t>
        </is>
      </c>
      <c r="F2925" s="71" t="n"/>
      <c r="G2925" s="74" t="inlineStr">
        <is>
          <t>(None)</t>
        </is>
      </c>
      <c r="H2925" s="71" t="n"/>
      <c r="I2925" s="74" t="inlineStr">
        <is>
          <t>(None)</t>
        </is>
      </c>
      <c r="J2925" s="71" t="n"/>
      <c r="Q2925" s="72" t="inlineStr">
        <is>
          <t>Item</t>
        </is>
      </c>
    </row>
    <row r="2926">
      <c r="B2926" s="69" t="inlineStr">
        <is>
          <t>Basic Trainer</t>
        </is>
      </c>
      <c r="E2926" s="84" t="inlineStr">
        <is>
          <t>Mega Drain</t>
        </is>
      </c>
      <c r="F2926" s="71" t="n"/>
      <c r="G2926" s="80" t="inlineStr">
        <is>
          <t>Acid</t>
        </is>
      </c>
      <c r="H2926" s="71" t="n"/>
      <c r="I2926" s="76" t="inlineStr">
        <is>
          <t>Double Slap</t>
        </is>
      </c>
      <c r="J2926" s="71" t="n"/>
      <c r="Q2926" s="72" t="inlineStr">
        <is>
          <t>Moves</t>
        </is>
      </c>
    </row>
    <row r="2927">
      <c r="E2927" s="76" t="inlineStr">
        <is>
          <t>Take Down</t>
        </is>
      </c>
      <c r="F2927" s="71" t="n"/>
      <c r="G2927" s="84" t="inlineStr">
        <is>
          <t>Magical Leaf</t>
        </is>
      </c>
      <c r="H2927" s="71" t="n"/>
      <c r="I2927" s="79" t="inlineStr">
        <is>
          <t>Pin Missile</t>
        </is>
      </c>
      <c r="J2927" s="71" t="n"/>
    </row>
    <row r="2928">
      <c r="E2928" s="84" t="inlineStr">
        <is>
          <t>Stun Spore</t>
        </is>
      </c>
      <c r="F2928" s="71" t="n"/>
      <c r="G2928" s="84" t="inlineStr">
        <is>
          <t>Stun Spore</t>
        </is>
      </c>
      <c r="H2928" s="71" t="n"/>
      <c r="I2928" s="80" t="inlineStr">
        <is>
          <t>Toxic</t>
        </is>
      </c>
      <c r="J2928" s="71" t="n"/>
    </row>
    <row r="2929">
      <c r="E2929" s="76" t="inlineStr">
        <is>
          <t>Headbutt</t>
        </is>
      </c>
      <c r="F2929" s="71" t="n"/>
      <c r="G2929" s="80" t="inlineStr">
        <is>
          <t>Sludge</t>
        </is>
      </c>
      <c r="H2929" s="71" t="n"/>
      <c r="I2929" s="84" t="inlineStr">
        <is>
          <t>Magical Leaf</t>
        </is>
      </c>
      <c r="J2929" s="71" t="n"/>
    </row>
    <row r="2931" ht="20" customHeight="1">
      <c r="B2931" s="65" t="inlineStr">
        <is>
          <t>Aroma Lady</t>
        </is>
      </c>
      <c r="C2931" s="66" t="n"/>
      <c r="D2931" s="66" t="n"/>
      <c r="E2931" s="67" t="inlineStr">
        <is>
          <t>Aroma Lady Rose (Rematch 3)</t>
        </is>
      </c>
      <c r="F2931" s="66" t="n"/>
      <c r="G2931" s="66" t="n"/>
      <c r="H2931" s="66" t="n"/>
      <c r="I2931" s="66" t="n"/>
      <c r="J2931" s="66" t="n"/>
      <c r="K2931" s="66" t="n"/>
      <c r="L2931" s="66" t="n"/>
      <c r="M2931" s="66" t="n"/>
      <c r="N2931" s="66" t="n"/>
      <c r="O2931" s="66" t="n"/>
      <c r="P2931" s="66" t="n"/>
      <c r="Q2931" s="66" t="n"/>
    </row>
    <row r="2932" ht="69" customHeight="1">
      <c r="E2932" s="68">
        <f>IFERROR(_xlfn.IMAGE("https://play.pokemonshowdown.com/sprites/gen5/shroomish.png"),"")</f>
        <v/>
      </c>
      <c r="G2932" s="68">
        <f>IFERROR(_xlfn.IMAGE("https://play.pokemonshowdown.com/sprites/gen5/gloom.png"),"")</f>
        <v/>
      </c>
      <c r="I2932" s="68">
        <f>IFERROR(_xlfn.IMAGE("https://play.pokemonshowdown.com/sprites/gen5/roselia.png"),"")</f>
        <v/>
      </c>
    </row>
    <row r="2933">
      <c r="E2933" s="70" t="inlineStr">
        <is>
          <t>Lv 31 Shroomish</t>
        </is>
      </c>
      <c r="F2933" s="71" t="n"/>
      <c r="G2933" s="70" t="inlineStr">
        <is>
          <t>Lv 31 Gloom</t>
        </is>
      </c>
      <c r="H2933" s="71" t="n"/>
      <c r="I2933" s="70" t="inlineStr">
        <is>
          <t>Lv 31 Roselia</t>
        </is>
      </c>
      <c r="J2933" s="71" t="n"/>
      <c r="Q2933" s="72" t="inlineStr">
        <is>
          <t>Pokémon</t>
        </is>
      </c>
    </row>
    <row r="2934">
      <c r="E2934" s="73" t="inlineStr">
        <is>
          <t>Adamant</t>
        </is>
      </c>
      <c r="F2934" s="73" t="inlineStr">
        <is>
          <t>Poison Heal</t>
        </is>
      </c>
      <c r="G2934" s="73" t="inlineStr">
        <is>
          <t>Modest</t>
        </is>
      </c>
      <c r="H2934" s="73" t="inlineStr">
        <is>
          <t>Chlorophyll</t>
        </is>
      </c>
      <c r="I2934" s="73" t="inlineStr">
        <is>
          <t>Modest</t>
        </is>
      </c>
      <c r="J2934" s="73" t="inlineStr">
        <is>
          <t>Natural Cure</t>
        </is>
      </c>
      <c r="Q2934" s="72" t="inlineStr">
        <is>
          <t>Nature / Ability</t>
        </is>
      </c>
    </row>
    <row r="2935">
      <c r="B2935" s="72" t="inlineStr">
        <is>
          <t>AI Flags:</t>
        </is>
      </c>
      <c r="E2935" s="74" t="inlineStr">
        <is>
          <t>(None)</t>
        </is>
      </c>
      <c r="F2935" s="71" t="n"/>
      <c r="G2935" s="74" t="inlineStr">
        <is>
          <t>(None)</t>
        </is>
      </c>
      <c r="H2935" s="71" t="n"/>
      <c r="I2935" s="74" t="inlineStr">
        <is>
          <t>(None)</t>
        </is>
      </c>
      <c r="J2935" s="71" t="n"/>
      <c r="Q2935" s="72" t="inlineStr">
        <is>
          <t>Item</t>
        </is>
      </c>
    </row>
    <row r="2936">
      <c r="B2936" s="69" t="inlineStr">
        <is>
          <t>Basic Trainer</t>
        </is>
      </c>
      <c r="E2936" s="84" t="inlineStr">
        <is>
          <t>Mega Drain</t>
        </is>
      </c>
      <c r="F2936" s="71" t="n"/>
      <c r="G2936" s="84" t="inlineStr">
        <is>
          <t>Magical Leaf</t>
        </is>
      </c>
      <c r="H2936" s="71" t="n"/>
      <c r="I2936" s="79" t="inlineStr">
        <is>
          <t>Pin Missile</t>
        </is>
      </c>
      <c r="J2936" s="71" t="n"/>
      <c r="Q2936" s="72" t="inlineStr">
        <is>
          <t>Moves</t>
        </is>
      </c>
    </row>
    <row r="2937">
      <c r="E2937" s="76" t="inlineStr">
        <is>
          <t>Take Down</t>
        </is>
      </c>
      <c r="F2937" s="71" t="n"/>
      <c r="G2937" s="84" t="inlineStr">
        <is>
          <t>Stun Spore</t>
        </is>
      </c>
      <c r="H2937" s="71" t="n"/>
      <c r="I2937" s="80" t="inlineStr">
        <is>
          <t>Toxic</t>
        </is>
      </c>
      <c r="J2937" s="71" t="n"/>
    </row>
    <row r="2938">
      <c r="E2938" s="84" t="inlineStr">
        <is>
          <t>Stun Spore</t>
        </is>
      </c>
      <c r="F2938" s="71" t="n"/>
      <c r="G2938" s="80" t="inlineStr">
        <is>
          <t>Sludge</t>
        </is>
      </c>
      <c r="H2938" s="71" t="n"/>
      <c r="I2938" s="84" t="inlineStr">
        <is>
          <t>Magical Leaf</t>
        </is>
      </c>
      <c r="J2938" s="71" t="n"/>
    </row>
    <row r="2939">
      <c r="E2939" s="76" t="inlineStr">
        <is>
          <t>Headbutt</t>
        </is>
      </c>
      <c r="F2939" s="71" t="n"/>
      <c r="G2939" s="84" t="inlineStr">
        <is>
          <t>Mega Drain</t>
        </is>
      </c>
      <c r="H2939" s="71" t="n"/>
      <c r="I2939" s="80" t="inlineStr">
        <is>
          <t>Poison Jab</t>
        </is>
      </c>
      <c r="J2939" s="71" t="n"/>
    </row>
    <row r="2941" ht="20" customHeight="1">
      <c r="B2941" s="65" t="inlineStr">
        <is>
          <t>Aroma Lady</t>
        </is>
      </c>
      <c r="C2941" s="66" t="n"/>
      <c r="D2941" s="66" t="n"/>
      <c r="E2941" s="67" t="inlineStr">
        <is>
          <t>Aroma Lady Rose (Rematch 4)</t>
        </is>
      </c>
      <c r="F2941" s="66" t="n"/>
      <c r="G2941" s="66" t="n"/>
      <c r="H2941" s="66" t="n"/>
      <c r="I2941" s="66" t="n"/>
      <c r="J2941" s="66" t="n"/>
      <c r="K2941" s="66" t="n"/>
      <c r="L2941" s="66" t="n"/>
      <c r="M2941" s="66" t="n"/>
      <c r="N2941" s="66" t="n"/>
      <c r="O2941" s="66" t="n"/>
      <c r="P2941" s="66" t="n"/>
      <c r="Q2941" s="66" t="n"/>
    </row>
    <row r="2942" ht="69" customHeight="1">
      <c r="E2942" s="68">
        <f>IFERROR(_xlfn.IMAGE("https://play.pokemonshowdown.com/sprites/gen5/breloom.png"),"")</f>
        <v/>
      </c>
      <c r="G2942" s="68">
        <f>IFERROR(_xlfn.IMAGE("https://play.pokemonshowdown.com/sprites/gen5/gloom.png"),"")</f>
        <v/>
      </c>
      <c r="I2942" s="68">
        <f>IFERROR(_xlfn.IMAGE("https://play.pokemonshowdown.com/sprites/gen5/roselia.png"),"")</f>
        <v/>
      </c>
    </row>
    <row r="2943">
      <c r="E2943" s="70" t="inlineStr">
        <is>
          <t>Lv 34 Breloom</t>
        </is>
      </c>
      <c r="F2943" s="71" t="n"/>
      <c r="G2943" s="70" t="inlineStr">
        <is>
          <t>Lv 34 Gloom</t>
        </is>
      </c>
      <c r="H2943" s="71" t="n"/>
      <c r="I2943" s="70" t="inlineStr">
        <is>
          <t>Lv 34 Roselia</t>
        </is>
      </c>
      <c r="J2943" s="71" t="n"/>
      <c r="Q2943" s="72" t="inlineStr">
        <is>
          <t>Pokémon</t>
        </is>
      </c>
    </row>
    <row r="2944">
      <c r="E2944" s="73" t="inlineStr">
        <is>
          <t>Adamant</t>
        </is>
      </c>
      <c r="F2944" s="73" t="inlineStr">
        <is>
          <t>Technician</t>
        </is>
      </c>
      <c r="G2944" s="73" t="inlineStr">
        <is>
          <t>Modest</t>
        </is>
      </c>
      <c r="H2944" s="73" t="inlineStr">
        <is>
          <t>Chlorophyll</t>
        </is>
      </c>
      <c r="I2944" s="73" t="inlineStr">
        <is>
          <t>Modest</t>
        </is>
      </c>
      <c r="J2944" s="73" t="inlineStr">
        <is>
          <t>Natural Cure</t>
        </is>
      </c>
      <c r="Q2944" s="72" t="inlineStr">
        <is>
          <t>Nature / Ability</t>
        </is>
      </c>
    </row>
    <row r="2945">
      <c r="B2945" s="72" t="inlineStr">
        <is>
          <t>AI Flags:</t>
        </is>
      </c>
      <c r="E2945" s="74" t="inlineStr">
        <is>
          <t>(None)</t>
        </is>
      </c>
      <c r="F2945" s="71" t="n"/>
      <c r="G2945" s="74" t="inlineStr">
        <is>
          <t>(None)</t>
        </is>
      </c>
      <c r="H2945" s="71" t="n"/>
      <c r="I2945" s="74" t="inlineStr">
        <is>
          <t>(None)</t>
        </is>
      </c>
      <c r="J2945" s="71" t="n"/>
      <c r="Q2945" s="72" t="inlineStr">
        <is>
          <t>Item</t>
        </is>
      </c>
    </row>
    <row r="2946">
      <c r="B2946" s="69" t="inlineStr">
        <is>
          <t>Basic Trainer</t>
        </is>
      </c>
      <c r="E2946" s="84" t="inlineStr">
        <is>
          <t>Mega Drain</t>
        </is>
      </c>
      <c r="F2946" s="71" t="n"/>
      <c r="G2946" s="84" t="inlineStr">
        <is>
          <t>Magical Leaf</t>
        </is>
      </c>
      <c r="H2946" s="71" t="n"/>
      <c r="I2946" s="80" t="inlineStr">
        <is>
          <t>Toxic</t>
        </is>
      </c>
      <c r="J2946" s="71" t="n"/>
      <c r="Q2946" s="72" t="inlineStr">
        <is>
          <t>Moves</t>
        </is>
      </c>
    </row>
    <row r="2947">
      <c r="E2947" s="80" t="inlineStr">
        <is>
          <t>Sludge Bomb</t>
        </is>
      </c>
      <c r="F2947" s="71" t="n"/>
      <c r="G2947" s="84" t="inlineStr">
        <is>
          <t>Stun Spore</t>
        </is>
      </c>
      <c r="H2947" s="71" t="n"/>
      <c r="I2947" s="84" t="inlineStr">
        <is>
          <t>Magical Leaf</t>
        </is>
      </c>
      <c r="J2947" s="71" t="n"/>
    </row>
    <row r="2948">
      <c r="E2948" s="86" t="inlineStr">
        <is>
          <t>Force Palm</t>
        </is>
      </c>
      <c r="F2948" s="71" t="n"/>
      <c r="G2948" s="80" t="inlineStr">
        <is>
          <t>Sludge</t>
        </is>
      </c>
      <c r="H2948" s="71" t="n"/>
      <c r="I2948" s="80" t="inlineStr">
        <is>
          <t>Poison Jab</t>
        </is>
      </c>
      <c r="J2948" s="71" t="n"/>
    </row>
    <row r="2949">
      <c r="E2949" s="84" t="inlineStr">
        <is>
          <t>Giga Drain</t>
        </is>
      </c>
      <c r="F2949" s="71" t="n"/>
      <c r="G2949" s="84" t="inlineStr">
        <is>
          <t>Mega Drain</t>
        </is>
      </c>
      <c r="H2949" s="71" t="n"/>
      <c r="I2949" s="84" t="inlineStr">
        <is>
          <t>Needle Arm</t>
        </is>
      </c>
      <c r="J2949" s="71" t="n"/>
    </row>
    <row r="2951" ht="20" customHeight="1">
      <c r="B2951" s="65" t="inlineStr">
        <is>
          <t>Hiker</t>
        </is>
      </c>
      <c r="C2951" s="66" t="n"/>
      <c r="D2951" s="66" t="n"/>
      <c r="E2951" s="67" t="inlineStr">
        <is>
          <t>Hiker Sawyer (Rematch 1)</t>
        </is>
      </c>
      <c r="F2951" s="66" t="n"/>
      <c r="G2951" s="66" t="n"/>
      <c r="H2951" s="66" t="n"/>
      <c r="I2951" s="66" t="n"/>
      <c r="J2951" s="66" t="n"/>
      <c r="K2951" s="66" t="n"/>
      <c r="L2951" s="66" t="n"/>
      <c r="M2951" s="66" t="n"/>
      <c r="N2951" s="66" t="n"/>
      <c r="O2951" s="66" t="n"/>
      <c r="P2951" s="66" t="n"/>
      <c r="Q2951" s="66" t="n"/>
    </row>
    <row r="2952" ht="69" customHeight="1">
      <c r="E2952" s="68">
        <f>IFERROR(_xlfn.IMAGE("https://play.pokemonshowdown.com/sprites/gen5/geodude.png"),"")</f>
        <v/>
      </c>
      <c r="G2952" s="68">
        <f>IFERROR(_xlfn.IMAGE("https://play.pokemonshowdown.com/sprites/gen5/numel.png"),"")</f>
        <v/>
      </c>
    </row>
    <row r="2953">
      <c r="E2953" s="70" t="inlineStr">
        <is>
          <t>Lv 26 Geodude</t>
        </is>
      </c>
      <c r="F2953" s="71" t="n"/>
      <c r="G2953" s="70" t="inlineStr">
        <is>
          <t>Lv 26 Numel</t>
        </is>
      </c>
      <c r="H2953" s="71" t="n"/>
      <c r="Q2953" s="72" t="inlineStr">
        <is>
          <t>Pokémon</t>
        </is>
      </c>
    </row>
    <row r="2954">
      <c r="E2954" s="73" t="inlineStr">
        <is>
          <t>Adamant</t>
        </is>
      </c>
      <c r="F2954" s="73" t="inlineStr">
        <is>
          <t>Rock Head</t>
        </is>
      </c>
      <c r="G2954" s="73" t="inlineStr">
        <is>
          <t>Modest</t>
        </is>
      </c>
      <c r="H2954" s="73" t="inlineStr">
        <is>
          <t>Oblivious</t>
        </is>
      </c>
      <c r="Q2954" s="72" t="inlineStr">
        <is>
          <t>Nature / Ability</t>
        </is>
      </c>
    </row>
    <row r="2955">
      <c r="B2955" s="72" t="inlineStr">
        <is>
          <t>AI Flags:</t>
        </is>
      </c>
      <c r="E2955" s="74" t="inlineStr">
        <is>
          <t>(None)</t>
        </is>
      </c>
      <c r="F2955" s="71" t="n"/>
      <c r="G2955" s="74" t="inlineStr">
        <is>
          <t>(None)</t>
        </is>
      </c>
      <c r="H2955" s="71" t="n"/>
      <c r="Q2955" s="72" t="inlineStr">
        <is>
          <t>Item</t>
        </is>
      </c>
    </row>
    <row r="2956">
      <c r="B2956" s="69" t="inlineStr">
        <is>
          <t>Basic Trainer</t>
        </is>
      </c>
      <c r="E2956" s="76" t="inlineStr">
        <is>
          <t>Self Destruct</t>
        </is>
      </c>
      <c r="F2956" s="71" t="n"/>
      <c r="G2956" s="78" t="inlineStr">
        <is>
          <t>Sand Tomb</t>
        </is>
      </c>
      <c r="H2956" s="71" t="n"/>
      <c r="Q2956" s="72" t="inlineStr">
        <is>
          <t>Moves</t>
        </is>
      </c>
    </row>
    <row r="2957">
      <c r="E2957" s="78" t="inlineStr">
        <is>
          <t>Dig</t>
        </is>
      </c>
      <c r="F2957" s="71" t="n"/>
      <c r="G2957" s="78" t="inlineStr">
        <is>
          <t>Earth Power</t>
        </is>
      </c>
      <c r="H2957" s="71" t="n"/>
    </row>
    <row r="2958">
      <c r="E2958" s="89" t="inlineStr">
        <is>
          <t>Rock Slide</t>
        </is>
      </c>
      <c r="F2958" s="71" t="n"/>
      <c r="G2958" s="83" t="inlineStr">
        <is>
          <t>Fire Spin</t>
        </is>
      </c>
      <c r="H2958" s="71" t="n"/>
    </row>
    <row r="2959">
      <c r="E2959" s="83" t="inlineStr">
        <is>
          <t>Fire Punch</t>
        </is>
      </c>
      <c r="F2959" s="71" t="n"/>
      <c r="G2959" s="89" t="inlineStr">
        <is>
          <t>Rock Slide</t>
        </is>
      </c>
      <c r="H2959" s="71" t="n"/>
    </row>
    <row r="2961" ht="20" customHeight="1">
      <c r="B2961" s="65" t="inlineStr">
        <is>
          <t>Hiker</t>
        </is>
      </c>
      <c r="C2961" s="66" t="n"/>
      <c r="D2961" s="66" t="n"/>
      <c r="E2961" s="67" t="inlineStr">
        <is>
          <t>Hiker Sawyer (Rematch 2)</t>
        </is>
      </c>
      <c r="F2961" s="66" t="n"/>
      <c r="G2961" s="66" t="n"/>
      <c r="H2961" s="66" t="n"/>
      <c r="I2961" s="66" t="n"/>
      <c r="J2961" s="66" t="n"/>
      <c r="K2961" s="66" t="n"/>
      <c r="L2961" s="66" t="n"/>
      <c r="M2961" s="66" t="n"/>
      <c r="N2961" s="66" t="n"/>
      <c r="O2961" s="66" t="n"/>
      <c r="P2961" s="66" t="n"/>
      <c r="Q2961" s="66" t="n"/>
    </row>
    <row r="2962" ht="69" customHeight="1">
      <c r="E2962" s="68">
        <f>IFERROR(_xlfn.IMAGE("https://play.pokemonshowdown.com/sprites/gen5/machop.png"),"")</f>
        <v/>
      </c>
      <c r="G2962" s="68">
        <f>IFERROR(_xlfn.IMAGE("https://play.pokemonshowdown.com/sprites/gen5/numel.png"),"")</f>
        <v/>
      </c>
      <c r="I2962" s="68">
        <f>IFERROR(_xlfn.IMAGE("https://play.pokemonshowdown.com/sprites/gen5/graveler.png"),"")</f>
        <v/>
      </c>
    </row>
    <row r="2963">
      <c r="E2963" s="70" t="inlineStr">
        <is>
          <t>Lv 28 Machop</t>
        </is>
      </c>
      <c r="F2963" s="71" t="n"/>
      <c r="G2963" s="70" t="inlineStr">
        <is>
          <t>Lv 28 Numel</t>
        </is>
      </c>
      <c r="H2963" s="71" t="n"/>
      <c r="I2963" s="70" t="inlineStr">
        <is>
          <t>Lv 28 Graveler</t>
        </is>
      </c>
      <c r="J2963" s="71" t="n"/>
      <c r="Q2963" s="72" t="inlineStr">
        <is>
          <t>Pokémon</t>
        </is>
      </c>
    </row>
    <row r="2964">
      <c r="E2964" s="73" t="inlineStr">
        <is>
          <t>Adamant</t>
        </is>
      </c>
      <c r="F2964" s="73" t="inlineStr">
        <is>
          <t>No Guard</t>
        </is>
      </c>
      <c r="G2964" s="73" t="inlineStr">
        <is>
          <t>Modest</t>
        </is>
      </c>
      <c r="H2964" s="73" t="inlineStr">
        <is>
          <t>Oblivious</t>
        </is>
      </c>
      <c r="I2964" s="73" t="inlineStr">
        <is>
          <t>Adamant</t>
        </is>
      </c>
      <c r="J2964" s="73" t="inlineStr">
        <is>
          <t>Rock Head</t>
        </is>
      </c>
      <c r="Q2964" s="72" t="inlineStr">
        <is>
          <t>Nature / Ability</t>
        </is>
      </c>
    </row>
    <row r="2965">
      <c r="B2965" s="72" t="inlineStr">
        <is>
          <t>AI Flags:</t>
        </is>
      </c>
      <c r="E2965" s="74" t="inlineStr">
        <is>
          <t>(None)</t>
        </is>
      </c>
      <c r="F2965" s="71" t="n"/>
      <c r="G2965" s="74" t="inlineStr">
        <is>
          <t>(None)</t>
        </is>
      </c>
      <c r="H2965" s="71" t="n"/>
      <c r="I2965" s="74" t="inlineStr">
        <is>
          <t>(None)</t>
        </is>
      </c>
      <c r="J2965" s="71" t="n"/>
      <c r="Q2965" s="72" t="inlineStr">
        <is>
          <t>Item</t>
        </is>
      </c>
    </row>
    <row r="2966">
      <c r="B2966" s="69" t="inlineStr">
        <is>
          <t>Basic Trainer</t>
        </is>
      </c>
      <c r="E2966" s="86" t="inlineStr">
        <is>
          <t>Wake Up Slap</t>
        </is>
      </c>
      <c r="F2966" s="71" t="n"/>
      <c r="G2966" s="78" t="inlineStr">
        <is>
          <t>Sand Tomb</t>
        </is>
      </c>
      <c r="H2966" s="71" t="n"/>
      <c r="I2966" s="76" t="inlineStr">
        <is>
          <t>Self Destruct</t>
        </is>
      </c>
      <c r="J2966" s="71" t="n"/>
      <c r="Q2966" s="72" t="inlineStr">
        <is>
          <t>Moves</t>
        </is>
      </c>
    </row>
    <row r="2967">
      <c r="E2967" s="76" t="inlineStr">
        <is>
          <t>Mega Punch</t>
        </is>
      </c>
      <c r="F2967" s="71" t="n"/>
      <c r="G2967" s="78" t="inlineStr">
        <is>
          <t>Earth Power</t>
        </is>
      </c>
      <c r="H2967" s="71" t="n"/>
      <c r="I2967" s="76" t="inlineStr">
        <is>
          <t>Double Edge</t>
        </is>
      </c>
      <c r="J2967" s="71" t="n"/>
    </row>
    <row r="2968">
      <c r="E2968" s="83" t="inlineStr">
        <is>
          <t>Fire Punch</t>
        </is>
      </c>
      <c r="F2968" s="71" t="n"/>
      <c r="G2968" s="83" t="inlineStr">
        <is>
          <t>Fire Spin</t>
        </is>
      </c>
      <c r="H2968" s="71" t="n"/>
      <c r="I2968" s="87" t="inlineStr">
        <is>
          <t>Gyro Ball</t>
        </is>
      </c>
      <c r="J2968" s="71" t="n"/>
    </row>
    <row r="2969">
      <c r="E2969" s="86" t="inlineStr">
        <is>
          <t>Vital Throw</t>
        </is>
      </c>
      <c r="F2969" s="71" t="n"/>
      <c r="G2969" s="89" t="inlineStr">
        <is>
          <t>Rock Slide</t>
        </is>
      </c>
      <c r="H2969" s="71" t="n"/>
      <c r="I2969" s="89" t="inlineStr">
        <is>
          <t>Rock Blast</t>
        </is>
      </c>
      <c r="J2969" s="71" t="n"/>
    </row>
    <row r="2971" ht="20" customHeight="1">
      <c r="B2971" s="65" t="inlineStr">
        <is>
          <t>Hiker</t>
        </is>
      </c>
      <c r="C2971" s="66" t="n"/>
      <c r="D2971" s="66" t="n"/>
      <c r="E2971" s="67" t="inlineStr">
        <is>
          <t>Hiker Sawyer (Rematch 3)</t>
        </is>
      </c>
      <c r="F2971" s="66" t="n"/>
      <c r="G2971" s="66" t="n"/>
      <c r="H2971" s="66" t="n"/>
      <c r="I2971" s="66" t="n"/>
      <c r="J2971" s="66" t="n"/>
      <c r="K2971" s="66" t="n"/>
      <c r="L2971" s="66" t="n"/>
      <c r="M2971" s="66" t="n"/>
      <c r="N2971" s="66" t="n"/>
      <c r="O2971" s="66" t="n"/>
      <c r="P2971" s="66" t="n"/>
      <c r="Q2971" s="66" t="n"/>
    </row>
    <row r="2972" ht="69" customHeight="1">
      <c r="E2972" s="68">
        <f>IFERROR(_xlfn.IMAGE("https://play.pokemonshowdown.com/sprites/gen5/machop.png"),"")</f>
        <v/>
      </c>
      <c r="G2972" s="68">
        <f>IFERROR(_xlfn.IMAGE("https://play.pokemonshowdown.com/sprites/gen5/numel.png"),"")</f>
        <v/>
      </c>
      <c r="I2972" s="68">
        <f>IFERROR(_xlfn.IMAGE("https://play.pokemonshowdown.com/sprites/gen5/graveler.png"),"")</f>
        <v/>
      </c>
    </row>
    <row r="2973">
      <c r="E2973" s="70" t="inlineStr">
        <is>
          <t>Lv 30 Machop</t>
        </is>
      </c>
      <c r="F2973" s="71" t="n"/>
      <c r="G2973" s="70" t="inlineStr">
        <is>
          <t>Lv 30 Numel</t>
        </is>
      </c>
      <c r="H2973" s="71" t="n"/>
      <c r="I2973" s="70" t="inlineStr">
        <is>
          <t>Lv 30 Graveler</t>
        </is>
      </c>
      <c r="J2973" s="71" t="n"/>
      <c r="Q2973" s="72" t="inlineStr">
        <is>
          <t>Pokémon</t>
        </is>
      </c>
    </row>
    <row r="2974">
      <c r="E2974" s="73" t="inlineStr">
        <is>
          <t>Adamant</t>
        </is>
      </c>
      <c r="F2974" s="73" t="inlineStr">
        <is>
          <t>No Guard</t>
        </is>
      </c>
      <c r="G2974" s="73" t="inlineStr">
        <is>
          <t>Modest</t>
        </is>
      </c>
      <c r="H2974" s="73" t="inlineStr">
        <is>
          <t>Oblivious</t>
        </is>
      </c>
      <c r="I2974" s="73" t="inlineStr">
        <is>
          <t>Adamant</t>
        </is>
      </c>
      <c r="J2974" s="73" t="inlineStr">
        <is>
          <t>Rock Head</t>
        </is>
      </c>
      <c r="Q2974" s="72" t="inlineStr">
        <is>
          <t>Nature / Ability</t>
        </is>
      </c>
    </row>
    <row r="2975">
      <c r="B2975" s="72" t="inlineStr">
        <is>
          <t>AI Flags:</t>
        </is>
      </c>
      <c r="E2975" s="74" t="inlineStr">
        <is>
          <t>(None)</t>
        </is>
      </c>
      <c r="F2975" s="71" t="n"/>
      <c r="G2975" s="74" t="inlineStr">
        <is>
          <t>(None)</t>
        </is>
      </c>
      <c r="H2975" s="71" t="n"/>
      <c r="I2975" s="74" t="inlineStr">
        <is>
          <t>(None)</t>
        </is>
      </c>
      <c r="J2975" s="71" t="n"/>
      <c r="Q2975" s="72" t="inlineStr">
        <is>
          <t>Item</t>
        </is>
      </c>
    </row>
    <row r="2976">
      <c r="B2976" s="69" t="inlineStr">
        <is>
          <t>Basic Trainer</t>
        </is>
      </c>
      <c r="E2976" s="86" t="inlineStr">
        <is>
          <t>Wake Up Slap</t>
        </is>
      </c>
      <c r="F2976" s="71" t="n"/>
      <c r="G2976" s="78" t="inlineStr">
        <is>
          <t>Sand Tomb</t>
        </is>
      </c>
      <c r="H2976" s="71" t="n"/>
      <c r="I2976" s="76" t="inlineStr">
        <is>
          <t>Self Destruct</t>
        </is>
      </c>
      <c r="J2976" s="71" t="n"/>
      <c r="Q2976" s="72" t="inlineStr">
        <is>
          <t>Moves</t>
        </is>
      </c>
    </row>
    <row r="2977">
      <c r="E2977" s="76" t="inlineStr">
        <is>
          <t>Mega Punch</t>
        </is>
      </c>
      <c r="F2977" s="71" t="n"/>
      <c r="G2977" s="78" t="inlineStr">
        <is>
          <t>Earth Power</t>
        </is>
      </c>
      <c r="H2977" s="71" t="n"/>
      <c r="I2977" s="76" t="inlineStr">
        <is>
          <t>Double Edge</t>
        </is>
      </c>
      <c r="J2977" s="71" t="n"/>
    </row>
    <row r="2978">
      <c r="E2978" s="83" t="inlineStr">
        <is>
          <t>Fire Punch</t>
        </is>
      </c>
      <c r="F2978" s="71" t="n"/>
      <c r="G2978" s="83" t="inlineStr">
        <is>
          <t>Fire Spin</t>
        </is>
      </c>
      <c r="H2978" s="71" t="n"/>
      <c r="I2978" s="87" t="inlineStr">
        <is>
          <t>Gyro Ball</t>
        </is>
      </c>
      <c r="J2978" s="71" t="n"/>
    </row>
    <row r="2979">
      <c r="E2979" s="86" t="inlineStr">
        <is>
          <t>Vital Throw</t>
        </is>
      </c>
      <c r="F2979" s="71" t="n"/>
      <c r="G2979" s="89" t="inlineStr">
        <is>
          <t>Rock Slide</t>
        </is>
      </c>
      <c r="H2979" s="71" t="n"/>
      <c r="I2979" s="89" t="inlineStr">
        <is>
          <t>Rock Blast</t>
        </is>
      </c>
      <c r="J2979" s="71" t="n"/>
    </row>
    <row r="2981" ht="20" customHeight="1">
      <c r="B2981" s="65" t="inlineStr">
        <is>
          <t>Hiker</t>
        </is>
      </c>
      <c r="C2981" s="66" t="n"/>
      <c r="D2981" s="66" t="n"/>
      <c r="E2981" s="67" t="inlineStr">
        <is>
          <t>Hiker Sawyer (Rematch 4)</t>
        </is>
      </c>
      <c r="F2981" s="66" t="n"/>
      <c r="G2981" s="66" t="n"/>
      <c r="H2981" s="66" t="n"/>
      <c r="I2981" s="66" t="n"/>
      <c r="J2981" s="66" t="n"/>
      <c r="K2981" s="66" t="n"/>
      <c r="L2981" s="66" t="n"/>
      <c r="M2981" s="66" t="n"/>
      <c r="N2981" s="66" t="n"/>
      <c r="O2981" s="66" t="n"/>
      <c r="P2981" s="66" t="n"/>
      <c r="Q2981" s="66" t="n"/>
    </row>
    <row r="2982" ht="69" customHeight="1">
      <c r="E2982" s="68">
        <f>IFERROR(_xlfn.IMAGE("https://play.pokemonshowdown.com/sprites/gen5/machoke.png"),"")</f>
        <v/>
      </c>
      <c r="G2982" s="68">
        <f>IFERROR(_xlfn.IMAGE("https://play.pokemonshowdown.com/sprites/gen5/camerupt.png"),"")</f>
        <v/>
      </c>
      <c r="I2982" s="68">
        <f>IFERROR(_xlfn.IMAGE("https://play.pokemonshowdown.com/sprites/gen5/golem.png"),"")</f>
        <v/>
      </c>
    </row>
    <row r="2983">
      <c r="E2983" s="70" t="inlineStr">
        <is>
          <t>Lv 33 Machoke</t>
        </is>
      </c>
      <c r="F2983" s="71" t="n"/>
      <c r="G2983" s="70" t="inlineStr">
        <is>
          <t>Lv 33 Camerupt</t>
        </is>
      </c>
      <c r="H2983" s="71" t="n"/>
      <c r="I2983" s="70" t="inlineStr">
        <is>
          <t>Lv 33 Golem</t>
        </is>
      </c>
      <c r="J2983" s="71" t="n"/>
      <c r="Q2983" s="72" t="inlineStr">
        <is>
          <t>Pokémon</t>
        </is>
      </c>
    </row>
    <row r="2984">
      <c r="E2984" s="73" t="inlineStr">
        <is>
          <t>Adamant</t>
        </is>
      </c>
      <c r="F2984" s="73" t="inlineStr">
        <is>
          <t>Huge Power</t>
        </is>
      </c>
      <c r="G2984" s="73" t="inlineStr">
        <is>
          <t>Modest</t>
        </is>
      </c>
      <c r="H2984" s="73" t="inlineStr">
        <is>
          <t>Magma Armor</t>
        </is>
      </c>
      <c r="I2984" s="73" t="inlineStr">
        <is>
          <t>Adamant</t>
        </is>
      </c>
      <c r="J2984" s="73" t="inlineStr">
        <is>
          <t>Shell Armor</t>
        </is>
      </c>
      <c r="Q2984" s="72" t="inlineStr">
        <is>
          <t>Nature / Ability</t>
        </is>
      </c>
    </row>
    <row r="2985">
      <c r="B2985" s="72" t="inlineStr">
        <is>
          <t>AI Flags:</t>
        </is>
      </c>
      <c r="E2985" s="74" t="inlineStr">
        <is>
          <t>(None)</t>
        </is>
      </c>
      <c r="F2985" s="71" t="n"/>
      <c r="G2985" s="74" t="inlineStr">
        <is>
          <t>(None)</t>
        </is>
      </c>
      <c r="H2985" s="71" t="n"/>
      <c r="I2985" s="74" t="inlineStr">
        <is>
          <t>(None)</t>
        </is>
      </c>
      <c r="J2985" s="71" t="n"/>
      <c r="Q2985" s="72" t="inlineStr">
        <is>
          <t>Item</t>
        </is>
      </c>
    </row>
    <row r="2986">
      <c r="B2986" s="69" t="inlineStr">
        <is>
          <t>Basic Trainer</t>
        </is>
      </c>
      <c r="E2986" s="86" t="inlineStr">
        <is>
          <t>Seismic Toss</t>
        </is>
      </c>
      <c r="F2986" s="71" t="n"/>
      <c r="G2986" s="78" t="inlineStr">
        <is>
          <t>Earth Power</t>
        </is>
      </c>
      <c r="H2986" s="71" t="n"/>
      <c r="I2986" s="83" t="inlineStr">
        <is>
          <t>Fire Punch</t>
        </is>
      </c>
      <c r="J2986" s="71" t="n"/>
      <c r="Q2986" s="72" t="inlineStr">
        <is>
          <t>Moves</t>
        </is>
      </c>
    </row>
    <row r="2987">
      <c r="E2987" s="77" t="inlineStr">
        <is>
          <t>Thunder Punch</t>
        </is>
      </c>
      <c r="F2987" s="71" t="n"/>
      <c r="G2987" s="83" t="inlineStr">
        <is>
          <t>Flare Blitz</t>
        </is>
      </c>
      <c r="H2987" s="71" t="n"/>
      <c r="I2987" s="89" t="inlineStr">
        <is>
          <t>Rollout</t>
        </is>
      </c>
      <c r="J2987" s="71" t="n"/>
    </row>
    <row r="2988">
      <c r="E2988" s="86" t="inlineStr">
        <is>
          <t>Wake Up Slap</t>
        </is>
      </c>
      <c r="F2988" s="71" t="n"/>
      <c r="G2988" s="89" t="inlineStr">
        <is>
          <t>Rock Slide</t>
        </is>
      </c>
      <c r="H2988" s="71" t="n"/>
      <c r="I2988" s="76" t="inlineStr">
        <is>
          <t>Double Edge</t>
        </is>
      </c>
      <c r="J2988" s="71" t="n"/>
    </row>
    <row r="2989">
      <c r="E2989" s="76" t="inlineStr">
        <is>
          <t>Smelling Salts</t>
        </is>
      </c>
      <c r="F2989" s="71" t="n"/>
      <c r="G2989" s="83" t="inlineStr">
        <is>
          <t>Lava Plume</t>
        </is>
      </c>
      <c r="H2989" s="71" t="n"/>
      <c r="I2989" s="76" t="inlineStr">
        <is>
          <t>Explosion</t>
        </is>
      </c>
      <c r="J2989" s="71" t="n"/>
    </row>
    <row r="2991" ht="20" customHeight="1">
      <c r="B2991" s="65" t="inlineStr">
        <is>
          <t>Expert</t>
        </is>
      </c>
      <c r="C2991" s="66" t="n"/>
      <c r="D2991" s="66" t="n"/>
      <c r="E2991" s="67" t="inlineStr">
        <is>
          <t>Expert Shelby (Rematch 1)</t>
        </is>
      </c>
      <c r="F2991" s="66" t="n"/>
      <c r="G2991" s="66" t="n"/>
      <c r="H2991" s="66" t="n"/>
      <c r="I2991" s="66" t="n"/>
      <c r="J2991" s="66" t="n"/>
      <c r="K2991" s="66" t="n"/>
      <c r="L2991" s="66" t="n"/>
      <c r="M2991" s="66" t="n"/>
      <c r="N2991" s="66" t="n"/>
      <c r="O2991" s="66" t="n"/>
      <c r="P2991" s="66" t="n"/>
      <c r="Q2991" s="66" t="n"/>
    </row>
    <row r="2992" ht="69" customHeight="1">
      <c r="E2992" s="68">
        <f>IFERROR(_xlfn.IMAGE("https://play.pokemonshowdown.com/sprites/gen5/meditite.png"),"")</f>
        <v/>
      </c>
      <c r="G2992" s="68">
        <f>IFERROR(_xlfn.IMAGE("https://play.pokemonshowdown.com/sprites/gen5/makuhita.png"),"")</f>
        <v/>
      </c>
    </row>
    <row r="2993">
      <c r="E2993" s="70" t="inlineStr">
        <is>
          <t>Lv 30 Meditite</t>
        </is>
      </c>
      <c r="F2993" s="71" t="n"/>
      <c r="G2993" s="70" t="inlineStr">
        <is>
          <t>Lv 30 Makuhita</t>
        </is>
      </c>
      <c r="H2993" s="71" t="n"/>
      <c r="Q2993" s="72" t="inlineStr">
        <is>
          <t>Pokémon</t>
        </is>
      </c>
    </row>
    <row r="2994">
      <c r="E2994" s="73" t="inlineStr">
        <is>
          <t>Adamant</t>
        </is>
      </c>
      <c r="F2994" s="73" t="inlineStr">
        <is>
          <t>Pure Power</t>
        </is>
      </c>
      <c r="G2994" s="73" t="inlineStr">
        <is>
          <t>Adamant</t>
        </is>
      </c>
      <c r="H2994" s="73" t="inlineStr">
        <is>
          <t>Guts</t>
        </is>
      </c>
      <c r="Q2994" s="72" t="inlineStr">
        <is>
          <t>Nature / Ability</t>
        </is>
      </c>
    </row>
    <row r="2995">
      <c r="B2995" s="72" t="inlineStr">
        <is>
          <t>AI Flags:</t>
        </is>
      </c>
      <c r="E2995" s="74" t="inlineStr">
        <is>
          <t>(None)</t>
        </is>
      </c>
      <c r="F2995" s="71" t="n"/>
      <c r="G2995" s="74" t="inlineStr">
        <is>
          <t>(None)</t>
        </is>
      </c>
      <c r="H2995" s="71" t="n"/>
      <c r="Q2995" s="72" t="inlineStr">
        <is>
          <t>Item</t>
        </is>
      </c>
    </row>
    <row r="2996">
      <c r="B2996" s="69" t="inlineStr">
        <is>
          <t>Basic Trainer</t>
        </is>
      </c>
      <c r="E2996" s="85" t="inlineStr">
        <is>
          <t>Teleport</t>
        </is>
      </c>
      <c r="F2996" s="71" t="n"/>
      <c r="G2996" s="86" t="inlineStr">
        <is>
          <t>Submission</t>
        </is>
      </c>
      <c r="H2996" s="71" t="n"/>
      <c r="Q2996" s="72" t="inlineStr">
        <is>
          <t>Moves</t>
        </is>
      </c>
    </row>
    <row r="2997">
      <c r="E2997" s="89" t="inlineStr">
        <is>
          <t>Rock Throw</t>
        </is>
      </c>
      <c r="F2997" s="71" t="n"/>
      <c r="G2997" s="86" t="inlineStr">
        <is>
          <t>Vital Throw</t>
        </is>
      </c>
      <c r="H2997" s="71" t="n"/>
    </row>
    <row r="2998">
      <c r="E2998" s="86" t="inlineStr">
        <is>
          <t>Seismic Toss</t>
        </is>
      </c>
      <c r="F2998" s="71" t="n"/>
      <c r="G2998" s="76" t="inlineStr">
        <is>
          <t>Smelling Salts</t>
        </is>
      </c>
      <c r="H2998" s="71" t="n"/>
    </row>
    <row r="2999">
      <c r="E2999" s="85" t="inlineStr">
        <is>
          <t>Psybeam</t>
        </is>
      </c>
      <c r="F2999" s="71" t="n"/>
      <c r="G2999" s="86" t="inlineStr">
        <is>
          <t>Force Palm</t>
        </is>
      </c>
      <c r="H2999" s="71" t="n"/>
    </row>
    <row r="3001" ht="20" customHeight="1">
      <c r="B3001" s="65" t="inlineStr">
        <is>
          <t>Expert</t>
        </is>
      </c>
      <c r="C3001" s="66" t="n"/>
      <c r="D3001" s="66" t="n"/>
      <c r="E3001" s="67" t="inlineStr">
        <is>
          <t>Expert Shelby (Rematch 2)</t>
        </is>
      </c>
      <c r="F3001" s="66" t="n"/>
      <c r="G3001" s="66" t="n"/>
      <c r="H3001" s="66" t="n"/>
      <c r="I3001" s="66" t="n"/>
      <c r="J3001" s="66" t="n"/>
      <c r="K3001" s="66" t="n"/>
      <c r="L3001" s="66" t="n"/>
      <c r="M3001" s="66" t="n"/>
      <c r="N3001" s="66" t="n"/>
      <c r="O3001" s="66" t="n"/>
      <c r="P3001" s="66" t="n"/>
      <c r="Q3001" s="66" t="n"/>
    </row>
    <row r="3002" ht="69" customHeight="1">
      <c r="E3002" s="68">
        <f>IFERROR(_xlfn.IMAGE("https://play.pokemonshowdown.com/sprites/gen5/medicham.png"),"")</f>
        <v/>
      </c>
      <c r="G3002" s="68">
        <f>IFERROR(_xlfn.IMAGE("https://play.pokemonshowdown.com/sprites/gen5/hariyama.png"),"")</f>
        <v/>
      </c>
    </row>
    <row r="3003">
      <c r="E3003" s="70" t="inlineStr">
        <is>
          <t>Lv 33 Medicham</t>
        </is>
      </c>
      <c r="F3003" s="71" t="n"/>
      <c r="G3003" s="70" t="inlineStr">
        <is>
          <t>Lv 33 Hariyama</t>
        </is>
      </c>
      <c r="H3003" s="71" t="n"/>
      <c r="Q3003" s="72" t="inlineStr">
        <is>
          <t>Pokémon</t>
        </is>
      </c>
    </row>
    <row r="3004">
      <c r="E3004" s="73" t="inlineStr">
        <is>
          <t>Adamant</t>
        </is>
      </c>
      <c r="F3004" s="73" t="inlineStr">
        <is>
          <t>Pure Power</t>
        </is>
      </c>
      <c r="G3004" s="73" t="inlineStr">
        <is>
          <t>Adamant</t>
        </is>
      </c>
      <c r="H3004" s="73" t="inlineStr">
        <is>
          <t>Guts</t>
        </is>
      </c>
      <c r="Q3004" s="72" t="inlineStr">
        <is>
          <t>Nature / Ability</t>
        </is>
      </c>
    </row>
    <row r="3005">
      <c r="B3005" s="72" t="inlineStr">
        <is>
          <t>AI Flags:</t>
        </is>
      </c>
      <c r="E3005" s="74" t="inlineStr">
        <is>
          <t>(None)</t>
        </is>
      </c>
      <c r="F3005" s="71" t="n"/>
      <c r="G3005" s="74" t="inlineStr">
        <is>
          <t>(None)</t>
        </is>
      </c>
      <c r="H3005" s="71" t="n"/>
      <c r="Q3005" s="72" t="inlineStr">
        <is>
          <t>Item</t>
        </is>
      </c>
    </row>
    <row r="3006">
      <c r="B3006" s="69" t="inlineStr">
        <is>
          <t>Basic Trainer</t>
        </is>
      </c>
      <c r="E3006" s="83" t="inlineStr">
        <is>
          <t>Fire Punch</t>
        </is>
      </c>
      <c r="F3006" s="71" t="n"/>
      <c r="G3006" s="86" t="inlineStr">
        <is>
          <t>Vital Throw</t>
        </is>
      </c>
      <c r="H3006" s="71" t="n"/>
      <c r="Q3006" s="72" t="inlineStr">
        <is>
          <t>Moves</t>
        </is>
      </c>
    </row>
    <row r="3007">
      <c r="E3007" s="91" t="inlineStr">
        <is>
          <t>Ice Punch</t>
        </is>
      </c>
      <c r="F3007" s="71" t="n"/>
      <c r="G3007" s="77" t="inlineStr">
        <is>
          <t>Thunder Punch</t>
        </is>
      </c>
      <c r="H3007" s="71" t="n"/>
    </row>
    <row r="3008">
      <c r="E3008" s="86" t="inlineStr">
        <is>
          <t>Force Palm</t>
        </is>
      </c>
      <c r="F3008" s="71" t="n"/>
      <c r="G3008" s="86" t="inlineStr">
        <is>
          <t>Submission</t>
        </is>
      </c>
      <c r="H3008" s="71" t="n"/>
    </row>
    <row r="3009">
      <c r="E3009" s="85" t="inlineStr">
        <is>
          <t>Psychic</t>
        </is>
      </c>
      <c r="F3009" s="71" t="n"/>
      <c r="G3009" s="86" t="inlineStr">
        <is>
          <t>Force Palm</t>
        </is>
      </c>
      <c r="H3009" s="71" t="n"/>
    </row>
    <row r="3011" ht="20" customHeight="1">
      <c r="B3011" s="65" t="inlineStr">
        <is>
          <t>Expert</t>
        </is>
      </c>
      <c r="C3011" s="66" t="n"/>
      <c r="D3011" s="66" t="n"/>
      <c r="E3011" s="67" t="inlineStr">
        <is>
          <t>Expert Shelby (Rematch 3)</t>
        </is>
      </c>
      <c r="F3011" s="66" t="n"/>
      <c r="G3011" s="66" t="n"/>
      <c r="H3011" s="66" t="n"/>
      <c r="I3011" s="66" t="n"/>
      <c r="J3011" s="66" t="n"/>
      <c r="K3011" s="66" t="n"/>
      <c r="L3011" s="66" t="n"/>
      <c r="M3011" s="66" t="n"/>
      <c r="N3011" s="66" t="n"/>
      <c r="O3011" s="66" t="n"/>
      <c r="P3011" s="66" t="n"/>
      <c r="Q3011" s="66" t="n"/>
    </row>
    <row r="3012" ht="69" customHeight="1">
      <c r="E3012" s="68">
        <f>IFERROR(_xlfn.IMAGE("https://play.pokemonshowdown.com/sprites/gen5/medicham.png"),"")</f>
        <v/>
      </c>
      <c r="G3012" s="68">
        <f>IFERROR(_xlfn.IMAGE("https://play.pokemonshowdown.com/sprites/gen5/hariyama.png"),"")</f>
        <v/>
      </c>
    </row>
    <row r="3013">
      <c r="E3013" s="70" t="inlineStr">
        <is>
          <t>Lv 36 Medicham</t>
        </is>
      </c>
      <c r="F3013" s="71" t="n"/>
      <c r="G3013" s="70" t="inlineStr">
        <is>
          <t>Lv 36 Hariyama</t>
        </is>
      </c>
      <c r="H3013" s="71" t="n"/>
      <c r="Q3013" s="72" t="inlineStr">
        <is>
          <t>Pokémon</t>
        </is>
      </c>
    </row>
    <row r="3014">
      <c r="E3014" s="73" t="inlineStr">
        <is>
          <t>Adamant</t>
        </is>
      </c>
      <c r="F3014" s="73" t="inlineStr">
        <is>
          <t>Pure Power</t>
        </is>
      </c>
      <c r="G3014" s="73" t="inlineStr">
        <is>
          <t>Adamant</t>
        </is>
      </c>
      <c r="H3014" s="73" t="inlineStr">
        <is>
          <t>Guts</t>
        </is>
      </c>
      <c r="Q3014" s="72" t="inlineStr">
        <is>
          <t>Nature / Ability</t>
        </is>
      </c>
    </row>
    <row r="3015">
      <c r="B3015" s="72" t="inlineStr">
        <is>
          <t>AI Flags:</t>
        </is>
      </c>
      <c r="E3015" s="74" t="inlineStr">
        <is>
          <t>(None)</t>
        </is>
      </c>
      <c r="F3015" s="71" t="n"/>
      <c r="G3015" s="74" t="inlineStr">
        <is>
          <t>(None)</t>
        </is>
      </c>
      <c r="H3015" s="71" t="n"/>
      <c r="Q3015" s="72" t="inlineStr">
        <is>
          <t>Item</t>
        </is>
      </c>
    </row>
    <row r="3016">
      <c r="B3016" s="69" t="inlineStr">
        <is>
          <t>Basic Trainer</t>
        </is>
      </c>
      <c r="E3016" s="91" t="inlineStr">
        <is>
          <t>Ice Punch</t>
        </is>
      </c>
      <c r="F3016" s="71" t="n"/>
      <c r="G3016" s="86" t="inlineStr">
        <is>
          <t>Vital Throw</t>
        </is>
      </c>
      <c r="H3016" s="71" t="n"/>
      <c r="Q3016" s="72" t="inlineStr">
        <is>
          <t>Moves</t>
        </is>
      </c>
    </row>
    <row r="3017">
      <c r="E3017" s="86" t="inlineStr">
        <is>
          <t>Force Palm</t>
        </is>
      </c>
      <c r="F3017" s="71" t="n"/>
      <c r="G3017" s="77" t="inlineStr">
        <is>
          <t>Thunder Punch</t>
        </is>
      </c>
      <c r="H3017" s="71" t="n"/>
    </row>
    <row r="3018">
      <c r="E3018" s="85" t="inlineStr">
        <is>
          <t>Psychic</t>
        </is>
      </c>
      <c r="F3018" s="71" t="n"/>
      <c r="G3018" s="86" t="inlineStr">
        <is>
          <t>Submission</t>
        </is>
      </c>
      <c r="H3018" s="71" t="n"/>
    </row>
    <row r="3019">
      <c r="E3019" s="85" t="inlineStr">
        <is>
          <t>Teleport</t>
        </is>
      </c>
      <c r="F3019" s="71" t="n"/>
      <c r="G3019" s="86" t="inlineStr">
        <is>
          <t>Force Palm</t>
        </is>
      </c>
      <c r="H3019" s="71" t="n"/>
    </row>
    <row r="3021" ht="20" customHeight="1">
      <c r="B3021" s="65" t="inlineStr">
        <is>
          <t>Expert</t>
        </is>
      </c>
      <c r="C3021" s="66" t="n"/>
      <c r="D3021" s="66" t="n"/>
      <c r="E3021" s="67" t="inlineStr">
        <is>
          <t>Expert Shelby (Rematch 4)</t>
        </is>
      </c>
      <c r="F3021" s="66" t="n"/>
      <c r="G3021" s="66" t="n"/>
      <c r="H3021" s="66" t="n"/>
      <c r="I3021" s="66" t="n"/>
      <c r="J3021" s="66" t="n"/>
      <c r="K3021" s="66" t="n"/>
      <c r="L3021" s="66" t="n"/>
      <c r="M3021" s="66" t="n"/>
      <c r="N3021" s="66" t="n"/>
      <c r="O3021" s="66" t="n"/>
      <c r="P3021" s="66" t="n"/>
      <c r="Q3021" s="66" t="n"/>
    </row>
    <row r="3022" ht="69" customHeight="1">
      <c r="E3022" s="68">
        <f>IFERROR(_xlfn.IMAGE("https://play.pokemonshowdown.com/sprites/gen5/medicham.png"),"")</f>
        <v/>
      </c>
      <c r="G3022" s="68">
        <f>IFERROR(_xlfn.IMAGE("https://play.pokemonshowdown.com/sprites/gen5/hariyama.png"),"")</f>
        <v/>
      </c>
    </row>
    <row r="3023">
      <c r="E3023" s="70" t="inlineStr">
        <is>
          <t>Lv 39 Medicham</t>
        </is>
      </c>
      <c r="F3023" s="71" t="n"/>
      <c r="G3023" s="70" t="inlineStr">
        <is>
          <t>Lv 39 Hariyama</t>
        </is>
      </c>
      <c r="H3023" s="71" t="n"/>
      <c r="Q3023" s="72" t="inlineStr">
        <is>
          <t>Pokémon</t>
        </is>
      </c>
    </row>
    <row r="3024">
      <c r="E3024" s="73" t="inlineStr">
        <is>
          <t>Adamant</t>
        </is>
      </c>
      <c r="F3024" s="73" t="inlineStr">
        <is>
          <t>Pure Power</t>
        </is>
      </c>
      <c r="G3024" s="73" t="inlineStr">
        <is>
          <t>Adamant</t>
        </is>
      </c>
      <c r="H3024" s="73" t="inlineStr">
        <is>
          <t>Guts</t>
        </is>
      </c>
      <c r="Q3024" s="72" t="inlineStr">
        <is>
          <t>Nature / Ability</t>
        </is>
      </c>
    </row>
    <row r="3025">
      <c r="B3025" s="72" t="inlineStr">
        <is>
          <t>AI Flags:</t>
        </is>
      </c>
      <c r="E3025" s="74" t="inlineStr">
        <is>
          <t>(None)</t>
        </is>
      </c>
      <c r="F3025" s="71" t="n"/>
      <c r="G3025" s="74" t="inlineStr">
        <is>
          <t>(None)</t>
        </is>
      </c>
      <c r="H3025" s="71" t="n"/>
      <c r="Q3025" s="72" t="inlineStr">
        <is>
          <t>Item</t>
        </is>
      </c>
    </row>
    <row r="3026">
      <c r="B3026" s="69" t="inlineStr">
        <is>
          <t>Basic Trainer</t>
        </is>
      </c>
      <c r="E3026" s="91" t="inlineStr">
        <is>
          <t>Ice Punch</t>
        </is>
      </c>
      <c r="F3026" s="71" t="n"/>
      <c r="G3026" s="77" t="inlineStr">
        <is>
          <t>Thunder Punch</t>
        </is>
      </c>
      <c r="H3026" s="71" t="n"/>
      <c r="Q3026" s="72" t="inlineStr">
        <is>
          <t>Moves</t>
        </is>
      </c>
    </row>
    <row r="3027">
      <c r="E3027" s="86" t="inlineStr">
        <is>
          <t>Force Palm</t>
        </is>
      </c>
      <c r="F3027" s="71" t="n"/>
      <c r="G3027" s="86" t="inlineStr">
        <is>
          <t>Submission</t>
        </is>
      </c>
      <c r="H3027" s="71" t="n"/>
    </row>
    <row r="3028">
      <c r="E3028" s="85" t="inlineStr">
        <is>
          <t>Psychic</t>
        </is>
      </c>
      <c r="F3028" s="71" t="n"/>
      <c r="G3028" s="86" t="inlineStr">
        <is>
          <t>Force Palm</t>
        </is>
      </c>
      <c r="H3028" s="71" t="n"/>
    </row>
    <row r="3029">
      <c r="E3029" s="85" t="inlineStr">
        <is>
          <t>Teleport</t>
        </is>
      </c>
      <c r="F3029" s="71" t="n"/>
      <c r="G3029" s="76" t="inlineStr">
        <is>
          <t>Body Slam</t>
        </is>
      </c>
      <c r="H3029" s="71" t="n"/>
    </row>
    <row r="3031" ht="20" customHeight="1">
      <c r="B3031" s="65" t="inlineStr">
        <is>
          <t>Palace Maven</t>
        </is>
      </c>
      <c r="C3031" s="66" t="n"/>
      <c r="D3031" s="66" t="n"/>
      <c r="E3031" s="67" t="inlineStr">
        <is>
          <t>Palace Maven Spenser</t>
        </is>
      </c>
      <c r="F3031" s="66" t="n"/>
      <c r="G3031" s="66" t="n"/>
      <c r="H3031" s="66" t="n"/>
      <c r="I3031" s="66" t="n"/>
      <c r="J3031" s="66" t="n"/>
      <c r="K3031" s="66" t="n"/>
      <c r="L3031" s="66" t="n"/>
      <c r="M3031" s="66" t="n"/>
      <c r="N3031" s="66" t="n"/>
      <c r="O3031" s="66" t="n"/>
      <c r="P3031" s="66" t="n"/>
      <c r="Q3031" s="66" t="n"/>
    </row>
    <row r="3032" ht="69" customHeight="1">
      <c r="E3032" s="68">
        <f>IFERROR(_xlfn.IMAGE("https://play.pokemonshowdown.com/sprites/gen5/beldum.png"),"")</f>
        <v/>
      </c>
    </row>
    <row r="3033">
      <c r="E3033" s="70" t="inlineStr">
        <is>
          <t>Lv 5 Beldum</t>
        </is>
      </c>
      <c r="F3033" s="71" t="n"/>
      <c r="Q3033" s="72" t="inlineStr">
        <is>
          <t>Pokémon</t>
        </is>
      </c>
    </row>
    <row r="3034">
      <c r="E3034" s="73" t="inlineStr">
        <is>
          <t>Adamant</t>
        </is>
      </c>
      <c r="F3034" s="73" t="inlineStr">
        <is>
          <t>Clear Body</t>
        </is>
      </c>
      <c r="Q3034" s="72" t="inlineStr">
        <is>
          <t>Nature / Ability</t>
        </is>
      </c>
    </row>
    <row r="3035">
      <c r="B3035" s="72" t="inlineStr">
        <is>
          <t>AI Flags:</t>
        </is>
      </c>
      <c r="E3035" s="74" t="inlineStr">
        <is>
          <t>(None)</t>
        </is>
      </c>
      <c r="F3035" s="71" t="n"/>
      <c r="Q3035" s="72" t="inlineStr">
        <is>
          <t>Item</t>
        </is>
      </c>
    </row>
    <row r="3036">
      <c r="B3036" s="69" t="inlineStr">
        <is>
          <t>Basic Trainer</t>
        </is>
      </c>
      <c r="E3036" s="76" t="inlineStr">
        <is>
          <t>Take Down</t>
        </is>
      </c>
      <c r="F3036" s="71" t="n"/>
      <c r="Q3036" s="72" t="inlineStr">
        <is>
          <t>Moves</t>
        </is>
      </c>
    </row>
    <row r="3037">
      <c r="E3037" s="81" t="inlineStr">
        <is>
          <t>-</t>
        </is>
      </c>
      <c r="F3037" s="71" t="n"/>
    </row>
    <row r="3038">
      <c r="E3038" s="81" t="inlineStr">
        <is>
          <t>-</t>
        </is>
      </c>
      <c r="F3038" s="71" t="n"/>
    </row>
    <row r="3039">
      <c r="E3039" s="81" t="inlineStr">
        <is>
          <t>-</t>
        </is>
      </c>
      <c r="F3039" s="71" t="n"/>
    </row>
    <row r="3041" ht="20" customHeight="1">
      <c r="B3041" s="65" t="inlineStr">
        <is>
          <t>Pokemaniac</t>
        </is>
      </c>
      <c r="C3041" s="66" t="n"/>
      <c r="D3041" s="66" t="n"/>
      <c r="E3041" s="67" t="inlineStr">
        <is>
          <t>Pokemaniac Steve (Rematch 1)</t>
        </is>
      </c>
      <c r="F3041" s="66" t="n"/>
      <c r="G3041" s="66" t="n"/>
      <c r="H3041" s="66" t="n"/>
      <c r="I3041" s="66" t="n"/>
      <c r="J3041" s="66" t="n"/>
      <c r="K3041" s="66" t="n"/>
      <c r="L3041" s="66" t="n"/>
      <c r="M3041" s="66" t="n"/>
      <c r="N3041" s="66" t="n"/>
      <c r="O3041" s="66" t="n"/>
      <c r="P3041" s="66" t="n"/>
      <c r="Q3041" s="66" t="n"/>
    </row>
    <row r="3042" ht="69" customHeight="1">
      <c r="E3042" s="68">
        <f>IFERROR(_xlfn.IMAGE("https://play.pokemonshowdown.com/sprites/gen5/lairon.png"),"")</f>
        <v/>
      </c>
    </row>
    <row r="3043">
      <c r="E3043" s="70" t="inlineStr">
        <is>
          <t>Lv 27 Lairon</t>
        </is>
      </c>
      <c r="F3043" s="71" t="n"/>
      <c r="Q3043" s="72" t="inlineStr">
        <is>
          <t>Pokémon</t>
        </is>
      </c>
    </row>
    <row r="3044">
      <c r="E3044" s="73" t="inlineStr">
        <is>
          <t>Adamant</t>
        </is>
      </c>
      <c r="F3044" s="73" t="inlineStr">
        <is>
          <t>Rock Head</t>
        </is>
      </c>
      <c r="Q3044" s="72" t="inlineStr">
        <is>
          <t>Nature / Ability</t>
        </is>
      </c>
    </row>
    <row r="3045">
      <c r="B3045" s="72" t="inlineStr">
        <is>
          <t>AI Flags:</t>
        </is>
      </c>
      <c r="E3045" s="74" t="inlineStr">
        <is>
          <t>(None)</t>
        </is>
      </c>
      <c r="F3045" s="71" t="n"/>
      <c r="Q3045" s="72" t="inlineStr">
        <is>
          <t>Item</t>
        </is>
      </c>
    </row>
    <row r="3046">
      <c r="B3046" s="69" t="inlineStr">
        <is>
          <t>Basic Trainer</t>
        </is>
      </c>
      <c r="E3046" s="89" t="inlineStr">
        <is>
          <t>Rock Slide</t>
        </is>
      </c>
      <c r="F3046" s="71" t="n"/>
      <c r="Q3046" s="72" t="inlineStr">
        <is>
          <t>Moves</t>
        </is>
      </c>
    </row>
    <row r="3047">
      <c r="E3047" s="76" t="inlineStr">
        <is>
          <t>Roar</t>
        </is>
      </c>
      <c r="F3047" s="71" t="n"/>
    </row>
    <row r="3048">
      <c r="E3048" s="76" t="inlineStr">
        <is>
          <t>Double Edge</t>
        </is>
      </c>
      <c r="F3048" s="71" t="n"/>
    </row>
    <row r="3049">
      <c r="E3049" s="87" t="inlineStr">
        <is>
          <t>Flash Cannon</t>
        </is>
      </c>
      <c r="F3049" s="71" t="n"/>
    </row>
    <row r="3051" ht="20" customHeight="1">
      <c r="B3051" s="65" t="inlineStr">
        <is>
          <t>Pokemaniac</t>
        </is>
      </c>
      <c r="C3051" s="66" t="n"/>
      <c r="D3051" s="66" t="n"/>
      <c r="E3051" s="67" t="inlineStr">
        <is>
          <t>Pokemaniac Steve (Rematch 2)</t>
        </is>
      </c>
      <c r="F3051" s="66" t="n"/>
      <c r="G3051" s="66" t="n"/>
      <c r="H3051" s="66" t="n"/>
      <c r="I3051" s="66" t="n"/>
      <c r="J3051" s="66" t="n"/>
      <c r="K3051" s="66" t="n"/>
      <c r="L3051" s="66" t="n"/>
      <c r="M3051" s="66" t="n"/>
      <c r="N3051" s="66" t="n"/>
      <c r="O3051" s="66" t="n"/>
      <c r="P3051" s="66" t="n"/>
      <c r="Q3051" s="66" t="n"/>
    </row>
    <row r="3052" ht="69" customHeight="1">
      <c r="E3052" s="68">
        <f>IFERROR(_xlfn.IMAGE("https://play.pokemonshowdown.com/sprites/gen5/lairon.png"),"")</f>
        <v/>
      </c>
      <c r="G3052" s="68">
        <f>IFERROR(_xlfn.IMAGE("https://play.pokemonshowdown.com/sprites/gen5/rhyhorn.png"),"")</f>
        <v/>
      </c>
    </row>
    <row r="3053">
      <c r="E3053" s="70" t="inlineStr">
        <is>
          <t>Lv 29 Lairon</t>
        </is>
      </c>
      <c r="F3053" s="71" t="n"/>
      <c r="G3053" s="70" t="inlineStr">
        <is>
          <t>Lv 29 Rhyhorn</t>
        </is>
      </c>
      <c r="H3053" s="71" t="n"/>
      <c r="Q3053" s="72" t="inlineStr">
        <is>
          <t>Pokémon</t>
        </is>
      </c>
    </row>
    <row r="3054">
      <c r="E3054" s="73" t="inlineStr">
        <is>
          <t>Adamant</t>
        </is>
      </c>
      <c r="F3054" s="73" t="inlineStr">
        <is>
          <t>Rock Head</t>
        </is>
      </c>
      <c r="G3054" s="73" t="inlineStr">
        <is>
          <t>Adamant</t>
        </is>
      </c>
      <c r="H3054" s="73" t="inlineStr">
        <is>
          <t>Lightning Rod</t>
        </is>
      </c>
      <c r="Q3054" s="72" t="inlineStr">
        <is>
          <t>Nature / Ability</t>
        </is>
      </c>
    </row>
    <row r="3055">
      <c r="B3055" s="72" t="inlineStr">
        <is>
          <t>AI Flags:</t>
        </is>
      </c>
      <c r="E3055" s="74" t="inlineStr">
        <is>
          <t>(None)</t>
        </is>
      </c>
      <c r="F3055" s="71" t="n"/>
      <c r="G3055" s="74" t="inlineStr">
        <is>
          <t>(None)</t>
        </is>
      </c>
      <c r="H3055" s="71" t="n"/>
      <c r="Q3055" s="72" t="inlineStr">
        <is>
          <t>Item</t>
        </is>
      </c>
    </row>
    <row r="3056">
      <c r="B3056" s="69" t="inlineStr">
        <is>
          <t>Basic Trainer</t>
        </is>
      </c>
      <c r="E3056" s="76" t="inlineStr">
        <is>
          <t>Roar</t>
        </is>
      </c>
      <c r="F3056" s="71" t="n"/>
      <c r="G3056" s="78" t="inlineStr">
        <is>
          <t>Dig</t>
        </is>
      </c>
      <c r="H3056" s="71" t="n"/>
      <c r="Q3056" s="72" t="inlineStr">
        <is>
          <t>Moves</t>
        </is>
      </c>
    </row>
    <row r="3057">
      <c r="E3057" s="76" t="inlineStr">
        <is>
          <t>Double Edge</t>
        </is>
      </c>
      <c r="F3057" s="71" t="n"/>
      <c r="G3057" s="75" t="inlineStr">
        <is>
          <t>Bite</t>
        </is>
      </c>
      <c r="H3057" s="71" t="n"/>
    </row>
    <row r="3058">
      <c r="E3058" s="87" t="inlineStr">
        <is>
          <t>Flash Cannon</t>
        </is>
      </c>
      <c r="F3058" s="71" t="n"/>
      <c r="G3058" s="82" t="inlineStr">
        <is>
          <t>Peck</t>
        </is>
      </c>
      <c r="H3058" s="71" t="n"/>
    </row>
    <row r="3059">
      <c r="E3059" s="78" t="inlineStr">
        <is>
          <t>Earthquake</t>
        </is>
      </c>
      <c r="F3059" s="71" t="n"/>
      <c r="G3059" s="78" t="inlineStr">
        <is>
          <t>Stomp</t>
        </is>
      </c>
      <c r="H3059" s="71" t="n"/>
    </row>
    <row r="3061" ht="20" customHeight="1">
      <c r="B3061" s="65" t="inlineStr">
        <is>
          <t>Pokemaniac</t>
        </is>
      </c>
      <c r="C3061" s="66" t="n"/>
      <c r="D3061" s="66" t="n"/>
      <c r="E3061" s="67" t="inlineStr">
        <is>
          <t>Pokemaniac Steve (Rematch 3)</t>
        </is>
      </c>
      <c r="F3061" s="66" t="n"/>
      <c r="G3061" s="66" t="n"/>
      <c r="H3061" s="66" t="n"/>
      <c r="I3061" s="66" t="n"/>
      <c r="J3061" s="66" t="n"/>
      <c r="K3061" s="66" t="n"/>
      <c r="L3061" s="66" t="n"/>
      <c r="M3061" s="66" t="n"/>
      <c r="N3061" s="66" t="n"/>
      <c r="O3061" s="66" t="n"/>
      <c r="P3061" s="66" t="n"/>
      <c r="Q3061" s="66" t="n"/>
    </row>
    <row r="3062" ht="69" customHeight="1">
      <c r="E3062" s="68">
        <f>IFERROR(_xlfn.IMAGE("https://play.pokemonshowdown.com/sprites/gen5/lairon.png"),"")</f>
        <v/>
      </c>
      <c r="G3062" s="68">
        <f>IFERROR(_xlfn.IMAGE("https://play.pokemonshowdown.com/sprites/gen5/rhyhorn.png"),"")</f>
        <v/>
      </c>
    </row>
    <row r="3063">
      <c r="E3063" s="70" t="inlineStr">
        <is>
          <t>Lv 32 Lairon</t>
        </is>
      </c>
      <c r="F3063" s="71" t="n"/>
      <c r="G3063" s="70" t="inlineStr">
        <is>
          <t>Lv 32 Rhyhorn</t>
        </is>
      </c>
      <c r="H3063" s="71" t="n"/>
      <c r="Q3063" s="72" t="inlineStr">
        <is>
          <t>Pokémon</t>
        </is>
      </c>
    </row>
    <row r="3064">
      <c r="E3064" s="73" t="inlineStr">
        <is>
          <t>Adamant</t>
        </is>
      </c>
      <c r="F3064" s="73" t="inlineStr">
        <is>
          <t>Rock Head</t>
        </is>
      </c>
      <c r="G3064" s="73" t="inlineStr">
        <is>
          <t>Adamant</t>
        </is>
      </c>
      <c r="H3064" s="73" t="inlineStr">
        <is>
          <t>Lightning Rod</t>
        </is>
      </c>
      <c r="Q3064" s="72" t="inlineStr">
        <is>
          <t>Nature / Ability</t>
        </is>
      </c>
    </row>
    <row r="3065">
      <c r="B3065" s="72" t="inlineStr">
        <is>
          <t>AI Flags:</t>
        </is>
      </c>
      <c r="E3065" s="74" t="inlineStr">
        <is>
          <t>(None)</t>
        </is>
      </c>
      <c r="F3065" s="71" t="n"/>
      <c r="G3065" s="74" t="inlineStr">
        <is>
          <t>(None)</t>
        </is>
      </c>
      <c r="H3065" s="71" t="n"/>
      <c r="Q3065" s="72" t="inlineStr">
        <is>
          <t>Item</t>
        </is>
      </c>
    </row>
    <row r="3066">
      <c r="B3066" s="69" t="inlineStr">
        <is>
          <t>Basic Trainer</t>
        </is>
      </c>
      <c r="E3066" s="76" t="inlineStr">
        <is>
          <t>Roar</t>
        </is>
      </c>
      <c r="F3066" s="71" t="n"/>
      <c r="G3066" s="78" t="inlineStr">
        <is>
          <t>Dig</t>
        </is>
      </c>
      <c r="H3066" s="71" t="n"/>
      <c r="Q3066" s="72" t="inlineStr">
        <is>
          <t>Moves</t>
        </is>
      </c>
    </row>
    <row r="3067">
      <c r="E3067" s="76" t="inlineStr">
        <is>
          <t>Double Edge</t>
        </is>
      </c>
      <c r="F3067" s="71" t="n"/>
      <c r="G3067" s="75" t="inlineStr">
        <is>
          <t>Bite</t>
        </is>
      </c>
      <c r="H3067" s="71" t="n"/>
    </row>
    <row r="3068">
      <c r="E3068" s="87" t="inlineStr">
        <is>
          <t>Flash Cannon</t>
        </is>
      </c>
      <c r="F3068" s="71" t="n"/>
      <c r="G3068" s="82" t="inlineStr">
        <is>
          <t>Peck</t>
        </is>
      </c>
      <c r="H3068" s="71" t="n"/>
    </row>
    <row r="3069">
      <c r="E3069" s="78" t="inlineStr">
        <is>
          <t>Earthquake</t>
        </is>
      </c>
      <c r="F3069" s="71" t="n"/>
      <c r="G3069" s="78" t="inlineStr">
        <is>
          <t>Stomp</t>
        </is>
      </c>
      <c r="H3069" s="71" t="n"/>
    </row>
    <row r="3071" ht="20" customHeight="1">
      <c r="B3071" s="65" t="inlineStr">
        <is>
          <t>Pokemaniac</t>
        </is>
      </c>
      <c r="C3071" s="66" t="n"/>
      <c r="D3071" s="66" t="n"/>
      <c r="E3071" s="67" t="inlineStr">
        <is>
          <t>Pokemaniac Steve (Rematch 4)</t>
        </is>
      </c>
      <c r="F3071" s="66" t="n"/>
      <c r="G3071" s="66" t="n"/>
      <c r="H3071" s="66" t="n"/>
      <c r="I3071" s="66" t="n"/>
      <c r="J3071" s="66" t="n"/>
      <c r="K3071" s="66" t="n"/>
      <c r="L3071" s="66" t="n"/>
      <c r="M3071" s="66" t="n"/>
      <c r="N3071" s="66" t="n"/>
      <c r="O3071" s="66" t="n"/>
      <c r="P3071" s="66" t="n"/>
      <c r="Q3071" s="66" t="n"/>
    </row>
    <row r="3072" ht="69" customHeight="1">
      <c r="E3072" s="68">
        <f>IFERROR(_xlfn.IMAGE("https://play.pokemonshowdown.com/sprites/gen5/aggron.png"),"")</f>
        <v/>
      </c>
      <c r="G3072" s="68">
        <f>IFERROR(_xlfn.IMAGE("https://play.pokemonshowdown.com/sprites/gen5/rhydon.png"),"")</f>
        <v/>
      </c>
    </row>
    <row r="3073">
      <c r="E3073" s="70" t="inlineStr">
        <is>
          <t>Lv 35 Aggron</t>
        </is>
      </c>
      <c r="F3073" s="71" t="n"/>
      <c r="G3073" s="70" t="inlineStr">
        <is>
          <t>Lv 35 Rhydon</t>
        </is>
      </c>
      <c r="H3073" s="71" t="n"/>
      <c r="Q3073" s="72" t="inlineStr">
        <is>
          <t>Pokémon</t>
        </is>
      </c>
    </row>
    <row r="3074">
      <c r="E3074" s="73" t="inlineStr">
        <is>
          <t>Adamant</t>
        </is>
      </c>
      <c r="F3074" s="73" t="inlineStr">
        <is>
          <t>Rock Head</t>
        </is>
      </c>
      <c r="G3074" s="73" t="inlineStr">
        <is>
          <t>Adamant</t>
        </is>
      </c>
      <c r="H3074" s="73" t="inlineStr">
        <is>
          <t>Lightning Rod</t>
        </is>
      </c>
      <c r="Q3074" s="72" t="inlineStr">
        <is>
          <t>Nature / Ability</t>
        </is>
      </c>
    </row>
    <row r="3075">
      <c r="B3075" s="72" t="inlineStr">
        <is>
          <t>AI Flags:</t>
        </is>
      </c>
      <c r="E3075" s="74" t="inlineStr">
        <is>
          <t>(None)</t>
        </is>
      </c>
      <c r="F3075" s="71" t="n"/>
      <c r="G3075" s="74" t="inlineStr">
        <is>
          <t>(None)</t>
        </is>
      </c>
      <c r="H3075" s="71" t="n"/>
      <c r="Q3075" s="72" t="inlineStr">
        <is>
          <t>Item</t>
        </is>
      </c>
    </row>
    <row r="3076">
      <c r="B3076" s="69" t="inlineStr">
        <is>
          <t>Basic Trainer</t>
        </is>
      </c>
      <c r="E3076" s="90" t="inlineStr">
        <is>
          <t>Aqua Tail</t>
        </is>
      </c>
      <c r="F3076" s="71" t="n"/>
      <c r="G3076" s="76" t="inlineStr">
        <is>
          <t>Headbutt</t>
        </is>
      </c>
      <c r="H3076" s="71" t="n"/>
      <c r="Q3076" s="72" t="inlineStr">
        <is>
          <t>Moves</t>
        </is>
      </c>
    </row>
    <row r="3077">
      <c r="E3077" s="87" t="inlineStr">
        <is>
          <t>Flash Cannon</t>
        </is>
      </c>
      <c r="F3077" s="71" t="n"/>
      <c r="G3077" s="78" t="inlineStr">
        <is>
          <t>Stomp</t>
        </is>
      </c>
      <c r="H3077" s="71" t="n"/>
    </row>
    <row r="3078">
      <c r="E3078" s="78" t="inlineStr">
        <is>
          <t>Earthquake</t>
        </is>
      </c>
      <c r="F3078" s="71" t="n"/>
      <c r="G3078" s="80" t="inlineStr">
        <is>
          <t>Poison Jab</t>
        </is>
      </c>
      <c r="H3078" s="71" t="n"/>
    </row>
    <row r="3079">
      <c r="E3079" s="89" t="inlineStr">
        <is>
          <t>Stone Edge</t>
        </is>
      </c>
      <c r="F3079" s="71" t="n"/>
      <c r="G3079" s="89" t="inlineStr">
        <is>
          <t>Rock Blast</t>
        </is>
      </c>
      <c r="H3079" s="71" t="n"/>
    </row>
    <row r="3081" ht="20" customHeight="1">
      <c r="B3081" s="65" t="inlineStr">
        <is>
          <t>Psychic</t>
        </is>
      </c>
      <c r="C3081" s="66" t="n"/>
      <c r="D3081" s="66" t="n"/>
      <c r="E3081" s="67" t="inlineStr">
        <is>
          <t>Psychic Terry</t>
        </is>
      </c>
      <c r="F3081" s="66" t="n"/>
      <c r="G3081" s="66" t="n"/>
      <c r="H3081" s="66" t="n"/>
      <c r="I3081" s="66" t="n"/>
      <c r="J3081" s="66" t="n"/>
      <c r="K3081" s="66" t="n"/>
      <c r="L3081" s="66" t="n"/>
      <c r="M3081" s="66" t="n"/>
      <c r="N3081" s="66" t="n"/>
      <c r="O3081" s="66" t="n"/>
      <c r="P3081" s="66" t="n"/>
      <c r="Q3081" s="66" t="n"/>
    </row>
    <row r="3082" ht="69" customHeight="1">
      <c r="E3082" s="68">
        <f>IFERROR(_xlfn.IMAGE("https://play.pokemonshowdown.com/sprites/gen5/girafarig.png"),"")</f>
        <v/>
      </c>
    </row>
    <row r="3083">
      <c r="E3083" s="70" t="inlineStr">
        <is>
          <t>Lv 37 Girafarig</t>
        </is>
      </c>
      <c r="F3083" s="71" t="n"/>
      <c r="Q3083" s="72" t="inlineStr">
        <is>
          <t>Pokémon</t>
        </is>
      </c>
    </row>
    <row r="3084">
      <c r="E3084" s="73" t="inlineStr">
        <is>
          <t>Modest</t>
        </is>
      </c>
      <c r="F3084" s="73" t="inlineStr">
        <is>
          <t>Quick Feet</t>
        </is>
      </c>
      <c r="Q3084" s="72" t="inlineStr">
        <is>
          <t>Nature / Ability</t>
        </is>
      </c>
    </row>
    <row r="3085">
      <c r="B3085" s="72" t="inlineStr">
        <is>
          <t>AI Flags:</t>
        </is>
      </c>
      <c r="E3085" s="74" t="inlineStr">
        <is>
          <t>(None)</t>
        </is>
      </c>
      <c r="F3085" s="71" t="n"/>
      <c r="Q3085" s="72" t="inlineStr">
        <is>
          <t>Item</t>
        </is>
      </c>
    </row>
    <row r="3086">
      <c r="B3086" s="69" t="inlineStr">
        <is>
          <t>Basic Trainer</t>
        </is>
      </c>
      <c r="E3086" s="76" t="inlineStr">
        <is>
          <t>Sleep Talk</t>
        </is>
      </c>
      <c r="F3086" s="71" t="n"/>
      <c r="Q3086" s="72" t="inlineStr">
        <is>
          <t>Moves</t>
        </is>
      </c>
    </row>
    <row r="3087">
      <c r="E3087" s="75" t="inlineStr">
        <is>
          <t>Crunch</t>
        </is>
      </c>
      <c r="F3087" s="71" t="n"/>
    </row>
    <row r="3088">
      <c r="E3088" s="76" t="inlineStr">
        <is>
          <t>Double Hit</t>
        </is>
      </c>
      <c r="F3088" s="71" t="n"/>
    </row>
    <row r="3089">
      <c r="E3089" s="85" t="inlineStr">
        <is>
          <t>Psychic</t>
        </is>
      </c>
      <c r="F3089" s="71" t="n"/>
    </row>
    <row r="3091" ht="20" customHeight="1">
      <c r="B3091" s="65" t="inlineStr">
        <is>
          <t>Beauty</t>
        </is>
      </c>
      <c r="C3091" s="66" t="n"/>
      <c r="D3091" s="66" t="n"/>
      <c r="E3091" s="67" t="inlineStr">
        <is>
          <t>Beauty Thalia (Rematch 1)</t>
        </is>
      </c>
      <c r="F3091" s="66" t="n"/>
      <c r="G3091" s="66" t="n"/>
      <c r="H3091" s="66" t="n"/>
      <c r="I3091" s="66" t="n"/>
      <c r="J3091" s="66" t="n"/>
      <c r="K3091" s="66" t="n"/>
      <c r="L3091" s="66" t="n"/>
      <c r="M3091" s="66" t="n"/>
      <c r="N3091" s="66" t="n"/>
      <c r="O3091" s="66" t="n"/>
      <c r="P3091" s="66" t="n"/>
      <c r="Q3091" s="66" t="n"/>
    </row>
    <row r="3092" ht="69" customHeight="1">
      <c r="E3092" s="68">
        <f>IFERROR(_xlfn.IMAGE("https://play.pokemonshowdown.com/sprites/gen5/wailmer.png"),"")</f>
        <v/>
      </c>
      <c r="G3092" s="68">
        <f>IFERROR(_xlfn.IMAGE("https://play.pokemonshowdown.com/sprites/gen5/horsea.png"),"")</f>
        <v/>
      </c>
    </row>
    <row r="3093">
      <c r="E3093" s="70" t="inlineStr">
        <is>
          <t>Lv 34 Wailmer</t>
        </is>
      </c>
      <c r="F3093" s="71" t="n"/>
      <c r="G3093" s="70" t="inlineStr">
        <is>
          <t>Lv 34 Horsea</t>
        </is>
      </c>
      <c r="H3093" s="71" t="n"/>
      <c r="Q3093" s="72" t="inlineStr">
        <is>
          <t>Pokémon</t>
        </is>
      </c>
    </row>
    <row r="3094">
      <c r="E3094" s="73" t="inlineStr">
        <is>
          <t>Adamant</t>
        </is>
      </c>
      <c r="F3094" s="73" t="inlineStr">
        <is>
          <t>Pressure</t>
        </is>
      </c>
      <c r="G3094" s="73" t="inlineStr">
        <is>
          <t>Modest</t>
        </is>
      </c>
      <c r="H3094" s="73" t="inlineStr">
        <is>
          <t>Swift Swim</t>
        </is>
      </c>
      <c r="Q3094" s="72" t="inlineStr">
        <is>
          <t>Nature / Ability</t>
        </is>
      </c>
    </row>
    <row r="3095">
      <c r="B3095" s="72" t="inlineStr">
        <is>
          <t>AI Flags:</t>
        </is>
      </c>
      <c r="E3095" s="74" t="inlineStr">
        <is>
          <t>(None)</t>
        </is>
      </c>
      <c r="F3095" s="71" t="n"/>
      <c r="G3095" s="74" t="inlineStr">
        <is>
          <t>(None)</t>
        </is>
      </c>
      <c r="H3095" s="71" t="n"/>
      <c r="Q3095" s="72" t="inlineStr">
        <is>
          <t>Item</t>
        </is>
      </c>
    </row>
    <row r="3096">
      <c r="B3096" s="69" t="inlineStr">
        <is>
          <t>Basic Trainer</t>
        </is>
      </c>
      <c r="E3096" s="91" t="inlineStr">
        <is>
          <t>Ice Ball</t>
        </is>
      </c>
      <c r="F3096" s="71" t="n"/>
      <c r="G3096" s="91" t="inlineStr">
        <is>
          <t>Aurora Beam</t>
        </is>
      </c>
      <c r="H3096" s="71" t="n"/>
      <c r="Q3096" s="72" t="inlineStr">
        <is>
          <t>Moves</t>
        </is>
      </c>
    </row>
    <row r="3097">
      <c r="E3097" s="80" t="inlineStr">
        <is>
          <t>Swallow</t>
        </is>
      </c>
      <c r="F3097" s="71" t="n"/>
      <c r="G3097" s="90" t="inlineStr">
        <is>
          <t>Bubble Beam</t>
        </is>
      </c>
      <c r="H3097" s="71" t="n"/>
    </row>
    <row r="3098">
      <c r="E3098" s="90" t="inlineStr">
        <is>
          <t>Dive</t>
        </is>
      </c>
      <c r="F3098" s="71" t="n"/>
      <c r="G3098" s="93" t="inlineStr">
        <is>
          <t>Dragon Breath</t>
        </is>
      </c>
      <c r="H3098" s="71" t="n"/>
    </row>
    <row r="3099">
      <c r="E3099" s="82" t="inlineStr">
        <is>
          <t>Bounce</t>
        </is>
      </c>
      <c r="F3099" s="71" t="n"/>
      <c r="G3099" s="76" t="inlineStr">
        <is>
          <t>Double Edge</t>
        </is>
      </c>
      <c r="H3099" s="71" t="n"/>
    </row>
    <row r="3101" ht="20" customHeight="1">
      <c r="B3101" s="65" t="inlineStr">
        <is>
          <t>Beauty</t>
        </is>
      </c>
      <c r="C3101" s="66" t="n"/>
      <c r="D3101" s="66" t="n"/>
      <c r="E3101" s="67" t="inlineStr">
        <is>
          <t>Beauty Thalia (Rematch 2)</t>
        </is>
      </c>
      <c r="F3101" s="66" t="n"/>
      <c r="G3101" s="66" t="n"/>
      <c r="H3101" s="66" t="n"/>
      <c r="I3101" s="66" t="n"/>
      <c r="J3101" s="66" t="n"/>
      <c r="K3101" s="66" t="n"/>
      <c r="L3101" s="66" t="n"/>
      <c r="M3101" s="66" t="n"/>
      <c r="N3101" s="66" t="n"/>
      <c r="O3101" s="66" t="n"/>
      <c r="P3101" s="66" t="n"/>
      <c r="Q3101" s="66" t="n"/>
    </row>
    <row r="3102" ht="69" customHeight="1">
      <c r="E3102" s="68">
        <f>IFERROR(_xlfn.IMAGE("https://play.pokemonshowdown.com/sprites/gen5/luvdisc.png"),"")</f>
        <v/>
      </c>
      <c r="G3102" s="68">
        <f>IFERROR(_xlfn.IMAGE("https://play.pokemonshowdown.com/sprites/gen5/wailmer.png"),"")</f>
        <v/>
      </c>
      <c r="I3102" s="68">
        <f>IFERROR(_xlfn.IMAGE("https://play.pokemonshowdown.com/sprites/gen5/seadra.png"),"")</f>
        <v/>
      </c>
    </row>
    <row r="3103">
      <c r="E3103" s="70" t="inlineStr">
        <is>
          <t>Lv 36 Luvdisc</t>
        </is>
      </c>
      <c r="F3103" s="71" t="n"/>
      <c r="G3103" s="70" t="inlineStr">
        <is>
          <t>Lv 36 Wailmer</t>
        </is>
      </c>
      <c r="H3103" s="71" t="n"/>
      <c r="I3103" s="70" t="inlineStr">
        <is>
          <t>Lv 36 Seadra</t>
        </is>
      </c>
      <c r="J3103" s="71" t="n"/>
      <c r="Q3103" s="72" t="inlineStr">
        <is>
          <t>Pokémon</t>
        </is>
      </c>
    </row>
    <row r="3104">
      <c r="E3104" s="73" t="inlineStr">
        <is>
          <t>Timid</t>
        </is>
      </c>
      <c r="F3104" s="73" t="inlineStr">
        <is>
          <t>Swift Swim</t>
        </is>
      </c>
      <c r="G3104" s="73" t="inlineStr">
        <is>
          <t>Adamant</t>
        </is>
      </c>
      <c r="H3104" s="73" t="inlineStr">
        <is>
          <t>Pressure</t>
        </is>
      </c>
      <c r="I3104" s="73" t="inlineStr">
        <is>
          <t>Modest</t>
        </is>
      </c>
      <c r="J3104" s="73" t="inlineStr">
        <is>
          <t>Sniper</t>
        </is>
      </c>
      <c r="Q3104" s="72" t="inlineStr">
        <is>
          <t>Nature / Ability</t>
        </is>
      </c>
    </row>
    <row r="3105">
      <c r="B3105" s="72" t="inlineStr">
        <is>
          <t>AI Flags:</t>
        </is>
      </c>
      <c r="E3105" s="74" t="inlineStr">
        <is>
          <t>(None)</t>
        </is>
      </c>
      <c r="F3105" s="71" t="n"/>
      <c r="G3105" s="74" t="inlineStr">
        <is>
          <t>(None)</t>
        </is>
      </c>
      <c r="H3105" s="71" t="n"/>
      <c r="I3105" s="74" t="inlineStr">
        <is>
          <t>(None)</t>
        </is>
      </c>
      <c r="J3105" s="71" t="n"/>
      <c r="Q3105" s="72" t="inlineStr">
        <is>
          <t>Item</t>
        </is>
      </c>
    </row>
    <row r="3106">
      <c r="B3106" s="69" t="inlineStr">
        <is>
          <t>Basic Trainer</t>
        </is>
      </c>
      <c r="E3106" s="76" t="inlineStr">
        <is>
          <t>Lucky Chant</t>
        </is>
      </c>
      <c r="F3106" s="71" t="n"/>
      <c r="G3106" s="91" t="inlineStr">
        <is>
          <t>Ice Ball</t>
        </is>
      </c>
      <c r="H3106" s="71" t="n"/>
      <c r="I3106" s="91" t="inlineStr">
        <is>
          <t>Aurora Beam</t>
        </is>
      </c>
      <c r="J3106" s="71" t="n"/>
      <c r="Q3106" s="72" t="inlineStr">
        <is>
          <t>Moves</t>
        </is>
      </c>
    </row>
    <row r="3107">
      <c r="E3107" s="76" t="inlineStr">
        <is>
          <t>Attract</t>
        </is>
      </c>
      <c r="F3107" s="71" t="n"/>
      <c r="G3107" s="80" t="inlineStr">
        <is>
          <t>Swallow</t>
        </is>
      </c>
      <c r="H3107" s="71" t="n"/>
      <c r="I3107" s="90" t="inlineStr">
        <is>
          <t>Bubble Beam</t>
        </is>
      </c>
      <c r="J3107" s="71" t="n"/>
    </row>
    <row r="3108">
      <c r="E3108" s="76" t="inlineStr">
        <is>
          <t>Sweet Kiss</t>
        </is>
      </c>
      <c r="F3108" s="71" t="n"/>
      <c r="G3108" s="90" t="inlineStr">
        <is>
          <t>Dive</t>
        </is>
      </c>
      <c r="H3108" s="71" t="n"/>
      <c r="I3108" s="93" t="inlineStr">
        <is>
          <t>Dragon Breath</t>
        </is>
      </c>
      <c r="J3108" s="71" t="n"/>
    </row>
    <row r="3109">
      <c r="E3109" s="90" t="inlineStr">
        <is>
          <t>Brine</t>
        </is>
      </c>
      <c r="F3109" s="71" t="n"/>
      <c r="G3109" s="82" t="inlineStr">
        <is>
          <t>Bounce</t>
        </is>
      </c>
      <c r="H3109" s="71" t="n"/>
      <c r="I3109" s="76" t="inlineStr">
        <is>
          <t>Double Edge</t>
        </is>
      </c>
      <c r="J3109" s="71" t="n"/>
    </row>
    <row r="3111" ht="20" customHeight="1">
      <c r="B3111" s="65" t="inlineStr">
        <is>
          <t>Beauty</t>
        </is>
      </c>
      <c r="C3111" s="66" t="n"/>
      <c r="D3111" s="66" t="n"/>
      <c r="E3111" s="67" t="inlineStr">
        <is>
          <t>Beauty Thalia (Rematch 3)</t>
        </is>
      </c>
      <c r="F3111" s="66" t="n"/>
      <c r="G3111" s="66" t="n"/>
      <c r="H3111" s="66" t="n"/>
      <c r="I3111" s="66" t="n"/>
      <c r="J3111" s="66" t="n"/>
      <c r="K3111" s="66" t="n"/>
      <c r="L3111" s="66" t="n"/>
      <c r="M3111" s="66" t="n"/>
      <c r="N3111" s="66" t="n"/>
      <c r="O3111" s="66" t="n"/>
      <c r="P3111" s="66" t="n"/>
      <c r="Q3111" s="66" t="n"/>
    </row>
    <row r="3112" ht="69" customHeight="1">
      <c r="E3112" s="68">
        <f>IFERROR(_xlfn.IMAGE("https://play.pokemonshowdown.com/sprites/gen5/luvdisc.png"),"")</f>
        <v/>
      </c>
      <c r="G3112" s="68">
        <f>IFERROR(_xlfn.IMAGE("https://play.pokemonshowdown.com/sprites/gen5/wailmer.png"),"")</f>
        <v/>
      </c>
      <c r="I3112" s="68">
        <f>IFERROR(_xlfn.IMAGE("https://play.pokemonshowdown.com/sprites/gen5/seadra.png"),"")</f>
        <v/>
      </c>
    </row>
    <row r="3113">
      <c r="E3113" s="70" t="inlineStr">
        <is>
          <t>Lv 38 Luvdisc</t>
        </is>
      </c>
      <c r="F3113" s="71" t="n"/>
      <c r="G3113" s="70" t="inlineStr">
        <is>
          <t>Lv 38 Wailmer</t>
        </is>
      </c>
      <c r="H3113" s="71" t="n"/>
      <c r="I3113" s="70" t="inlineStr">
        <is>
          <t>Lv 38 Seadra</t>
        </is>
      </c>
      <c r="J3113" s="71" t="n"/>
      <c r="Q3113" s="72" t="inlineStr">
        <is>
          <t>Pokémon</t>
        </is>
      </c>
    </row>
    <row r="3114">
      <c r="E3114" s="73" t="inlineStr">
        <is>
          <t>Timid</t>
        </is>
      </c>
      <c r="F3114" s="73" t="inlineStr">
        <is>
          <t>Swift Swim</t>
        </is>
      </c>
      <c r="G3114" s="73" t="inlineStr">
        <is>
          <t>Adamant</t>
        </is>
      </c>
      <c r="H3114" s="73" t="inlineStr">
        <is>
          <t>Pressure</t>
        </is>
      </c>
      <c r="I3114" s="73" t="inlineStr">
        <is>
          <t>Modest</t>
        </is>
      </c>
      <c r="J3114" s="73" t="inlineStr">
        <is>
          <t>Sniper</t>
        </is>
      </c>
      <c r="Q3114" s="72" t="inlineStr">
        <is>
          <t>Nature / Ability</t>
        </is>
      </c>
    </row>
    <row r="3115">
      <c r="B3115" s="72" t="inlineStr">
        <is>
          <t>AI Flags:</t>
        </is>
      </c>
      <c r="E3115" s="74" t="inlineStr">
        <is>
          <t>(None)</t>
        </is>
      </c>
      <c r="F3115" s="71" t="n"/>
      <c r="G3115" s="74" t="inlineStr">
        <is>
          <t>(None)</t>
        </is>
      </c>
      <c r="H3115" s="71" t="n"/>
      <c r="I3115" s="74" t="inlineStr">
        <is>
          <t>(None)</t>
        </is>
      </c>
      <c r="J3115" s="71" t="n"/>
      <c r="Q3115" s="72" t="inlineStr">
        <is>
          <t>Item</t>
        </is>
      </c>
    </row>
    <row r="3116">
      <c r="B3116" s="69" t="inlineStr">
        <is>
          <t>Basic Trainer</t>
        </is>
      </c>
      <c r="E3116" s="76" t="inlineStr">
        <is>
          <t>Attract</t>
        </is>
      </c>
      <c r="F3116" s="71" t="n"/>
      <c r="G3116" s="80" t="inlineStr">
        <is>
          <t>Swallow</t>
        </is>
      </c>
      <c r="H3116" s="71" t="n"/>
      <c r="I3116" s="91" t="inlineStr">
        <is>
          <t>Aurora Beam</t>
        </is>
      </c>
      <c r="J3116" s="71" t="n"/>
      <c r="Q3116" s="72" t="inlineStr">
        <is>
          <t>Moves</t>
        </is>
      </c>
    </row>
    <row r="3117">
      <c r="E3117" s="76" t="inlineStr">
        <is>
          <t>Sweet Kiss</t>
        </is>
      </c>
      <c r="F3117" s="71" t="n"/>
      <c r="G3117" s="90" t="inlineStr">
        <is>
          <t>Dive</t>
        </is>
      </c>
      <c r="H3117" s="71" t="n"/>
      <c r="I3117" s="90" t="inlineStr">
        <is>
          <t>Bubble Beam</t>
        </is>
      </c>
      <c r="J3117" s="71" t="n"/>
    </row>
    <row r="3118">
      <c r="E3118" s="90" t="inlineStr">
        <is>
          <t>Brine</t>
        </is>
      </c>
      <c r="F3118" s="71" t="n"/>
      <c r="G3118" s="82" t="inlineStr">
        <is>
          <t>Bounce</t>
        </is>
      </c>
      <c r="H3118" s="71" t="n"/>
      <c r="I3118" s="93" t="inlineStr">
        <is>
          <t>Dragon Breath</t>
        </is>
      </c>
      <c r="J3118" s="71" t="n"/>
    </row>
    <row r="3119">
      <c r="E3119" s="76" t="inlineStr">
        <is>
          <t>Safeguard</t>
        </is>
      </c>
      <c r="F3119" s="71" t="n"/>
      <c r="G3119" s="76" t="inlineStr">
        <is>
          <t>Self Destruct</t>
        </is>
      </c>
      <c r="H3119" s="71" t="n"/>
      <c r="I3119" s="76" t="inlineStr">
        <is>
          <t>Double Edge</t>
        </is>
      </c>
      <c r="J3119" s="71" t="n"/>
    </row>
    <row r="3121" ht="20" customHeight="1">
      <c r="B3121" s="65" t="inlineStr">
        <is>
          <t>Beauty</t>
        </is>
      </c>
      <c r="C3121" s="66" t="n"/>
      <c r="D3121" s="66" t="n"/>
      <c r="E3121" s="67" t="inlineStr">
        <is>
          <t>Beauty Thalia (Rematch 4)</t>
        </is>
      </c>
      <c r="F3121" s="66" t="n"/>
      <c r="G3121" s="66" t="n"/>
      <c r="H3121" s="66" t="n"/>
      <c r="I3121" s="66" t="n"/>
      <c r="J3121" s="66" t="n"/>
      <c r="K3121" s="66" t="n"/>
      <c r="L3121" s="66" t="n"/>
      <c r="M3121" s="66" t="n"/>
      <c r="N3121" s="66" t="n"/>
      <c r="O3121" s="66" t="n"/>
      <c r="P3121" s="66" t="n"/>
      <c r="Q3121" s="66" t="n"/>
    </row>
    <row r="3122" ht="69" customHeight="1">
      <c r="E3122" s="68">
        <f>IFERROR(_xlfn.IMAGE("https://play.pokemonshowdown.com/sprites/gen5/luvdisc.png"),"")</f>
        <v/>
      </c>
      <c r="G3122" s="68">
        <f>IFERROR(_xlfn.IMAGE("https://play.pokemonshowdown.com/sprites/gen5/wailord.png"),"")</f>
        <v/>
      </c>
      <c r="I3122" s="68">
        <f>IFERROR(_xlfn.IMAGE("https://play.pokemonshowdown.com/sprites/gen5/kingdra.png"),"")</f>
        <v/>
      </c>
    </row>
    <row r="3123">
      <c r="E3123" s="70" t="inlineStr">
        <is>
          <t>Lv 40 Luvdisc</t>
        </is>
      </c>
      <c r="F3123" s="71" t="n"/>
      <c r="G3123" s="70" t="inlineStr">
        <is>
          <t>Lv 40 Wailord</t>
        </is>
      </c>
      <c r="H3123" s="71" t="n"/>
      <c r="I3123" s="70" t="inlineStr">
        <is>
          <t>Lv 40 Kingdra</t>
        </is>
      </c>
      <c r="J3123" s="71" t="n"/>
      <c r="Q3123" s="72" t="inlineStr">
        <is>
          <t>Pokémon</t>
        </is>
      </c>
    </row>
    <row r="3124">
      <c r="E3124" s="73" t="inlineStr">
        <is>
          <t>Timid</t>
        </is>
      </c>
      <c r="F3124" s="73" t="inlineStr">
        <is>
          <t>Swift Swim</t>
        </is>
      </c>
      <c r="G3124" s="73" t="inlineStr">
        <is>
          <t>Adamant</t>
        </is>
      </c>
      <c r="H3124" s="73" t="inlineStr">
        <is>
          <t>Pressure</t>
        </is>
      </c>
      <c r="I3124" s="73" t="inlineStr">
        <is>
          <t>Adamant</t>
        </is>
      </c>
      <c r="J3124" s="73" t="inlineStr">
        <is>
          <t>Swift Swim</t>
        </is>
      </c>
      <c r="Q3124" s="72" t="inlineStr">
        <is>
          <t>Nature / Ability</t>
        </is>
      </c>
    </row>
    <row r="3125">
      <c r="B3125" s="72" t="inlineStr">
        <is>
          <t>AI Flags:</t>
        </is>
      </c>
      <c r="E3125" s="74" t="inlineStr">
        <is>
          <t>(None)</t>
        </is>
      </c>
      <c r="F3125" s="71" t="n"/>
      <c r="G3125" s="74" t="inlineStr">
        <is>
          <t>(None)</t>
        </is>
      </c>
      <c r="H3125" s="71" t="n"/>
      <c r="I3125" s="74" t="inlineStr">
        <is>
          <t>(None)</t>
        </is>
      </c>
      <c r="J3125" s="71" t="n"/>
      <c r="Q3125" s="72" t="inlineStr">
        <is>
          <t>Item</t>
        </is>
      </c>
    </row>
    <row r="3126">
      <c r="B3126" s="69" t="inlineStr">
        <is>
          <t>Basic Trainer</t>
        </is>
      </c>
      <c r="E3126" s="76" t="inlineStr">
        <is>
          <t>Sweet Kiss</t>
        </is>
      </c>
      <c r="F3126" s="71" t="n"/>
      <c r="G3126" s="76" t="inlineStr">
        <is>
          <t>Roar</t>
        </is>
      </c>
      <c r="H3126" s="71" t="n"/>
      <c r="I3126" s="90" t="inlineStr">
        <is>
          <t>Hydro Pump</t>
        </is>
      </c>
      <c r="J3126" s="71" t="n"/>
      <c r="Q3126" s="72" t="inlineStr">
        <is>
          <t>Moves</t>
        </is>
      </c>
    </row>
    <row r="3127">
      <c r="E3127" s="90" t="inlineStr">
        <is>
          <t>Brine</t>
        </is>
      </c>
      <c r="F3127" s="71" t="n"/>
      <c r="G3127" s="80" t="inlineStr">
        <is>
          <t>Swallow</t>
        </is>
      </c>
      <c r="H3127" s="71" t="n"/>
      <c r="I3127" s="93" t="inlineStr">
        <is>
          <t>Dragon Breath</t>
        </is>
      </c>
      <c r="J3127" s="71" t="n"/>
    </row>
    <row r="3128">
      <c r="E3128" s="76" t="inlineStr">
        <is>
          <t>Safeguard</t>
        </is>
      </c>
      <c r="F3128" s="71" t="n"/>
      <c r="G3128" s="90" t="inlineStr">
        <is>
          <t>Aqua Tail</t>
        </is>
      </c>
      <c r="H3128" s="71" t="n"/>
      <c r="I3128" s="76" t="inlineStr">
        <is>
          <t>Double Edge</t>
        </is>
      </c>
      <c r="J3128" s="71" t="n"/>
    </row>
    <row r="3129">
      <c r="E3129" s="76" t="inlineStr">
        <is>
          <t>Captivate</t>
        </is>
      </c>
      <c r="F3129" s="71" t="n"/>
      <c r="G3129" s="82" t="inlineStr">
        <is>
          <t>Bounce</t>
        </is>
      </c>
      <c r="H3129" s="71" t="n"/>
      <c r="I3129" s="91" t="inlineStr">
        <is>
          <t>Ice Beam</t>
        </is>
      </c>
      <c r="J3129" s="71" t="n"/>
    </row>
    <row r="3131" ht="20" customHeight="1">
      <c r="B3131" s="65" t="inlineStr">
        <is>
          <t>Expert</t>
        </is>
      </c>
      <c r="C3131" s="66" t="n"/>
      <c r="D3131" s="66" t="n"/>
      <c r="E3131" s="67" t="inlineStr">
        <is>
          <t>Expert Timothy (Rematch 1)</t>
        </is>
      </c>
      <c r="F3131" s="66" t="n"/>
      <c r="G3131" s="66" t="n"/>
      <c r="H3131" s="66" t="n"/>
      <c r="I3131" s="66" t="n"/>
      <c r="J3131" s="66" t="n"/>
      <c r="K3131" s="66" t="n"/>
      <c r="L3131" s="66" t="n"/>
      <c r="M3131" s="66" t="n"/>
      <c r="N3131" s="66" t="n"/>
      <c r="O3131" s="66" t="n"/>
      <c r="P3131" s="66" t="n"/>
      <c r="Q3131" s="66" t="n"/>
    </row>
    <row r="3132" ht="69" customHeight="1">
      <c r="E3132" s="68">
        <f>IFERROR(_xlfn.IMAGE("https://play.pokemonshowdown.com/sprites/gen5/hariyama.png"),"")</f>
        <v/>
      </c>
    </row>
    <row r="3133">
      <c r="E3133" s="70" t="inlineStr">
        <is>
          <t>Lv 33 Hariyama</t>
        </is>
      </c>
      <c r="F3133" s="71" t="n"/>
      <c r="Q3133" s="72" t="inlineStr">
        <is>
          <t>Pokémon</t>
        </is>
      </c>
    </row>
    <row r="3134">
      <c r="E3134" s="73" t="inlineStr">
        <is>
          <t>Adamant</t>
        </is>
      </c>
      <c r="F3134" s="73" t="inlineStr">
        <is>
          <t>Guts</t>
        </is>
      </c>
      <c r="Q3134" s="72" t="inlineStr">
        <is>
          <t>Nature / Ability</t>
        </is>
      </c>
    </row>
    <row r="3135">
      <c r="B3135" s="72" t="inlineStr">
        <is>
          <t>AI Flags:</t>
        </is>
      </c>
      <c r="E3135" s="74" t="inlineStr">
        <is>
          <t>(None)</t>
        </is>
      </c>
      <c r="F3135" s="71" t="n"/>
      <c r="Q3135" s="72" t="inlineStr">
        <is>
          <t>Item</t>
        </is>
      </c>
    </row>
    <row r="3136">
      <c r="B3136" s="69" t="inlineStr">
        <is>
          <t>Basic Trainer</t>
        </is>
      </c>
      <c r="E3136" s="86" t="inlineStr">
        <is>
          <t>Arm Thrust</t>
        </is>
      </c>
      <c r="F3136" s="71" t="n"/>
      <c r="Q3136" s="72" t="inlineStr">
        <is>
          <t>Moves</t>
        </is>
      </c>
    </row>
    <row r="3137">
      <c r="E3137" s="75" t="inlineStr">
        <is>
          <t>Knock Off</t>
        </is>
      </c>
      <c r="F3137" s="71" t="n"/>
    </row>
    <row r="3138">
      <c r="E3138" s="78" t="inlineStr">
        <is>
          <t>Sand Attack</t>
        </is>
      </c>
      <c r="F3138" s="71" t="n"/>
    </row>
    <row r="3139">
      <c r="E3139" s="78" t="inlineStr">
        <is>
          <t>Dig</t>
        </is>
      </c>
      <c r="F3139" s="71" t="n"/>
    </row>
    <row r="3141" ht="20" customHeight="1">
      <c r="B3141" s="65" t="inlineStr">
        <is>
          <t>Expert</t>
        </is>
      </c>
      <c r="C3141" s="66" t="n"/>
      <c r="D3141" s="66" t="n"/>
      <c r="E3141" s="67" t="inlineStr">
        <is>
          <t>Expert Timothy (Rematch 2)</t>
        </is>
      </c>
      <c r="F3141" s="66" t="n"/>
      <c r="G3141" s="66" t="n"/>
      <c r="H3141" s="66" t="n"/>
      <c r="I3141" s="66" t="n"/>
      <c r="J3141" s="66" t="n"/>
      <c r="K3141" s="66" t="n"/>
      <c r="L3141" s="66" t="n"/>
      <c r="M3141" s="66" t="n"/>
      <c r="N3141" s="66" t="n"/>
      <c r="O3141" s="66" t="n"/>
      <c r="P3141" s="66" t="n"/>
      <c r="Q3141" s="66" t="n"/>
    </row>
    <row r="3142" ht="69" customHeight="1">
      <c r="E3142" s="68">
        <f>IFERROR(_xlfn.IMAGE("https://play.pokemonshowdown.com/sprites/gen5/hariyama.png"),"")</f>
        <v/>
      </c>
    </row>
    <row r="3143">
      <c r="E3143" s="70" t="inlineStr">
        <is>
          <t>Lv 36 Hariyama</t>
        </is>
      </c>
      <c r="F3143" s="71" t="n"/>
      <c r="Q3143" s="72" t="inlineStr">
        <is>
          <t>Pokémon</t>
        </is>
      </c>
    </row>
    <row r="3144">
      <c r="E3144" s="73" t="inlineStr">
        <is>
          <t>Adamant</t>
        </is>
      </c>
      <c r="F3144" s="73" t="inlineStr">
        <is>
          <t>Guts</t>
        </is>
      </c>
      <c r="Q3144" s="72" t="inlineStr">
        <is>
          <t>Nature / Ability</t>
        </is>
      </c>
    </row>
    <row r="3145">
      <c r="B3145" s="72" t="inlineStr">
        <is>
          <t>AI Flags:</t>
        </is>
      </c>
      <c r="E3145" s="74" t="inlineStr">
        <is>
          <t>(None)</t>
        </is>
      </c>
      <c r="F3145" s="71" t="n"/>
      <c r="Q3145" s="72" t="inlineStr">
        <is>
          <t>Item</t>
        </is>
      </c>
    </row>
    <row r="3146">
      <c r="B3146" s="69" t="inlineStr">
        <is>
          <t>Basic Trainer</t>
        </is>
      </c>
      <c r="E3146" s="86" t="inlineStr">
        <is>
          <t>Arm Thrust</t>
        </is>
      </c>
      <c r="F3146" s="71" t="n"/>
      <c r="Q3146" s="72" t="inlineStr">
        <is>
          <t>Moves</t>
        </is>
      </c>
    </row>
    <row r="3147">
      <c r="E3147" s="75" t="inlineStr">
        <is>
          <t>Knock Off</t>
        </is>
      </c>
      <c r="F3147" s="71" t="n"/>
    </row>
    <row r="3148">
      <c r="E3148" s="78" t="inlineStr">
        <is>
          <t>Sand Attack</t>
        </is>
      </c>
      <c r="F3148" s="71" t="n"/>
    </row>
    <row r="3149">
      <c r="E3149" s="78" t="inlineStr">
        <is>
          <t>Dig</t>
        </is>
      </c>
      <c r="F3149" s="71" t="n"/>
    </row>
    <row r="3151" ht="20" customHeight="1">
      <c r="B3151" s="65" t="inlineStr">
        <is>
          <t>Expert</t>
        </is>
      </c>
      <c r="C3151" s="66" t="n"/>
      <c r="D3151" s="66" t="n"/>
      <c r="E3151" s="67" t="inlineStr">
        <is>
          <t>Expert Timothy (Rematch 3)</t>
        </is>
      </c>
      <c r="F3151" s="66" t="n"/>
      <c r="G3151" s="66" t="n"/>
      <c r="H3151" s="66" t="n"/>
      <c r="I3151" s="66" t="n"/>
      <c r="J3151" s="66" t="n"/>
      <c r="K3151" s="66" t="n"/>
      <c r="L3151" s="66" t="n"/>
      <c r="M3151" s="66" t="n"/>
      <c r="N3151" s="66" t="n"/>
      <c r="O3151" s="66" t="n"/>
      <c r="P3151" s="66" t="n"/>
      <c r="Q3151" s="66" t="n"/>
    </row>
    <row r="3152" ht="69" customHeight="1">
      <c r="E3152" s="68">
        <f>IFERROR(_xlfn.IMAGE("https://play.pokemonshowdown.com/sprites/gen5/hariyama.png"),"")</f>
        <v/>
      </c>
    </row>
    <row r="3153">
      <c r="E3153" s="70" t="inlineStr">
        <is>
          <t>Lv 39 Hariyama</t>
        </is>
      </c>
      <c r="F3153" s="71" t="n"/>
      <c r="Q3153" s="72" t="inlineStr">
        <is>
          <t>Pokémon</t>
        </is>
      </c>
    </row>
    <row r="3154">
      <c r="E3154" s="73" t="inlineStr">
        <is>
          <t>Adamant</t>
        </is>
      </c>
      <c r="F3154" s="73" t="inlineStr">
        <is>
          <t>Guts</t>
        </is>
      </c>
      <c r="Q3154" s="72" t="inlineStr">
        <is>
          <t>Nature / Ability</t>
        </is>
      </c>
    </row>
    <row r="3155">
      <c r="B3155" s="72" t="inlineStr">
        <is>
          <t>AI Flags:</t>
        </is>
      </c>
      <c r="E3155" s="74" t="inlineStr">
        <is>
          <t>(None)</t>
        </is>
      </c>
      <c r="F3155" s="71" t="n"/>
      <c r="Q3155" s="72" t="inlineStr">
        <is>
          <t>Item</t>
        </is>
      </c>
    </row>
    <row r="3156">
      <c r="B3156" s="69" t="inlineStr">
        <is>
          <t>Basic Trainer</t>
        </is>
      </c>
      <c r="E3156" s="86" t="inlineStr">
        <is>
          <t>Arm Thrust</t>
        </is>
      </c>
      <c r="F3156" s="71" t="n"/>
      <c r="Q3156" s="72" t="inlineStr">
        <is>
          <t>Moves</t>
        </is>
      </c>
    </row>
    <row r="3157">
      <c r="E3157" s="76" t="inlineStr">
        <is>
          <t>Belly Drum</t>
        </is>
      </c>
      <c r="F3157" s="71" t="n"/>
    </row>
    <row r="3158">
      <c r="E3158" s="78" t="inlineStr">
        <is>
          <t>Sand Attack</t>
        </is>
      </c>
      <c r="F3158" s="71" t="n"/>
    </row>
    <row r="3159">
      <c r="E3159" s="78" t="inlineStr">
        <is>
          <t>Dig</t>
        </is>
      </c>
      <c r="F3159" s="71" t="n"/>
    </row>
    <row r="3161" ht="20" customHeight="1">
      <c r="B3161" s="65" t="inlineStr">
        <is>
          <t>Expert</t>
        </is>
      </c>
      <c r="C3161" s="66" t="n"/>
      <c r="D3161" s="66" t="n"/>
      <c r="E3161" s="67" t="inlineStr">
        <is>
          <t>Expert Timothy (Rematch 4)</t>
        </is>
      </c>
      <c r="F3161" s="66" t="n"/>
      <c r="G3161" s="66" t="n"/>
      <c r="H3161" s="66" t="n"/>
      <c r="I3161" s="66" t="n"/>
      <c r="J3161" s="66" t="n"/>
      <c r="K3161" s="66" t="n"/>
      <c r="L3161" s="66" t="n"/>
      <c r="M3161" s="66" t="n"/>
      <c r="N3161" s="66" t="n"/>
      <c r="O3161" s="66" t="n"/>
      <c r="P3161" s="66" t="n"/>
      <c r="Q3161" s="66" t="n"/>
    </row>
    <row r="3162" ht="69" customHeight="1">
      <c r="E3162" s="68">
        <f>IFERROR(_xlfn.IMAGE("https://play.pokemonshowdown.com/sprites/gen5/hariyama.png"),"")</f>
        <v/>
      </c>
    </row>
    <row r="3163">
      <c r="E3163" s="70" t="inlineStr">
        <is>
          <t>Lv 42 Hariyama</t>
        </is>
      </c>
      <c r="F3163" s="71" t="n"/>
      <c r="Q3163" s="72" t="inlineStr">
        <is>
          <t>Pokémon</t>
        </is>
      </c>
    </row>
    <row r="3164">
      <c r="E3164" s="73" t="inlineStr">
        <is>
          <t>Adamant</t>
        </is>
      </c>
      <c r="F3164" s="73" t="inlineStr">
        <is>
          <t>Guts</t>
        </is>
      </c>
      <c r="Q3164" s="72" t="inlineStr">
        <is>
          <t>Nature / Ability</t>
        </is>
      </c>
    </row>
    <row r="3165">
      <c r="B3165" s="72" t="inlineStr">
        <is>
          <t>AI Flags:</t>
        </is>
      </c>
      <c r="E3165" s="74" t="inlineStr">
        <is>
          <t>(None)</t>
        </is>
      </c>
      <c r="F3165" s="71" t="n"/>
      <c r="Q3165" s="72" t="inlineStr">
        <is>
          <t>Item</t>
        </is>
      </c>
    </row>
    <row r="3166">
      <c r="B3166" s="69" t="inlineStr">
        <is>
          <t>Basic Trainer</t>
        </is>
      </c>
      <c r="E3166" s="86" t="inlineStr">
        <is>
          <t>Arm Thrust</t>
        </is>
      </c>
      <c r="F3166" s="71" t="n"/>
      <c r="Q3166" s="72" t="inlineStr">
        <is>
          <t>Moves</t>
        </is>
      </c>
    </row>
    <row r="3167">
      <c r="E3167" s="76" t="inlineStr">
        <is>
          <t>Belly Drum</t>
        </is>
      </c>
      <c r="F3167" s="71" t="n"/>
    </row>
    <row r="3168">
      <c r="E3168" s="78" t="inlineStr">
        <is>
          <t>Sand Attack</t>
        </is>
      </c>
      <c r="F3168" s="71" t="n"/>
    </row>
    <row r="3169">
      <c r="E3169" s="78" t="inlineStr">
        <is>
          <t>Dig</t>
        </is>
      </c>
      <c r="F3169" s="71" t="n"/>
    </row>
    <row r="3171" ht="20" customHeight="1">
      <c r="B3171" s="65" t="inlineStr">
        <is>
          <t>Swimmer M</t>
        </is>
      </c>
      <c r="C3171" s="66" t="n"/>
      <c r="D3171" s="66" t="n"/>
      <c r="E3171" s="67" t="inlineStr">
        <is>
          <t>Swimmer M Tony (Rematch 1)</t>
        </is>
      </c>
      <c r="F3171" s="66" t="n"/>
      <c r="G3171" s="66" t="n"/>
      <c r="H3171" s="66" t="n"/>
      <c r="I3171" s="66" t="n"/>
      <c r="J3171" s="66" t="n"/>
      <c r="K3171" s="66" t="n"/>
      <c r="L3171" s="66" t="n"/>
      <c r="M3171" s="66" t="n"/>
      <c r="N3171" s="66" t="n"/>
      <c r="O3171" s="66" t="n"/>
      <c r="P3171" s="66" t="n"/>
      <c r="Q3171" s="66" t="n"/>
    </row>
    <row r="3172" ht="69" customHeight="1">
      <c r="E3172" s="68">
        <f>IFERROR(_xlfn.IMAGE("https://play.pokemonshowdown.com/sprites/gen5/sharpedo.png"),"")</f>
        <v/>
      </c>
    </row>
    <row r="3173">
      <c r="E3173" s="70" t="inlineStr">
        <is>
          <t>Lv 30 Sharpedo</t>
        </is>
      </c>
      <c r="F3173" s="71" t="n"/>
      <c r="Q3173" s="72" t="inlineStr">
        <is>
          <t>Pokémon</t>
        </is>
      </c>
    </row>
    <row r="3174">
      <c r="E3174" s="73" t="inlineStr">
        <is>
          <t>Jolly</t>
        </is>
      </c>
      <c r="F3174" s="73" t="inlineStr">
        <is>
          <t>Tinted Lens</t>
        </is>
      </c>
      <c r="Q3174" s="72" t="inlineStr">
        <is>
          <t>Nature / Ability</t>
        </is>
      </c>
    </row>
    <row r="3175">
      <c r="B3175" s="72" t="inlineStr">
        <is>
          <t>AI Flags:</t>
        </is>
      </c>
      <c r="E3175" s="74" t="inlineStr">
        <is>
          <t>(None)</t>
        </is>
      </c>
      <c r="F3175" s="71" t="n"/>
      <c r="Q3175" s="72" t="inlineStr">
        <is>
          <t>Item</t>
        </is>
      </c>
    </row>
    <row r="3176">
      <c r="B3176" s="69" t="inlineStr">
        <is>
          <t>Basic Trainer</t>
        </is>
      </c>
      <c r="E3176" s="91" t="inlineStr">
        <is>
          <t>Ice Fang</t>
        </is>
      </c>
      <c r="F3176" s="71" t="n"/>
      <c r="Q3176" s="72" t="inlineStr">
        <is>
          <t>Moves</t>
        </is>
      </c>
    </row>
    <row r="3177">
      <c r="E3177" s="83" t="inlineStr">
        <is>
          <t>Fire Fang</t>
        </is>
      </c>
      <c r="F3177" s="71" t="n"/>
    </row>
    <row r="3178">
      <c r="E3178" s="90" t="inlineStr">
        <is>
          <t>Aqua Cutter</t>
        </is>
      </c>
      <c r="F3178" s="71" t="n"/>
    </row>
    <row r="3179">
      <c r="E3179" s="76" t="inlineStr">
        <is>
          <t>Hyper Fang</t>
        </is>
      </c>
      <c r="F3179" s="71" t="n"/>
    </row>
    <row r="3181" ht="20" customHeight="1">
      <c r="B3181" s="65" t="inlineStr">
        <is>
          <t>Swimmer M</t>
        </is>
      </c>
      <c r="C3181" s="66" t="n"/>
      <c r="D3181" s="66" t="n"/>
      <c r="E3181" s="67" t="inlineStr">
        <is>
          <t>Swimmer M Tony (Rematch 2)</t>
        </is>
      </c>
      <c r="F3181" s="66" t="n"/>
      <c r="G3181" s="66" t="n"/>
      <c r="H3181" s="66" t="n"/>
      <c r="I3181" s="66" t="n"/>
      <c r="J3181" s="66" t="n"/>
      <c r="K3181" s="66" t="n"/>
      <c r="L3181" s="66" t="n"/>
      <c r="M3181" s="66" t="n"/>
      <c r="N3181" s="66" t="n"/>
      <c r="O3181" s="66" t="n"/>
      <c r="P3181" s="66" t="n"/>
      <c r="Q3181" s="66" t="n"/>
    </row>
    <row r="3182" ht="69" customHeight="1">
      <c r="E3182" s="68">
        <f>IFERROR(_xlfn.IMAGE("https://play.pokemonshowdown.com/sprites/gen5/sharpedo.png"),"")</f>
        <v/>
      </c>
    </row>
    <row r="3183">
      <c r="E3183" s="70" t="inlineStr">
        <is>
          <t>Lv 33 Sharpedo</t>
        </is>
      </c>
      <c r="F3183" s="71" t="n"/>
      <c r="Q3183" s="72" t="inlineStr">
        <is>
          <t>Pokémon</t>
        </is>
      </c>
    </row>
    <row r="3184">
      <c r="E3184" s="73" t="inlineStr">
        <is>
          <t>Jolly</t>
        </is>
      </c>
      <c r="F3184" s="73" t="inlineStr">
        <is>
          <t>Tinted Lens</t>
        </is>
      </c>
      <c r="Q3184" s="72" t="inlineStr">
        <is>
          <t>Nature / Ability</t>
        </is>
      </c>
    </row>
    <row r="3185">
      <c r="B3185" s="72" t="inlineStr">
        <is>
          <t>AI Flags:</t>
        </is>
      </c>
      <c r="E3185" s="74" t="inlineStr">
        <is>
          <t>(None)</t>
        </is>
      </c>
      <c r="F3185" s="71" t="n"/>
      <c r="Q3185" s="72" t="inlineStr">
        <is>
          <t>Item</t>
        </is>
      </c>
    </row>
    <row r="3186">
      <c r="B3186" s="69" t="inlineStr">
        <is>
          <t>Basic Trainer</t>
        </is>
      </c>
      <c r="E3186" s="91" t="inlineStr">
        <is>
          <t>Ice Fang</t>
        </is>
      </c>
      <c r="F3186" s="71" t="n"/>
      <c r="Q3186" s="72" t="inlineStr">
        <is>
          <t>Moves</t>
        </is>
      </c>
    </row>
    <row r="3187">
      <c r="E3187" s="83" t="inlineStr">
        <is>
          <t>Fire Fang</t>
        </is>
      </c>
      <c r="F3187" s="71" t="n"/>
    </row>
    <row r="3188">
      <c r="E3188" s="90" t="inlineStr">
        <is>
          <t>Aqua Cutter</t>
        </is>
      </c>
      <c r="F3188" s="71" t="n"/>
    </row>
    <row r="3189">
      <c r="E3189" s="76" t="inlineStr">
        <is>
          <t>Hyper Fang</t>
        </is>
      </c>
      <c r="F3189" s="71" t="n"/>
    </row>
    <row r="3191" ht="20" customHeight="1">
      <c r="B3191" s="65" t="inlineStr">
        <is>
          <t>Swimmer M</t>
        </is>
      </c>
      <c r="C3191" s="66" t="n"/>
      <c r="D3191" s="66" t="n"/>
      <c r="E3191" s="67" t="inlineStr">
        <is>
          <t>Swimmer M Tony (Rematch 3)</t>
        </is>
      </c>
      <c r="F3191" s="66" t="n"/>
      <c r="G3191" s="66" t="n"/>
      <c r="H3191" s="66" t="n"/>
      <c r="I3191" s="66" t="n"/>
      <c r="J3191" s="66" t="n"/>
      <c r="K3191" s="66" t="n"/>
      <c r="L3191" s="66" t="n"/>
      <c r="M3191" s="66" t="n"/>
      <c r="N3191" s="66" t="n"/>
      <c r="O3191" s="66" t="n"/>
      <c r="P3191" s="66" t="n"/>
      <c r="Q3191" s="66" t="n"/>
    </row>
    <row r="3192" ht="69" customHeight="1">
      <c r="E3192" s="68">
        <f>IFERROR(_xlfn.IMAGE("https://play.pokemonshowdown.com/sprites/gen5/staryu.png"),"")</f>
        <v/>
      </c>
      <c r="G3192" s="68">
        <f>IFERROR(_xlfn.IMAGE("https://play.pokemonshowdown.com/sprites/gen5/sharpedo.png"),"")</f>
        <v/>
      </c>
    </row>
    <row r="3193">
      <c r="E3193" s="70" t="inlineStr">
        <is>
          <t>Lv 34 Staryu</t>
        </is>
      </c>
      <c r="F3193" s="71" t="n"/>
      <c r="G3193" s="70" t="inlineStr">
        <is>
          <t>Lv 36 Sharpedo</t>
        </is>
      </c>
      <c r="H3193" s="71" t="n"/>
      <c r="Q3193" s="72" t="inlineStr">
        <is>
          <t>Pokémon</t>
        </is>
      </c>
    </row>
    <row r="3194">
      <c r="E3194" s="73" t="inlineStr">
        <is>
          <t>Modest</t>
        </is>
      </c>
      <c r="F3194" s="73" t="inlineStr">
        <is>
          <t>Magic Guard</t>
        </is>
      </c>
      <c r="G3194" s="73" t="inlineStr">
        <is>
          <t>Jolly</t>
        </is>
      </c>
      <c r="H3194" s="73" t="inlineStr">
        <is>
          <t>Tinted Lens</t>
        </is>
      </c>
      <c r="Q3194" s="72" t="inlineStr">
        <is>
          <t>Nature / Ability</t>
        </is>
      </c>
    </row>
    <row r="3195">
      <c r="B3195" s="72" t="inlineStr">
        <is>
          <t>AI Flags:</t>
        </is>
      </c>
      <c r="E3195" s="74" t="inlineStr">
        <is>
          <t>(None)</t>
        </is>
      </c>
      <c r="F3195" s="71" t="n"/>
      <c r="G3195" s="74" t="inlineStr">
        <is>
          <t>(None)</t>
        </is>
      </c>
      <c r="H3195" s="71" t="n"/>
      <c r="Q3195" s="72" t="inlineStr">
        <is>
          <t>Item</t>
        </is>
      </c>
    </row>
    <row r="3196">
      <c r="B3196" s="69" t="inlineStr">
        <is>
          <t>Basic Trainer</t>
        </is>
      </c>
      <c r="E3196" s="85" t="inlineStr">
        <is>
          <t>Teleport</t>
        </is>
      </c>
      <c r="F3196" s="71" t="n"/>
      <c r="G3196" s="83" t="inlineStr">
        <is>
          <t>Fire Fang</t>
        </is>
      </c>
      <c r="H3196" s="71" t="n"/>
      <c r="Q3196" s="72" t="inlineStr">
        <is>
          <t>Moves</t>
        </is>
      </c>
    </row>
    <row r="3197">
      <c r="E3197" s="76" t="inlineStr">
        <is>
          <t>Take Down</t>
        </is>
      </c>
      <c r="F3197" s="71" t="n"/>
      <c r="G3197" s="90" t="inlineStr">
        <is>
          <t>Aqua Cutter</t>
        </is>
      </c>
      <c r="H3197" s="71" t="n"/>
    </row>
    <row r="3198">
      <c r="E3198" s="85" t="inlineStr">
        <is>
          <t>Psybeam</t>
        </is>
      </c>
      <c r="F3198" s="71" t="n"/>
      <c r="G3198" s="76" t="inlineStr">
        <is>
          <t>Hyper Fang</t>
        </is>
      </c>
      <c r="H3198" s="71" t="n"/>
    </row>
    <row r="3199">
      <c r="E3199" s="89" t="inlineStr">
        <is>
          <t>Power Gem</t>
        </is>
      </c>
      <c r="F3199" s="71" t="n"/>
      <c r="G3199" s="90" t="inlineStr">
        <is>
          <t>Water Pulse</t>
        </is>
      </c>
      <c r="H3199" s="71" t="n"/>
    </row>
    <row r="3201" ht="20" customHeight="1">
      <c r="B3201" s="65" t="inlineStr">
        <is>
          <t>Swimmer M</t>
        </is>
      </c>
      <c r="C3201" s="66" t="n"/>
      <c r="D3201" s="66" t="n"/>
      <c r="E3201" s="67" t="inlineStr">
        <is>
          <t>Swimmer M Tony (Rematch 4)</t>
        </is>
      </c>
      <c r="F3201" s="66" t="n"/>
      <c r="G3201" s="66" t="n"/>
      <c r="H3201" s="66" t="n"/>
      <c r="I3201" s="66" t="n"/>
      <c r="J3201" s="66" t="n"/>
      <c r="K3201" s="66" t="n"/>
      <c r="L3201" s="66" t="n"/>
      <c r="M3201" s="66" t="n"/>
      <c r="N3201" s="66" t="n"/>
      <c r="O3201" s="66" t="n"/>
      <c r="P3201" s="66" t="n"/>
      <c r="Q3201" s="66" t="n"/>
    </row>
    <row r="3202" ht="69" customHeight="1">
      <c r="E3202" s="68">
        <f>IFERROR(_xlfn.IMAGE("https://play.pokemonshowdown.com/sprites/gen5/starmie.png"),"")</f>
        <v/>
      </c>
      <c r="G3202" s="68">
        <f>IFERROR(_xlfn.IMAGE("https://play.pokemonshowdown.com/sprites/gen5/sharpedo.png"),"")</f>
        <v/>
      </c>
    </row>
    <row r="3203">
      <c r="E3203" s="70" t="inlineStr">
        <is>
          <t>Lv 37 Starmie</t>
        </is>
      </c>
      <c r="F3203" s="71" t="n"/>
      <c r="G3203" s="70" t="inlineStr">
        <is>
          <t>Lv 39 Sharpedo</t>
        </is>
      </c>
      <c r="H3203" s="71" t="n"/>
      <c r="Q3203" s="72" t="inlineStr">
        <is>
          <t>Pokémon</t>
        </is>
      </c>
    </row>
    <row r="3204">
      <c r="E3204" s="73" t="inlineStr">
        <is>
          <t>Timid</t>
        </is>
      </c>
      <c r="F3204" s="73" t="inlineStr">
        <is>
          <t>Magic Guard</t>
        </is>
      </c>
      <c r="G3204" s="73" t="inlineStr">
        <is>
          <t>Jolly</t>
        </is>
      </c>
      <c r="H3204" s="73" t="inlineStr">
        <is>
          <t>Tinted Lens</t>
        </is>
      </c>
      <c r="Q3204" s="72" t="inlineStr">
        <is>
          <t>Nature / Ability</t>
        </is>
      </c>
    </row>
    <row r="3205">
      <c r="B3205" s="72" t="inlineStr">
        <is>
          <t>AI Flags:</t>
        </is>
      </c>
      <c r="E3205" s="74" t="inlineStr">
        <is>
          <t>(None)</t>
        </is>
      </c>
      <c r="F3205" s="71" t="n"/>
      <c r="G3205" s="74" t="inlineStr">
        <is>
          <t>(None)</t>
        </is>
      </c>
      <c r="H3205" s="71" t="n"/>
      <c r="Q3205" s="72" t="inlineStr">
        <is>
          <t>Item</t>
        </is>
      </c>
    </row>
    <row r="3206">
      <c r="B3206" s="69" t="inlineStr">
        <is>
          <t>Basic Trainer</t>
        </is>
      </c>
      <c r="E3206" s="76" t="inlineStr">
        <is>
          <t>Recover</t>
        </is>
      </c>
      <c r="F3206" s="71" t="n"/>
      <c r="G3206" s="83" t="inlineStr">
        <is>
          <t>Fire Fang</t>
        </is>
      </c>
      <c r="H3206" s="71" t="n"/>
      <c r="Q3206" s="72" t="inlineStr">
        <is>
          <t>Moves</t>
        </is>
      </c>
    </row>
    <row r="3207">
      <c r="E3207" s="89" t="inlineStr">
        <is>
          <t>Power Gem</t>
        </is>
      </c>
      <c r="F3207" s="71" t="n"/>
      <c r="G3207" s="90" t="inlineStr">
        <is>
          <t>Aqua Cutter</t>
        </is>
      </c>
      <c r="H3207" s="71" t="n"/>
    </row>
    <row r="3208">
      <c r="E3208" s="76" t="inlineStr">
        <is>
          <t>Rapid Spin</t>
        </is>
      </c>
      <c r="F3208" s="71" t="n"/>
      <c r="G3208" s="76" t="inlineStr">
        <is>
          <t>Hyper Fang</t>
        </is>
      </c>
      <c r="H3208" s="71" t="n"/>
    </row>
    <row r="3209">
      <c r="E3209" s="85" t="inlineStr">
        <is>
          <t>Teleport</t>
        </is>
      </c>
      <c r="F3209" s="71" t="n"/>
      <c r="G3209" s="90" t="inlineStr">
        <is>
          <t>Water Pulse</t>
        </is>
      </c>
      <c r="H3209" s="71" t="n"/>
    </row>
    <row r="3211" ht="20" customHeight="1">
      <c r="B3211" s="65" t="inlineStr">
        <is>
          <t>Hiker</t>
        </is>
      </c>
      <c r="C3211" s="66" t="n"/>
      <c r="D3211" s="66" t="n"/>
      <c r="E3211" s="67" t="inlineStr">
        <is>
          <t>Hiker Trent (Rematch 1)</t>
        </is>
      </c>
      <c r="F3211" s="66" t="n"/>
      <c r="G3211" s="66" t="n"/>
      <c r="H3211" s="66" t="n"/>
      <c r="I3211" s="66" t="n"/>
      <c r="J3211" s="66" t="n"/>
      <c r="K3211" s="66" t="n"/>
      <c r="L3211" s="66" t="n"/>
      <c r="M3211" s="66" t="n"/>
      <c r="N3211" s="66" t="n"/>
      <c r="O3211" s="66" t="n"/>
      <c r="P3211" s="66" t="n"/>
      <c r="Q3211" s="66" t="n"/>
    </row>
    <row r="3212" ht="69" customHeight="1">
      <c r="E3212" s="68">
        <f>IFERROR(_xlfn.IMAGE("https://play.pokemonshowdown.com/sprites/gen5/geodude.png"),"")</f>
        <v/>
      </c>
      <c r="G3212" s="68">
        <f>IFERROR(_xlfn.IMAGE("https://play.pokemonshowdown.com/sprites/gen5/geodude.png"),"")</f>
        <v/>
      </c>
      <c r="I3212" s="68">
        <f>IFERROR(_xlfn.IMAGE("https://play.pokemonshowdown.com/sprites/gen5/geodude.png"),"")</f>
        <v/>
      </c>
      <c r="K3212" s="68">
        <f>IFERROR(_xlfn.IMAGE("https://play.pokemonshowdown.com/sprites/gen5/graveler.png"),"")</f>
        <v/>
      </c>
    </row>
    <row r="3213">
      <c r="E3213" s="70" t="inlineStr">
        <is>
          <t>Lv 24 Geodude</t>
        </is>
      </c>
      <c r="F3213" s="71" t="n"/>
      <c r="G3213" s="70" t="inlineStr">
        <is>
          <t>Lv 24 Geodude</t>
        </is>
      </c>
      <c r="H3213" s="71" t="n"/>
      <c r="I3213" s="70" t="inlineStr">
        <is>
          <t>Lv 24 Geodude</t>
        </is>
      </c>
      <c r="J3213" s="71" t="n"/>
      <c r="K3213" s="70" t="inlineStr">
        <is>
          <t>Lv 24 Graveler</t>
        </is>
      </c>
      <c r="L3213" s="71" t="n"/>
      <c r="Q3213" s="72" t="inlineStr">
        <is>
          <t>Pokémon</t>
        </is>
      </c>
    </row>
    <row r="3214">
      <c r="E3214" s="73" t="inlineStr">
        <is>
          <t>Adamant</t>
        </is>
      </c>
      <c r="F3214" s="73" t="inlineStr">
        <is>
          <t>Rock Head</t>
        </is>
      </c>
      <c r="G3214" s="73" t="inlineStr">
        <is>
          <t>Adamant</t>
        </is>
      </c>
      <c r="H3214" s="73" t="inlineStr">
        <is>
          <t>Rock Head</t>
        </is>
      </c>
      <c r="I3214" s="73" t="inlineStr">
        <is>
          <t>Adamant</t>
        </is>
      </c>
      <c r="J3214" s="73" t="inlineStr">
        <is>
          <t>Rock Head</t>
        </is>
      </c>
      <c r="K3214" s="73" t="inlineStr">
        <is>
          <t>Adamant</t>
        </is>
      </c>
      <c r="L3214" s="73" t="inlineStr">
        <is>
          <t>Rock Head</t>
        </is>
      </c>
      <c r="Q3214" s="72" t="inlineStr">
        <is>
          <t>Nature / Ability</t>
        </is>
      </c>
    </row>
    <row r="3215">
      <c r="B3215" s="72" t="inlineStr">
        <is>
          <t>AI Flags:</t>
        </is>
      </c>
      <c r="E3215" s="74" t="inlineStr">
        <is>
          <t>(None)</t>
        </is>
      </c>
      <c r="F3215" s="71" t="n"/>
      <c r="G3215" s="74" t="inlineStr">
        <is>
          <t>(None)</t>
        </is>
      </c>
      <c r="H3215" s="71" t="n"/>
      <c r="I3215" s="74" t="inlineStr">
        <is>
          <t>(None)</t>
        </is>
      </c>
      <c r="J3215" s="71" t="n"/>
      <c r="K3215" s="74" t="inlineStr">
        <is>
          <t>(None)</t>
        </is>
      </c>
      <c r="L3215" s="71" t="n"/>
      <c r="Q3215" s="72" t="inlineStr">
        <is>
          <t>Item</t>
        </is>
      </c>
    </row>
    <row r="3216">
      <c r="B3216" s="69" t="inlineStr">
        <is>
          <t>Basic Trainer</t>
        </is>
      </c>
      <c r="E3216" s="86" t="inlineStr">
        <is>
          <t>Karate Chop</t>
        </is>
      </c>
      <c r="F3216" s="71" t="n"/>
      <c r="G3216" s="86" t="inlineStr">
        <is>
          <t>Karate Chop</t>
        </is>
      </c>
      <c r="H3216" s="71" t="n"/>
      <c r="I3216" s="86" t="inlineStr">
        <is>
          <t>Karate Chop</t>
        </is>
      </c>
      <c r="J3216" s="71" t="n"/>
      <c r="K3216" s="89" t="inlineStr">
        <is>
          <t>Rock Slide</t>
        </is>
      </c>
      <c r="L3216" s="71" t="n"/>
      <c r="Q3216" s="72" t="inlineStr">
        <is>
          <t>Moves</t>
        </is>
      </c>
    </row>
    <row r="3217">
      <c r="E3217" s="76" t="inlineStr">
        <is>
          <t>Self Destruct</t>
        </is>
      </c>
      <c r="F3217" s="71" t="n"/>
      <c r="G3217" s="76" t="inlineStr">
        <is>
          <t>Self Destruct</t>
        </is>
      </c>
      <c r="H3217" s="71" t="n"/>
      <c r="I3217" s="76" t="inlineStr">
        <is>
          <t>Self Destruct</t>
        </is>
      </c>
      <c r="J3217" s="71" t="n"/>
      <c r="K3217" s="76" t="inlineStr">
        <is>
          <t>Self Destruct</t>
        </is>
      </c>
      <c r="L3217" s="71" t="n"/>
    </row>
    <row r="3218">
      <c r="E3218" s="78" t="inlineStr">
        <is>
          <t>Dig</t>
        </is>
      </c>
      <c r="F3218" s="71" t="n"/>
      <c r="G3218" s="78" t="inlineStr">
        <is>
          <t>Dig</t>
        </is>
      </c>
      <c r="H3218" s="71" t="n"/>
      <c r="I3218" s="78" t="inlineStr">
        <is>
          <t>Dig</t>
        </is>
      </c>
      <c r="J3218" s="71" t="n"/>
      <c r="K3218" s="76" t="inlineStr">
        <is>
          <t>Double Edge</t>
        </is>
      </c>
      <c r="L3218" s="71" t="n"/>
    </row>
    <row r="3219">
      <c r="E3219" s="89" t="inlineStr">
        <is>
          <t>Rock Slide</t>
        </is>
      </c>
      <c r="F3219" s="71" t="n"/>
      <c r="G3219" s="89" t="inlineStr">
        <is>
          <t>Rock Slide</t>
        </is>
      </c>
      <c r="H3219" s="71" t="n"/>
      <c r="I3219" s="89" t="inlineStr">
        <is>
          <t>Rock Slide</t>
        </is>
      </c>
      <c r="J3219" s="71" t="n"/>
      <c r="K3219" s="87" t="inlineStr">
        <is>
          <t>Gyro Ball</t>
        </is>
      </c>
      <c r="L3219" s="71" t="n"/>
    </row>
    <row r="3221" ht="20" customHeight="1">
      <c r="B3221" s="65" t="inlineStr">
        <is>
          <t>Hiker</t>
        </is>
      </c>
      <c r="C3221" s="66" t="n"/>
      <c r="D3221" s="66" t="n"/>
      <c r="E3221" s="67" t="inlineStr">
        <is>
          <t>Hiker Trent (Rematch 2)</t>
        </is>
      </c>
      <c r="F3221" s="66" t="n"/>
      <c r="G3221" s="66" t="n"/>
      <c r="H3221" s="66" t="n"/>
      <c r="I3221" s="66" t="n"/>
      <c r="J3221" s="66" t="n"/>
      <c r="K3221" s="66" t="n"/>
      <c r="L3221" s="66" t="n"/>
      <c r="M3221" s="66" t="n"/>
      <c r="N3221" s="66" t="n"/>
      <c r="O3221" s="66" t="n"/>
      <c r="P3221" s="66" t="n"/>
      <c r="Q3221" s="66" t="n"/>
    </row>
    <row r="3222" ht="69" customHeight="1">
      <c r="E3222" s="68">
        <f>IFERROR(_xlfn.IMAGE("https://play.pokemonshowdown.com/sprites/gen5/geodude.png"),"")</f>
        <v/>
      </c>
      <c r="G3222" s="68">
        <f>IFERROR(_xlfn.IMAGE("https://play.pokemonshowdown.com/sprites/gen5/geodude.png"),"")</f>
        <v/>
      </c>
      <c r="I3222" s="68">
        <f>IFERROR(_xlfn.IMAGE("https://play.pokemonshowdown.com/sprites/gen5/graveler.png"),"")</f>
        <v/>
      </c>
      <c r="K3222" s="68">
        <f>IFERROR(_xlfn.IMAGE("https://play.pokemonshowdown.com/sprites/gen5/graveler.png"),"")</f>
        <v/>
      </c>
    </row>
    <row r="3223">
      <c r="E3223" s="70" t="inlineStr">
        <is>
          <t>Lv 27 Geodude</t>
        </is>
      </c>
      <c r="F3223" s="71" t="n"/>
      <c r="G3223" s="70" t="inlineStr">
        <is>
          <t>Lv 27 Geodude</t>
        </is>
      </c>
      <c r="H3223" s="71" t="n"/>
      <c r="I3223" s="70" t="inlineStr">
        <is>
          <t>Lv 27 Graveler</t>
        </is>
      </c>
      <c r="J3223" s="71" t="n"/>
      <c r="K3223" s="70" t="inlineStr">
        <is>
          <t>Lv 27 Graveler</t>
        </is>
      </c>
      <c r="L3223" s="71" t="n"/>
      <c r="Q3223" s="72" t="inlineStr">
        <is>
          <t>Pokémon</t>
        </is>
      </c>
    </row>
    <row r="3224">
      <c r="E3224" s="73" t="inlineStr">
        <is>
          <t>Adamant</t>
        </is>
      </c>
      <c r="F3224" s="73" t="inlineStr">
        <is>
          <t>Rock Head</t>
        </is>
      </c>
      <c r="G3224" s="73" t="inlineStr">
        <is>
          <t>Adamant</t>
        </is>
      </c>
      <c r="H3224" s="73" t="inlineStr">
        <is>
          <t>Rock Head</t>
        </is>
      </c>
      <c r="I3224" s="73" t="inlineStr">
        <is>
          <t>Adamant</t>
        </is>
      </c>
      <c r="J3224" s="73" t="inlineStr">
        <is>
          <t>Rock Head</t>
        </is>
      </c>
      <c r="K3224" s="73" t="inlineStr">
        <is>
          <t>Adamant</t>
        </is>
      </c>
      <c r="L3224" s="73" t="inlineStr">
        <is>
          <t>Rock Head</t>
        </is>
      </c>
      <c r="Q3224" s="72" t="inlineStr">
        <is>
          <t>Nature / Ability</t>
        </is>
      </c>
    </row>
    <row r="3225">
      <c r="B3225" s="72" t="inlineStr">
        <is>
          <t>AI Flags:</t>
        </is>
      </c>
      <c r="E3225" s="74" t="inlineStr">
        <is>
          <t>(None)</t>
        </is>
      </c>
      <c r="F3225" s="71" t="n"/>
      <c r="G3225" s="74" t="inlineStr">
        <is>
          <t>(None)</t>
        </is>
      </c>
      <c r="H3225" s="71" t="n"/>
      <c r="I3225" s="74" t="inlineStr">
        <is>
          <t>(None)</t>
        </is>
      </c>
      <c r="J3225" s="71" t="n"/>
      <c r="K3225" s="74" t="inlineStr">
        <is>
          <t>(None)</t>
        </is>
      </c>
      <c r="L3225" s="71" t="n"/>
      <c r="Q3225" s="72" t="inlineStr">
        <is>
          <t>Item</t>
        </is>
      </c>
    </row>
    <row r="3226">
      <c r="B3226" s="69" t="inlineStr">
        <is>
          <t>Basic Trainer</t>
        </is>
      </c>
      <c r="E3226" s="76" t="inlineStr">
        <is>
          <t>Self Destruct</t>
        </is>
      </c>
      <c r="F3226" s="71" t="n"/>
      <c r="G3226" s="76" t="inlineStr">
        <is>
          <t>Self Destruct</t>
        </is>
      </c>
      <c r="H3226" s="71" t="n"/>
      <c r="I3226" s="76" t="inlineStr">
        <is>
          <t>Self Destruct</t>
        </is>
      </c>
      <c r="J3226" s="71" t="n"/>
      <c r="K3226" s="76" t="inlineStr">
        <is>
          <t>Self Destruct</t>
        </is>
      </c>
      <c r="L3226" s="71" t="n"/>
      <c r="Q3226" s="72" t="inlineStr">
        <is>
          <t>Moves</t>
        </is>
      </c>
    </row>
    <row r="3227">
      <c r="E3227" s="78" t="inlineStr">
        <is>
          <t>Dig</t>
        </is>
      </c>
      <c r="F3227" s="71" t="n"/>
      <c r="G3227" s="78" t="inlineStr">
        <is>
          <t>Dig</t>
        </is>
      </c>
      <c r="H3227" s="71" t="n"/>
      <c r="I3227" s="76" t="inlineStr">
        <is>
          <t>Double Edge</t>
        </is>
      </c>
      <c r="J3227" s="71" t="n"/>
      <c r="K3227" s="76" t="inlineStr">
        <is>
          <t>Double Edge</t>
        </is>
      </c>
      <c r="L3227" s="71" t="n"/>
    </row>
    <row r="3228">
      <c r="E3228" s="89" t="inlineStr">
        <is>
          <t>Rock Slide</t>
        </is>
      </c>
      <c r="F3228" s="71" t="n"/>
      <c r="G3228" s="89" t="inlineStr">
        <is>
          <t>Rock Slide</t>
        </is>
      </c>
      <c r="H3228" s="71" t="n"/>
      <c r="I3228" s="87" t="inlineStr">
        <is>
          <t>Gyro Ball</t>
        </is>
      </c>
      <c r="J3228" s="71" t="n"/>
      <c r="K3228" s="87" t="inlineStr">
        <is>
          <t>Gyro Ball</t>
        </is>
      </c>
      <c r="L3228" s="71" t="n"/>
    </row>
    <row r="3229">
      <c r="E3229" s="83" t="inlineStr">
        <is>
          <t>Fire Punch</t>
        </is>
      </c>
      <c r="F3229" s="71" t="n"/>
      <c r="G3229" s="83" t="inlineStr">
        <is>
          <t>Fire Punch</t>
        </is>
      </c>
      <c r="H3229" s="71" t="n"/>
      <c r="I3229" s="89" t="inlineStr">
        <is>
          <t>Rock Blast</t>
        </is>
      </c>
      <c r="J3229" s="71" t="n"/>
      <c r="K3229" s="89" t="inlineStr">
        <is>
          <t>Rock Blast</t>
        </is>
      </c>
      <c r="L3229" s="71" t="n"/>
    </row>
    <row r="3231" ht="20" customHeight="1">
      <c r="B3231" s="65" t="inlineStr">
        <is>
          <t>Hiker</t>
        </is>
      </c>
      <c r="C3231" s="66" t="n"/>
      <c r="D3231" s="66" t="n"/>
      <c r="E3231" s="67" t="inlineStr">
        <is>
          <t>Hiker Trent (Rematch 3)</t>
        </is>
      </c>
      <c r="F3231" s="66" t="n"/>
      <c r="G3231" s="66" t="n"/>
      <c r="H3231" s="66" t="n"/>
      <c r="I3231" s="66" t="n"/>
      <c r="J3231" s="66" t="n"/>
      <c r="K3231" s="66" t="n"/>
      <c r="L3231" s="66" t="n"/>
      <c r="M3231" s="66" t="n"/>
      <c r="N3231" s="66" t="n"/>
      <c r="O3231" s="66" t="n"/>
      <c r="P3231" s="66" t="n"/>
      <c r="Q3231" s="66" t="n"/>
    </row>
    <row r="3232" ht="69" customHeight="1">
      <c r="E3232" s="68">
        <f>IFERROR(_xlfn.IMAGE("https://play.pokemonshowdown.com/sprites/gen5/geodude.png"),"")</f>
        <v/>
      </c>
      <c r="G3232" s="68">
        <f>IFERROR(_xlfn.IMAGE("https://play.pokemonshowdown.com/sprites/gen5/graveler.png"),"")</f>
        <v/>
      </c>
      <c r="I3232" s="68">
        <f>IFERROR(_xlfn.IMAGE("https://play.pokemonshowdown.com/sprites/gen5/graveler.png"),"")</f>
        <v/>
      </c>
      <c r="K3232" s="68">
        <f>IFERROR(_xlfn.IMAGE("https://play.pokemonshowdown.com/sprites/gen5/graveler.png"),"")</f>
        <v/>
      </c>
    </row>
    <row r="3233">
      <c r="E3233" s="70" t="inlineStr">
        <is>
          <t>Lv 30 Geodude</t>
        </is>
      </c>
      <c r="F3233" s="71" t="n"/>
      <c r="G3233" s="70" t="inlineStr">
        <is>
          <t>Lv 30 Graveler</t>
        </is>
      </c>
      <c r="H3233" s="71" t="n"/>
      <c r="I3233" s="70" t="inlineStr">
        <is>
          <t>Lv 30 Graveler</t>
        </is>
      </c>
      <c r="J3233" s="71" t="n"/>
      <c r="K3233" s="70" t="inlineStr">
        <is>
          <t>Lv 30 Graveler</t>
        </is>
      </c>
      <c r="L3233" s="71" t="n"/>
      <c r="Q3233" s="72" t="inlineStr">
        <is>
          <t>Pokémon</t>
        </is>
      </c>
    </row>
    <row r="3234">
      <c r="E3234" s="73" t="inlineStr">
        <is>
          <t>Adamant</t>
        </is>
      </c>
      <c r="F3234" s="73" t="inlineStr">
        <is>
          <t>Rock Head</t>
        </is>
      </c>
      <c r="G3234" s="73" t="inlineStr">
        <is>
          <t>Adamant</t>
        </is>
      </c>
      <c r="H3234" s="73" t="inlineStr">
        <is>
          <t>Rock Head</t>
        </is>
      </c>
      <c r="I3234" s="73" t="inlineStr">
        <is>
          <t>Adamant</t>
        </is>
      </c>
      <c r="J3234" s="73" t="inlineStr">
        <is>
          <t>Rock Head</t>
        </is>
      </c>
      <c r="K3234" s="73" t="inlineStr">
        <is>
          <t>Adamant</t>
        </is>
      </c>
      <c r="L3234" s="73" t="inlineStr">
        <is>
          <t>Rock Head</t>
        </is>
      </c>
      <c r="Q3234" s="72" t="inlineStr">
        <is>
          <t>Nature / Ability</t>
        </is>
      </c>
    </row>
    <row r="3235">
      <c r="B3235" s="72" t="inlineStr">
        <is>
          <t>AI Flags:</t>
        </is>
      </c>
      <c r="E3235" s="74" t="inlineStr">
        <is>
          <t>(None)</t>
        </is>
      </c>
      <c r="F3235" s="71" t="n"/>
      <c r="G3235" s="74" t="inlineStr">
        <is>
          <t>(None)</t>
        </is>
      </c>
      <c r="H3235" s="71" t="n"/>
      <c r="I3235" s="74" t="inlineStr">
        <is>
          <t>(None)</t>
        </is>
      </c>
      <c r="J3235" s="71" t="n"/>
      <c r="K3235" s="74" t="inlineStr">
        <is>
          <t>(None)</t>
        </is>
      </c>
      <c r="L3235" s="71" t="n"/>
      <c r="Q3235" s="72" t="inlineStr">
        <is>
          <t>Item</t>
        </is>
      </c>
    </row>
    <row r="3236">
      <c r="B3236" s="69" t="inlineStr">
        <is>
          <t>Basic Trainer</t>
        </is>
      </c>
      <c r="E3236" s="78" t="inlineStr">
        <is>
          <t>Dig</t>
        </is>
      </c>
      <c r="F3236" s="71" t="n"/>
      <c r="G3236" s="76" t="inlineStr">
        <is>
          <t>Self Destruct</t>
        </is>
      </c>
      <c r="H3236" s="71" t="n"/>
      <c r="I3236" s="76" t="inlineStr">
        <is>
          <t>Self Destruct</t>
        </is>
      </c>
      <c r="J3236" s="71" t="n"/>
      <c r="K3236" s="76" t="inlineStr">
        <is>
          <t>Self Destruct</t>
        </is>
      </c>
      <c r="L3236" s="71" t="n"/>
      <c r="Q3236" s="72" t="inlineStr">
        <is>
          <t>Moves</t>
        </is>
      </c>
    </row>
    <row r="3237">
      <c r="E3237" s="89" t="inlineStr">
        <is>
          <t>Rock Slide</t>
        </is>
      </c>
      <c r="F3237" s="71" t="n"/>
      <c r="G3237" s="76" t="inlineStr">
        <is>
          <t>Double Edge</t>
        </is>
      </c>
      <c r="H3237" s="71" t="n"/>
      <c r="I3237" s="76" t="inlineStr">
        <is>
          <t>Double Edge</t>
        </is>
      </c>
      <c r="J3237" s="71" t="n"/>
      <c r="K3237" s="76" t="inlineStr">
        <is>
          <t>Double Edge</t>
        </is>
      </c>
      <c r="L3237" s="71" t="n"/>
    </row>
    <row r="3238">
      <c r="E3238" s="83" t="inlineStr">
        <is>
          <t>Fire Punch</t>
        </is>
      </c>
      <c r="F3238" s="71" t="n"/>
      <c r="G3238" s="87" t="inlineStr">
        <is>
          <t>Gyro Ball</t>
        </is>
      </c>
      <c r="H3238" s="71" t="n"/>
      <c r="I3238" s="87" t="inlineStr">
        <is>
          <t>Gyro Ball</t>
        </is>
      </c>
      <c r="J3238" s="71" t="n"/>
      <c r="K3238" s="87" t="inlineStr">
        <is>
          <t>Gyro Ball</t>
        </is>
      </c>
      <c r="L3238" s="71" t="n"/>
    </row>
    <row r="3239">
      <c r="E3239" s="76" t="inlineStr">
        <is>
          <t>Explosion</t>
        </is>
      </c>
      <c r="F3239" s="71" t="n"/>
      <c r="G3239" s="89" t="inlineStr">
        <is>
          <t>Rock Blast</t>
        </is>
      </c>
      <c r="H3239" s="71" t="n"/>
      <c r="I3239" s="89" t="inlineStr">
        <is>
          <t>Rock Blast</t>
        </is>
      </c>
      <c r="J3239" s="71" t="n"/>
      <c r="K3239" s="89" t="inlineStr">
        <is>
          <t>Rock Blast</t>
        </is>
      </c>
      <c r="L3239" s="71" t="n"/>
    </row>
    <row r="3241" ht="20" customHeight="1">
      <c r="B3241" s="65" t="inlineStr">
        <is>
          <t>Hiker</t>
        </is>
      </c>
      <c r="C3241" s="66" t="n"/>
      <c r="D3241" s="66" t="n"/>
      <c r="E3241" s="67" t="inlineStr">
        <is>
          <t>Hiker Trent (Rematch 4)</t>
        </is>
      </c>
      <c r="F3241" s="66" t="n"/>
      <c r="G3241" s="66" t="n"/>
      <c r="H3241" s="66" t="n"/>
      <c r="I3241" s="66" t="n"/>
      <c r="J3241" s="66" t="n"/>
      <c r="K3241" s="66" t="n"/>
      <c r="L3241" s="66" t="n"/>
      <c r="M3241" s="66" t="n"/>
      <c r="N3241" s="66" t="n"/>
      <c r="O3241" s="66" t="n"/>
      <c r="P3241" s="66" t="n"/>
      <c r="Q3241" s="66" t="n"/>
    </row>
    <row r="3242" ht="69" customHeight="1">
      <c r="E3242" s="68">
        <f>IFERROR(_xlfn.IMAGE("https://play.pokemonshowdown.com/sprites/gen5/graveler.png"),"")</f>
        <v/>
      </c>
      <c r="G3242" s="68">
        <f>IFERROR(_xlfn.IMAGE("https://play.pokemonshowdown.com/sprites/gen5/graveler.png"),"")</f>
        <v/>
      </c>
      <c r="I3242" s="68">
        <f>IFERROR(_xlfn.IMAGE("https://play.pokemonshowdown.com/sprites/gen5/graveler.png"),"")</f>
        <v/>
      </c>
      <c r="K3242" s="68">
        <f>IFERROR(_xlfn.IMAGE("https://play.pokemonshowdown.com/sprites/gen5/golem.png"),"")</f>
        <v/>
      </c>
    </row>
    <row r="3243">
      <c r="E3243" s="70" t="inlineStr">
        <is>
          <t>Lv 33 Graveler</t>
        </is>
      </c>
      <c r="F3243" s="71" t="n"/>
      <c r="G3243" s="70" t="inlineStr">
        <is>
          <t>Lv 33 Graveler</t>
        </is>
      </c>
      <c r="H3243" s="71" t="n"/>
      <c r="I3243" s="70" t="inlineStr">
        <is>
          <t>Lv 33 Graveler</t>
        </is>
      </c>
      <c r="J3243" s="71" t="n"/>
      <c r="K3243" s="70" t="inlineStr">
        <is>
          <t>Lv 33 Golem</t>
        </is>
      </c>
      <c r="L3243" s="71" t="n"/>
      <c r="Q3243" s="72" t="inlineStr">
        <is>
          <t>Pokémon</t>
        </is>
      </c>
    </row>
    <row r="3244">
      <c r="E3244" s="73" t="inlineStr">
        <is>
          <t>Adamant</t>
        </is>
      </c>
      <c r="F3244" s="73" t="inlineStr">
        <is>
          <t>Rock Head</t>
        </is>
      </c>
      <c r="G3244" s="73" t="inlineStr">
        <is>
          <t>Adamant</t>
        </is>
      </c>
      <c r="H3244" s="73" t="inlineStr">
        <is>
          <t>Rock Head</t>
        </is>
      </c>
      <c r="I3244" s="73" t="inlineStr">
        <is>
          <t>Adamant</t>
        </is>
      </c>
      <c r="J3244" s="73" t="inlineStr">
        <is>
          <t>Rock Head</t>
        </is>
      </c>
      <c r="K3244" s="73" t="inlineStr">
        <is>
          <t>Adamant</t>
        </is>
      </c>
      <c r="L3244" s="73" t="inlineStr">
        <is>
          <t>Shell Armor</t>
        </is>
      </c>
      <c r="Q3244" s="72" t="inlineStr">
        <is>
          <t>Nature / Ability</t>
        </is>
      </c>
    </row>
    <row r="3245">
      <c r="B3245" s="72" t="inlineStr">
        <is>
          <t>AI Flags:</t>
        </is>
      </c>
      <c r="E3245" s="74" t="inlineStr">
        <is>
          <t>(None)</t>
        </is>
      </c>
      <c r="F3245" s="71" t="n"/>
      <c r="G3245" s="74" t="inlineStr">
        <is>
          <t>(None)</t>
        </is>
      </c>
      <c r="H3245" s="71" t="n"/>
      <c r="I3245" s="74" t="inlineStr">
        <is>
          <t>(None)</t>
        </is>
      </c>
      <c r="J3245" s="71" t="n"/>
      <c r="K3245" s="74" t="inlineStr">
        <is>
          <t>(None)</t>
        </is>
      </c>
      <c r="L3245" s="71" t="n"/>
      <c r="Q3245" s="72" t="inlineStr">
        <is>
          <t>Item</t>
        </is>
      </c>
    </row>
    <row r="3246">
      <c r="B3246" s="69" t="inlineStr">
        <is>
          <t>Basic Trainer</t>
        </is>
      </c>
      <c r="E3246" s="76" t="inlineStr">
        <is>
          <t>Double Edge</t>
        </is>
      </c>
      <c r="F3246" s="71" t="n"/>
      <c r="G3246" s="76" t="inlineStr">
        <is>
          <t>Double Edge</t>
        </is>
      </c>
      <c r="H3246" s="71" t="n"/>
      <c r="I3246" s="76" t="inlineStr">
        <is>
          <t>Double Edge</t>
        </is>
      </c>
      <c r="J3246" s="71" t="n"/>
      <c r="K3246" s="83" t="inlineStr">
        <is>
          <t>Fire Punch</t>
        </is>
      </c>
      <c r="L3246" s="71" t="n"/>
      <c r="Q3246" s="72" t="inlineStr">
        <is>
          <t>Moves</t>
        </is>
      </c>
    </row>
    <row r="3247">
      <c r="E3247" s="87" t="inlineStr">
        <is>
          <t>Gyro Ball</t>
        </is>
      </c>
      <c r="F3247" s="71" t="n"/>
      <c r="G3247" s="87" t="inlineStr">
        <is>
          <t>Gyro Ball</t>
        </is>
      </c>
      <c r="H3247" s="71" t="n"/>
      <c r="I3247" s="87" t="inlineStr">
        <is>
          <t>Gyro Ball</t>
        </is>
      </c>
      <c r="J3247" s="71" t="n"/>
      <c r="K3247" s="89" t="inlineStr">
        <is>
          <t>Rollout</t>
        </is>
      </c>
      <c r="L3247" s="71" t="n"/>
    </row>
    <row r="3248">
      <c r="E3248" s="89" t="inlineStr">
        <is>
          <t>Rock Blast</t>
        </is>
      </c>
      <c r="F3248" s="71" t="n"/>
      <c r="G3248" s="89" t="inlineStr">
        <is>
          <t>Rock Blast</t>
        </is>
      </c>
      <c r="H3248" s="71" t="n"/>
      <c r="I3248" s="89" t="inlineStr">
        <is>
          <t>Rock Blast</t>
        </is>
      </c>
      <c r="J3248" s="71" t="n"/>
      <c r="K3248" s="76" t="inlineStr">
        <is>
          <t>Double Edge</t>
        </is>
      </c>
      <c r="L3248" s="71" t="n"/>
    </row>
    <row r="3249">
      <c r="E3249" s="76" t="inlineStr">
        <is>
          <t>Explosion</t>
        </is>
      </c>
      <c r="F3249" s="71" t="n"/>
      <c r="G3249" s="76" t="inlineStr">
        <is>
          <t>Explosion</t>
        </is>
      </c>
      <c r="H3249" s="71" t="n"/>
      <c r="I3249" s="76" t="inlineStr">
        <is>
          <t>Explosion</t>
        </is>
      </c>
      <c r="J3249" s="71" t="n"/>
      <c r="K3249" s="76" t="inlineStr">
        <is>
          <t>Explosion</t>
        </is>
      </c>
      <c r="L3249" s="71" t="n"/>
    </row>
    <row r="3251" ht="20" customHeight="1">
      <c r="B3251" s="65" t="inlineStr">
        <is>
          <t>Dome Ace</t>
        </is>
      </c>
      <c r="C3251" s="66" t="n"/>
      <c r="D3251" s="66" t="n"/>
      <c r="E3251" s="67" t="inlineStr">
        <is>
          <t>Dome Ace Tucker</t>
        </is>
      </c>
      <c r="F3251" s="66" t="n"/>
      <c r="G3251" s="66" t="n"/>
      <c r="H3251" s="66" t="n"/>
      <c r="I3251" s="66" t="n"/>
      <c r="J3251" s="66" t="n"/>
      <c r="K3251" s="66" t="n"/>
      <c r="L3251" s="66" t="n"/>
      <c r="M3251" s="66" t="n"/>
      <c r="N3251" s="66" t="n"/>
      <c r="O3251" s="66" t="n"/>
      <c r="P3251" s="66" t="n"/>
      <c r="Q3251" s="66" t="n"/>
    </row>
    <row r="3252" ht="69" customHeight="1">
      <c r="E3252" s="68">
        <f>IFERROR(_xlfn.IMAGE("https://play.pokemonshowdown.com/sprites/gen5/beldum.png"),"")</f>
        <v/>
      </c>
    </row>
    <row r="3253">
      <c r="E3253" s="70" t="inlineStr">
        <is>
          <t>Lv 5 Beldum</t>
        </is>
      </c>
      <c r="F3253" s="71" t="n"/>
      <c r="Q3253" s="72" t="inlineStr">
        <is>
          <t>Pokémon</t>
        </is>
      </c>
    </row>
    <row r="3254">
      <c r="E3254" s="73" t="inlineStr">
        <is>
          <t>Adamant</t>
        </is>
      </c>
      <c r="F3254" s="73" t="inlineStr">
        <is>
          <t>Clear Body</t>
        </is>
      </c>
      <c r="Q3254" s="72" t="inlineStr">
        <is>
          <t>Nature / Ability</t>
        </is>
      </c>
    </row>
    <row r="3255">
      <c r="B3255" s="72" t="inlineStr">
        <is>
          <t>AI Flags:</t>
        </is>
      </c>
      <c r="E3255" s="74" t="inlineStr">
        <is>
          <t>(None)</t>
        </is>
      </c>
      <c r="F3255" s="71" t="n"/>
      <c r="Q3255" s="72" t="inlineStr">
        <is>
          <t>Item</t>
        </is>
      </c>
    </row>
    <row r="3256">
      <c r="B3256" s="69" t="inlineStr">
        <is>
          <t>Basic Trainer</t>
        </is>
      </c>
      <c r="E3256" s="76" t="inlineStr">
        <is>
          <t>Take Down</t>
        </is>
      </c>
      <c r="F3256" s="71" t="n"/>
      <c r="Q3256" s="72" t="inlineStr">
        <is>
          <t>Moves</t>
        </is>
      </c>
    </row>
    <row r="3257">
      <c r="E3257" s="81" t="inlineStr">
        <is>
          <t>-</t>
        </is>
      </c>
      <c r="F3257" s="71" t="n"/>
    </row>
    <row r="3258">
      <c r="E3258" s="81" t="inlineStr">
        <is>
          <t>-</t>
        </is>
      </c>
      <c r="F3258" s="71" t="n"/>
    </row>
    <row r="3259">
      <c r="E3259" s="81" t="inlineStr">
        <is>
          <t>-</t>
        </is>
      </c>
      <c r="F3259" s="71" t="n"/>
    </row>
    <row r="3261" ht="20" customHeight="1">
      <c r="B3261" s="65" t="inlineStr">
        <is>
          <t>Hex Maniac</t>
        </is>
      </c>
      <c r="C3261" s="66" t="n"/>
      <c r="D3261" s="66" t="n"/>
      <c r="E3261" s="67" t="inlineStr">
        <is>
          <t>Hex Maniac Valerie (Rematch 1)</t>
        </is>
      </c>
      <c r="F3261" s="66" t="n"/>
      <c r="G3261" s="66" t="n"/>
      <c r="H3261" s="66" t="n"/>
      <c r="I3261" s="66" t="n"/>
      <c r="J3261" s="66" t="n"/>
      <c r="K3261" s="66" t="n"/>
      <c r="L3261" s="66" t="n"/>
      <c r="M3261" s="66" t="n"/>
      <c r="N3261" s="66" t="n"/>
      <c r="O3261" s="66" t="n"/>
      <c r="P3261" s="66" t="n"/>
      <c r="Q3261" s="66" t="n"/>
    </row>
    <row r="3262" ht="69" customHeight="1">
      <c r="E3262" s="68">
        <f>IFERROR(_xlfn.IMAGE("https://play.pokemonshowdown.com/sprites/gen5/sableye.png"),"")</f>
        <v/>
      </c>
      <c r="G3262" s="68">
        <f>IFERROR(_xlfn.IMAGE("https://play.pokemonshowdown.com/sprites/gen5/spoink.png"),"")</f>
        <v/>
      </c>
    </row>
    <row r="3263">
      <c r="E3263" s="70" t="inlineStr">
        <is>
          <t>Lv 31 Sableye</t>
        </is>
      </c>
      <c r="F3263" s="71" t="n"/>
      <c r="G3263" s="70" t="inlineStr">
        <is>
          <t>Lv 31 Spoink</t>
        </is>
      </c>
      <c r="H3263" s="71" t="n"/>
      <c r="Q3263" s="72" t="inlineStr">
        <is>
          <t>Pokémon</t>
        </is>
      </c>
    </row>
    <row r="3264">
      <c r="E3264" s="73" t="inlineStr">
        <is>
          <t>Adamant</t>
        </is>
      </c>
      <c r="F3264" s="73" t="inlineStr">
        <is>
          <t>Clear Body</t>
        </is>
      </c>
      <c r="G3264" s="73" t="inlineStr">
        <is>
          <t>Modest</t>
        </is>
      </c>
      <c r="H3264" s="73" t="inlineStr">
        <is>
          <t>Thick Fat</t>
        </is>
      </c>
      <c r="Q3264" s="72" t="inlineStr">
        <is>
          <t>Nature / Ability</t>
        </is>
      </c>
    </row>
    <row r="3265">
      <c r="B3265" s="72" t="inlineStr">
        <is>
          <t>AI Flags:</t>
        </is>
      </c>
      <c r="E3265" s="74" t="inlineStr">
        <is>
          <t>(None)</t>
        </is>
      </c>
      <c r="F3265" s="71" t="n"/>
      <c r="G3265" s="74" t="inlineStr">
        <is>
          <t>(None)</t>
        </is>
      </c>
      <c r="H3265" s="71" t="n"/>
      <c r="Q3265" s="72" t="inlineStr">
        <is>
          <t>Item</t>
        </is>
      </c>
    </row>
    <row r="3266">
      <c r="B3266" s="69" t="inlineStr">
        <is>
          <t>Basic Trainer</t>
        </is>
      </c>
      <c r="E3266" s="76" t="inlineStr">
        <is>
          <t>Fake Out</t>
        </is>
      </c>
      <c r="F3266" s="71" t="n"/>
      <c r="G3266" s="82" t="inlineStr">
        <is>
          <t>Bounce</t>
        </is>
      </c>
      <c r="H3266" s="71" t="n"/>
      <c r="Q3266" s="72" t="inlineStr">
        <is>
          <t>Moves</t>
        </is>
      </c>
    </row>
    <row r="3267">
      <c r="E3267" s="86" t="inlineStr">
        <is>
          <t>Brick Break</t>
        </is>
      </c>
      <c r="F3267" s="71" t="n"/>
      <c r="G3267" s="85" t="inlineStr">
        <is>
          <t>Zen Headbutt</t>
        </is>
      </c>
      <c r="H3267" s="71" t="n"/>
    </row>
    <row r="3268">
      <c r="E3268" s="92" t="inlineStr">
        <is>
          <t>Shadow Sneak</t>
        </is>
      </c>
      <c r="F3268" s="71" t="n"/>
      <c r="G3268" s="79" t="inlineStr">
        <is>
          <t>Signal Beam</t>
        </is>
      </c>
      <c r="H3268" s="71" t="n"/>
    </row>
    <row r="3269">
      <c r="E3269" s="85" t="inlineStr">
        <is>
          <t>Teleport</t>
        </is>
      </c>
      <c r="F3269" s="71" t="n"/>
      <c r="G3269" s="85" t="inlineStr">
        <is>
          <t>Extrasensory</t>
        </is>
      </c>
      <c r="H3269" s="71" t="n"/>
    </row>
    <row r="3271" ht="20" customHeight="1">
      <c r="B3271" s="65" t="inlineStr">
        <is>
          <t>Hex Maniac</t>
        </is>
      </c>
      <c r="C3271" s="66" t="n"/>
      <c r="D3271" s="66" t="n"/>
      <c r="E3271" s="67" t="inlineStr">
        <is>
          <t>Hex Maniac Valerie (Rematch 2)</t>
        </is>
      </c>
      <c r="F3271" s="66" t="n"/>
      <c r="G3271" s="66" t="n"/>
      <c r="H3271" s="66" t="n"/>
      <c r="I3271" s="66" t="n"/>
      <c r="J3271" s="66" t="n"/>
      <c r="K3271" s="66" t="n"/>
      <c r="L3271" s="66" t="n"/>
      <c r="M3271" s="66" t="n"/>
      <c r="N3271" s="66" t="n"/>
      <c r="O3271" s="66" t="n"/>
      <c r="P3271" s="66" t="n"/>
      <c r="Q3271" s="66" t="n"/>
    </row>
    <row r="3272" ht="69" customHeight="1">
      <c r="E3272" s="68">
        <f>IFERROR(_xlfn.IMAGE("https://play.pokemonshowdown.com/sprites/gen5/spoink.png"),"")</f>
        <v/>
      </c>
      <c r="G3272" s="68">
        <f>IFERROR(_xlfn.IMAGE("https://play.pokemonshowdown.com/sprites/gen5/sableye.png"),"")</f>
        <v/>
      </c>
    </row>
    <row r="3273">
      <c r="E3273" s="70" t="inlineStr">
        <is>
          <t>Lv 35 Spoink</t>
        </is>
      </c>
      <c r="F3273" s="71" t="n"/>
      <c r="G3273" s="70" t="inlineStr">
        <is>
          <t>Lv 35 Sableye</t>
        </is>
      </c>
      <c r="H3273" s="71" t="n"/>
      <c r="Q3273" s="72" t="inlineStr">
        <is>
          <t>Pokémon</t>
        </is>
      </c>
    </row>
    <row r="3274">
      <c r="E3274" s="73" t="inlineStr">
        <is>
          <t>Modest</t>
        </is>
      </c>
      <c r="F3274" s="73" t="inlineStr">
        <is>
          <t>Thick Fat</t>
        </is>
      </c>
      <c r="G3274" s="73" t="inlineStr">
        <is>
          <t>Adamant</t>
        </is>
      </c>
      <c r="H3274" s="73" t="inlineStr">
        <is>
          <t>Clear Body</t>
        </is>
      </c>
      <c r="Q3274" s="72" t="inlineStr">
        <is>
          <t>Nature / Ability</t>
        </is>
      </c>
    </row>
    <row r="3275">
      <c r="B3275" s="72" t="inlineStr">
        <is>
          <t>AI Flags:</t>
        </is>
      </c>
      <c r="E3275" s="74" t="inlineStr">
        <is>
          <t>(None)</t>
        </is>
      </c>
      <c r="F3275" s="71" t="n"/>
      <c r="G3275" s="74" t="inlineStr">
        <is>
          <t>(None)</t>
        </is>
      </c>
      <c r="H3275" s="71" t="n"/>
      <c r="Q3275" s="72" t="inlineStr">
        <is>
          <t>Item</t>
        </is>
      </c>
    </row>
    <row r="3276">
      <c r="B3276" s="69" t="inlineStr">
        <is>
          <t>Basic Trainer</t>
        </is>
      </c>
      <c r="E3276" s="85" t="inlineStr">
        <is>
          <t>Zen Headbutt</t>
        </is>
      </c>
      <c r="F3276" s="71" t="n"/>
      <c r="G3276" s="86" t="inlineStr">
        <is>
          <t>Brick Break</t>
        </is>
      </c>
      <c r="H3276" s="71" t="n"/>
      <c r="Q3276" s="72" t="inlineStr">
        <is>
          <t>Moves</t>
        </is>
      </c>
    </row>
    <row r="3277">
      <c r="E3277" s="79" t="inlineStr">
        <is>
          <t>Signal Beam</t>
        </is>
      </c>
      <c r="F3277" s="71" t="n"/>
      <c r="G3277" s="92" t="inlineStr">
        <is>
          <t>Shadow Sneak</t>
        </is>
      </c>
      <c r="H3277" s="71" t="n"/>
    </row>
    <row r="3278">
      <c r="E3278" s="85" t="inlineStr">
        <is>
          <t>Extrasensory</t>
        </is>
      </c>
      <c r="F3278" s="71" t="n"/>
      <c r="G3278" s="85" t="inlineStr">
        <is>
          <t>Teleport</t>
        </is>
      </c>
      <c r="H3278" s="71" t="n"/>
    </row>
    <row r="3279">
      <c r="E3279" s="89" t="inlineStr">
        <is>
          <t>Power Gem</t>
        </is>
      </c>
      <c r="F3279" s="71" t="n"/>
      <c r="G3279" s="85" t="inlineStr">
        <is>
          <t>Zen Headbutt</t>
        </is>
      </c>
      <c r="H3279" s="71" t="n"/>
    </row>
    <row r="3281" ht="20" customHeight="1">
      <c r="B3281" s="65" t="inlineStr">
        <is>
          <t>Hex Maniac</t>
        </is>
      </c>
      <c r="C3281" s="66" t="n"/>
      <c r="D3281" s="66" t="n"/>
      <c r="E3281" s="67" t="inlineStr">
        <is>
          <t>Hex Maniac Valerie (Rematch 3)</t>
        </is>
      </c>
      <c r="F3281" s="66" t="n"/>
      <c r="G3281" s="66" t="n"/>
      <c r="H3281" s="66" t="n"/>
      <c r="I3281" s="66" t="n"/>
      <c r="J3281" s="66" t="n"/>
      <c r="K3281" s="66" t="n"/>
      <c r="L3281" s="66" t="n"/>
      <c r="M3281" s="66" t="n"/>
      <c r="N3281" s="66" t="n"/>
      <c r="O3281" s="66" t="n"/>
      <c r="P3281" s="66" t="n"/>
      <c r="Q3281" s="66" t="n"/>
    </row>
    <row r="3282" ht="69" customHeight="1">
      <c r="E3282" s="68">
        <f>IFERROR(_xlfn.IMAGE("https://play.pokemonshowdown.com/sprites/gen5/spoink.png"),"")</f>
        <v/>
      </c>
      <c r="G3282" s="68">
        <f>IFERROR(_xlfn.IMAGE("https://play.pokemonshowdown.com/sprites/gen5/sableye.png"),"")</f>
        <v/>
      </c>
    </row>
    <row r="3283">
      <c r="E3283" s="70" t="inlineStr">
        <is>
          <t>Lv 40 Spoink</t>
        </is>
      </c>
      <c r="F3283" s="71" t="n"/>
      <c r="G3283" s="70" t="inlineStr">
        <is>
          <t>Lv 40 Sableye</t>
        </is>
      </c>
      <c r="H3283" s="71" t="n"/>
      <c r="Q3283" s="72" t="inlineStr">
        <is>
          <t>Pokémon</t>
        </is>
      </c>
    </row>
    <row r="3284">
      <c r="E3284" s="73" t="inlineStr">
        <is>
          <t>Modest</t>
        </is>
      </c>
      <c r="F3284" s="73" t="inlineStr">
        <is>
          <t>Thick Fat</t>
        </is>
      </c>
      <c r="G3284" s="73" t="inlineStr">
        <is>
          <t>Adamant</t>
        </is>
      </c>
      <c r="H3284" s="73" t="inlineStr">
        <is>
          <t>Clear Body</t>
        </is>
      </c>
      <c r="Q3284" s="72" t="inlineStr">
        <is>
          <t>Nature / Ability</t>
        </is>
      </c>
    </row>
    <row r="3285">
      <c r="B3285" s="72" t="inlineStr">
        <is>
          <t>AI Flags:</t>
        </is>
      </c>
      <c r="E3285" s="74" t="inlineStr">
        <is>
          <t>(None)</t>
        </is>
      </c>
      <c r="F3285" s="71" t="n"/>
      <c r="G3285" s="74" t="inlineStr">
        <is>
          <t>(None)</t>
        </is>
      </c>
      <c r="H3285" s="71" t="n"/>
      <c r="Q3285" s="72" t="inlineStr">
        <is>
          <t>Item</t>
        </is>
      </c>
    </row>
    <row r="3286">
      <c r="B3286" s="69" t="inlineStr">
        <is>
          <t>Basic Trainer</t>
        </is>
      </c>
      <c r="E3286" s="85" t="inlineStr">
        <is>
          <t>Zen Headbutt</t>
        </is>
      </c>
      <c r="F3286" s="71" t="n"/>
      <c r="G3286" s="85" t="inlineStr">
        <is>
          <t>Teleport</t>
        </is>
      </c>
      <c r="H3286" s="71" t="n"/>
      <c r="Q3286" s="72" t="inlineStr">
        <is>
          <t>Moves</t>
        </is>
      </c>
    </row>
    <row r="3287">
      <c r="E3287" s="79" t="inlineStr">
        <is>
          <t>Signal Beam</t>
        </is>
      </c>
      <c r="F3287" s="71" t="n"/>
      <c r="G3287" s="85" t="inlineStr">
        <is>
          <t>Zen Headbutt</t>
        </is>
      </c>
      <c r="H3287" s="71" t="n"/>
    </row>
    <row r="3288">
      <c r="E3288" s="85" t="inlineStr">
        <is>
          <t>Extrasensory</t>
        </is>
      </c>
      <c r="F3288" s="71" t="n"/>
      <c r="G3288" s="75" t="inlineStr">
        <is>
          <t>Punishment</t>
        </is>
      </c>
      <c r="H3288" s="71" t="n"/>
    </row>
    <row r="3289">
      <c r="E3289" s="89" t="inlineStr">
        <is>
          <t>Power Gem</t>
        </is>
      </c>
      <c r="F3289" s="71" t="n"/>
      <c r="G3289" s="92" t="inlineStr">
        <is>
          <t>Shadow Claw</t>
        </is>
      </c>
      <c r="H3289" s="71" t="n"/>
    </row>
    <row r="3291" ht="20" customHeight="1">
      <c r="B3291" s="65" t="inlineStr">
        <is>
          <t>Hex Maniac</t>
        </is>
      </c>
      <c r="C3291" s="66" t="n"/>
      <c r="D3291" s="66" t="n"/>
      <c r="E3291" s="67" t="inlineStr">
        <is>
          <t>Hex Maniac Valerie (Rematch 4)</t>
        </is>
      </c>
      <c r="F3291" s="66" t="n"/>
      <c r="G3291" s="66" t="n"/>
      <c r="H3291" s="66" t="n"/>
      <c r="I3291" s="66" t="n"/>
      <c r="J3291" s="66" t="n"/>
      <c r="K3291" s="66" t="n"/>
      <c r="L3291" s="66" t="n"/>
      <c r="M3291" s="66" t="n"/>
      <c r="N3291" s="66" t="n"/>
      <c r="O3291" s="66" t="n"/>
      <c r="P3291" s="66" t="n"/>
      <c r="Q3291" s="66" t="n"/>
    </row>
    <row r="3292" ht="69" customHeight="1">
      <c r="E3292" s="68">
        <f>IFERROR(_xlfn.IMAGE("https://play.pokemonshowdown.com/sprites/gen5/duskull.png"),"")</f>
        <v/>
      </c>
      <c r="G3292" s="68">
        <f>IFERROR(_xlfn.IMAGE("https://play.pokemonshowdown.com/sprites/gen5/sableye.png"),"")</f>
        <v/>
      </c>
      <c r="I3292" s="68">
        <f>IFERROR(_xlfn.IMAGE("https://play.pokemonshowdown.com/sprites/gen5/grumpig.png"),"")</f>
        <v/>
      </c>
    </row>
    <row r="3293">
      <c r="E3293" s="70" t="inlineStr">
        <is>
          <t>Lv 42 Duskull</t>
        </is>
      </c>
      <c r="F3293" s="71" t="n"/>
      <c r="G3293" s="70" t="inlineStr">
        <is>
          <t>Lv 42 Sableye</t>
        </is>
      </c>
      <c r="H3293" s="71" t="n"/>
      <c r="I3293" s="70" t="inlineStr">
        <is>
          <t>Lv 42 Grumpig</t>
        </is>
      </c>
      <c r="J3293" s="71" t="n"/>
      <c r="Q3293" s="72" t="inlineStr">
        <is>
          <t>Pokémon</t>
        </is>
      </c>
    </row>
    <row r="3294">
      <c r="E3294" s="73" t="inlineStr">
        <is>
          <t>Adamant</t>
        </is>
      </c>
      <c r="F3294" s="73" t="inlineStr">
        <is>
          <t>Levitate</t>
        </is>
      </c>
      <c r="G3294" s="73" t="inlineStr">
        <is>
          <t>Adamant</t>
        </is>
      </c>
      <c r="H3294" s="73" t="inlineStr">
        <is>
          <t>Clear Body</t>
        </is>
      </c>
      <c r="I3294" s="73" t="inlineStr">
        <is>
          <t>Modest</t>
        </is>
      </c>
      <c r="J3294" s="73" t="inlineStr">
        <is>
          <t>Thick Fat</t>
        </is>
      </c>
      <c r="Q3294" s="72" t="inlineStr">
        <is>
          <t>Nature / Ability</t>
        </is>
      </c>
    </row>
    <row r="3295">
      <c r="B3295" s="72" t="inlineStr">
        <is>
          <t>AI Flags:</t>
        </is>
      </c>
      <c r="E3295" s="74" t="inlineStr">
        <is>
          <t>(None)</t>
        </is>
      </c>
      <c r="F3295" s="71" t="n"/>
      <c r="G3295" s="74" t="inlineStr">
        <is>
          <t>(None)</t>
        </is>
      </c>
      <c r="H3295" s="71" t="n"/>
      <c r="I3295" s="74" t="inlineStr">
        <is>
          <t>(None)</t>
        </is>
      </c>
      <c r="J3295" s="71" t="n"/>
      <c r="Q3295" s="72" t="inlineStr">
        <is>
          <t>Item</t>
        </is>
      </c>
    </row>
    <row r="3296">
      <c r="B3296" s="69" t="inlineStr">
        <is>
          <t>Basic Trainer</t>
        </is>
      </c>
      <c r="E3296" s="75" t="inlineStr">
        <is>
          <t>Memento</t>
        </is>
      </c>
      <c r="F3296" s="71" t="n"/>
      <c r="G3296" s="85" t="inlineStr">
        <is>
          <t>Teleport</t>
        </is>
      </c>
      <c r="H3296" s="71" t="n"/>
      <c r="I3296" s="85" t="inlineStr">
        <is>
          <t>Zen Headbutt</t>
        </is>
      </c>
      <c r="J3296" s="71" t="n"/>
      <c r="Q3296" s="72" t="inlineStr">
        <is>
          <t>Moves</t>
        </is>
      </c>
    </row>
    <row r="3297">
      <c r="E3297" s="85" t="inlineStr">
        <is>
          <t>Teleport</t>
        </is>
      </c>
      <c r="F3297" s="71" t="n"/>
      <c r="G3297" s="85" t="inlineStr">
        <is>
          <t>Zen Headbutt</t>
        </is>
      </c>
      <c r="H3297" s="71" t="n"/>
      <c r="I3297" s="79" t="inlineStr">
        <is>
          <t>Signal Beam</t>
        </is>
      </c>
      <c r="J3297" s="71" t="n"/>
    </row>
    <row r="3298">
      <c r="E3298" s="76" t="inlineStr">
        <is>
          <t>Pain Split</t>
        </is>
      </c>
      <c r="F3298" s="71" t="n"/>
      <c r="G3298" s="75" t="inlineStr">
        <is>
          <t>Punishment</t>
        </is>
      </c>
      <c r="H3298" s="71" t="n"/>
      <c r="I3298" s="85" t="inlineStr">
        <is>
          <t>Extrasensory</t>
        </is>
      </c>
      <c r="J3298" s="71" t="n"/>
    </row>
    <row r="3299">
      <c r="E3299" s="86" t="inlineStr">
        <is>
          <t>Aura Sphere</t>
        </is>
      </c>
      <c r="F3299" s="71" t="n"/>
      <c r="G3299" s="92" t="inlineStr">
        <is>
          <t>Shadow Claw</t>
        </is>
      </c>
      <c r="H3299" s="71" t="n"/>
      <c r="I3299" s="89" t="inlineStr">
        <is>
          <t>Power Gem</t>
        </is>
      </c>
      <c r="J3299" s="71" t="n"/>
    </row>
    <row r="3301" ht="20" customHeight="1">
      <c r="B3301" s="65" t="inlineStr">
        <is>
          <t>Rival</t>
        </is>
      </c>
      <c r="C3301" s="66" t="n"/>
      <c r="D3301" s="66" t="n"/>
      <c r="E3301" s="67" t="inlineStr">
        <is>
          <t>Rival Wally (Rematch 1)</t>
        </is>
      </c>
      <c r="F3301" s="66" t="n"/>
      <c r="G3301" s="66" t="n"/>
      <c r="H3301" s="66" t="n"/>
      <c r="I3301" s="66" t="n"/>
      <c r="J3301" s="66" t="n"/>
      <c r="K3301" s="66" t="n"/>
      <c r="L3301" s="66" t="n"/>
      <c r="M3301" s="66" t="n"/>
      <c r="N3301" s="66" t="n"/>
      <c r="O3301" s="66" t="n"/>
      <c r="P3301" s="66" t="n"/>
      <c r="Q3301" s="66" t="n"/>
    </row>
    <row r="3302" ht="69" customHeight="1">
      <c r="E3302" s="68">
        <f>IFERROR(_xlfn.IMAGE("https://play.pokemonshowdown.com/sprites/gen5/altaria.png"),"")</f>
        <v/>
      </c>
      <c r="G3302" s="68">
        <f>IFERROR(_xlfn.IMAGE("https://play.pokemonshowdown.com/sprites/gen5/delcatty.png"),"")</f>
        <v/>
      </c>
      <c r="I3302" s="68">
        <f>IFERROR(_xlfn.IMAGE("https://play.pokemonshowdown.com/sprites/gen5/roselia.png"),"")</f>
        <v/>
      </c>
      <c r="K3302" s="68">
        <f>IFERROR(_xlfn.IMAGE("https://play.pokemonshowdown.com/sprites/gen5/magneton.png"),"")</f>
        <v/>
      </c>
      <c r="M3302" s="68">
        <f>IFERROR(_xlfn.IMAGE("https://play.pokemonshowdown.com/sprites/gen5/gardevoir.png"),"")</f>
        <v/>
      </c>
    </row>
    <row r="3303">
      <c r="E3303" s="70" t="inlineStr">
        <is>
          <t>Lv 50 Altaria</t>
        </is>
      </c>
      <c r="F3303" s="71" t="n"/>
      <c r="G3303" s="70" t="inlineStr">
        <is>
          <t>Lv 49 Delcatty</t>
        </is>
      </c>
      <c r="H3303" s="71" t="n"/>
      <c r="I3303" s="70" t="inlineStr">
        <is>
          <t>Lv 50 Roselia</t>
        </is>
      </c>
      <c r="J3303" s="71" t="n"/>
      <c r="K3303" s="70" t="inlineStr">
        <is>
          <t>Lv 47 Magneton</t>
        </is>
      </c>
      <c r="L3303" s="71" t="n"/>
      <c r="M3303" s="70" t="inlineStr">
        <is>
          <t>Lv 51 Gardevoir</t>
        </is>
      </c>
      <c r="N3303" s="71" t="n"/>
      <c r="Q3303" s="72" t="inlineStr">
        <is>
          <t>Pokémon</t>
        </is>
      </c>
    </row>
    <row r="3304">
      <c r="E3304" s="73" t="inlineStr">
        <is>
          <t>Hasty</t>
        </is>
      </c>
      <c r="F3304" s="73" t="inlineStr">
        <is>
          <t>Serene Grace</t>
        </is>
      </c>
      <c r="G3304" s="73" t="inlineStr">
        <is>
          <t>Jolly</t>
        </is>
      </c>
      <c r="H3304" s="73" t="inlineStr">
        <is>
          <t>Cute Charm</t>
        </is>
      </c>
      <c r="I3304" s="73" t="inlineStr">
        <is>
          <t>Modest</t>
        </is>
      </c>
      <c r="J3304" s="73" t="inlineStr">
        <is>
          <t>Natural Cure</t>
        </is>
      </c>
      <c r="K3304" s="73" t="inlineStr">
        <is>
          <t>Modest</t>
        </is>
      </c>
      <c r="L3304" s="73" t="inlineStr">
        <is>
          <t>Magnet Pull</t>
        </is>
      </c>
      <c r="M3304" s="73" t="inlineStr">
        <is>
          <t>Timid</t>
        </is>
      </c>
      <c r="N3304" s="73" t="inlineStr">
        <is>
          <t>Magic Guard</t>
        </is>
      </c>
      <c r="Q3304" s="72" t="inlineStr">
        <is>
          <t>Nature / Ability</t>
        </is>
      </c>
    </row>
    <row r="3305">
      <c r="B3305" s="72" t="inlineStr">
        <is>
          <t>AI Flags:</t>
        </is>
      </c>
      <c r="E3305" s="74" t="inlineStr">
        <is>
          <t>(None)</t>
        </is>
      </c>
      <c r="F3305" s="71" t="n"/>
      <c r="G3305" s="74" t="inlineStr">
        <is>
          <t>(None)</t>
        </is>
      </c>
      <c r="H3305" s="71" t="n"/>
      <c r="I3305" s="74" t="inlineStr">
        <is>
          <t>(None)</t>
        </is>
      </c>
      <c r="J3305" s="71" t="n"/>
      <c r="K3305" s="74" t="inlineStr">
        <is>
          <t>(None)</t>
        </is>
      </c>
      <c r="L3305" s="71" t="n"/>
      <c r="M3305" s="74" t="inlineStr">
        <is>
          <t>(None)</t>
        </is>
      </c>
      <c r="N3305" s="71" t="n"/>
      <c r="Q3305" s="72" t="inlineStr">
        <is>
          <t>Item</t>
        </is>
      </c>
    </row>
    <row r="3306">
      <c r="B3306" s="69" t="inlineStr">
        <is>
          <t>Basic Trainer</t>
        </is>
      </c>
      <c r="E3306" s="82" t="inlineStr">
        <is>
          <t>Aerial Ace</t>
        </is>
      </c>
      <c r="F3306" s="71" t="n"/>
      <c r="G3306" s="76" t="inlineStr">
        <is>
          <t>Sing</t>
        </is>
      </c>
      <c r="H3306" s="71" t="n"/>
      <c r="I3306" s="84" t="inlineStr">
        <is>
          <t>Magical Leaf</t>
        </is>
      </c>
      <c r="J3306" s="71" t="n"/>
      <c r="K3306" s="76" t="inlineStr">
        <is>
          <t>Supersonic</t>
        </is>
      </c>
      <c r="L3306" s="71" t="n"/>
      <c r="M3306" s="76" t="inlineStr">
        <is>
          <t>Double Team</t>
        </is>
      </c>
      <c r="N3306" s="71" t="n"/>
      <c r="Q3306" s="72" t="inlineStr">
        <is>
          <t>Moves</t>
        </is>
      </c>
    </row>
    <row r="3307">
      <c r="E3307" s="76" t="inlineStr">
        <is>
          <t>Safeguard</t>
        </is>
      </c>
      <c r="F3307" s="71" t="n"/>
      <c r="G3307" s="76" t="inlineStr">
        <is>
          <t>Assist</t>
        </is>
      </c>
      <c r="H3307" s="71" t="n"/>
      <c r="I3307" s="84" t="inlineStr">
        <is>
          <t>Leech Seed</t>
        </is>
      </c>
      <c r="J3307" s="71" t="n"/>
      <c r="K3307" s="77" t="inlineStr">
        <is>
          <t>Thunderbolt</t>
        </is>
      </c>
      <c r="L3307" s="71" t="n"/>
      <c r="M3307" s="85" t="inlineStr">
        <is>
          <t>Calm Mind</t>
        </is>
      </c>
      <c r="N3307" s="71" t="n"/>
    </row>
    <row r="3308">
      <c r="E3308" s="93" t="inlineStr">
        <is>
          <t>Dragon Breath</t>
        </is>
      </c>
      <c r="F3308" s="71" t="n"/>
      <c r="G3308" s="76" t="inlineStr">
        <is>
          <t>Charm</t>
        </is>
      </c>
      <c r="H3308" s="71" t="n"/>
      <c r="I3308" s="84" t="inlineStr">
        <is>
          <t>Giga Drain</t>
        </is>
      </c>
      <c r="J3308" s="71" t="n"/>
      <c r="K3308" s="76" t="inlineStr">
        <is>
          <t>Tri Attack</t>
        </is>
      </c>
      <c r="L3308" s="71" t="n"/>
      <c r="M3308" s="85" t="inlineStr">
        <is>
          <t>Psychic</t>
        </is>
      </c>
      <c r="N3308" s="71" t="n"/>
    </row>
    <row r="3309">
      <c r="E3309" s="93" t="inlineStr">
        <is>
          <t>Dragon Dance</t>
        </is>
      </c>
      <c r="F3309" s="71" t="n"/>
      <c r="G3309" s="75" t="inlineStr">
        <is>
          <t>Feint Attack</t>
        </is>
      </c>
      <c r="H3309" s="71" t="n"/>
      <c r="I3309" s="80" t="inlineStr">
        <is>
          <t>Toxic</t>
        </is>
      </c>
      <c r="J3309" s="71" t="n"/>
      <c r="K3309" s="76" t="inlineStr">
        <is>
          <t>Screech</t>
        </is>
      </c>
      <c r="L3309" s="71" t="n"/>
      <c r="M3309" s="85" t="inlineStr">
        <is>
          <t>Future Sight</t>
        </is>
      </c>
      <c r="N3309" s="71" t="n"/>
    </row>
    <row r="3311" ht="20" customHeight="1">
      <c r="B3311" s="65" t="inlineStr">
        <is>
          <t>Rival</t>
        </is>
      </c>
      <c r="C3311" s="66" t="n"/>
      <c r="D3311" s="66" t="n"/>
      <c r="E3311" s="67" t="inlineStr">
        <is>
          <t>Rival Wally (Rematch 2)</t>
        </is>
      </c>
      <c r="F3311" s="66" t="n"/>
      <c r="G3311" s="66" t="n"/>
      <c r="H3311" s="66" t="n"/>
      <c r="I3311" s="66" t="n"/>
      <c r="J3311" s="66" t="n"/>
      <c r="K3311" s="66" t="n"/>
      <c r="L3311" s="66" t="n"/>
      <c r="M3311" s="66" t="n"/>
      <c r="N3311" s="66" t="n"/>
      <c r="O3311" s="66" t="n"/>
      <c r="P3311" s="66" t="n"/>
      <c r="Q3311" s="66" t="n"/>
    </row>
    <row r="3312" ht="69" customHeight="1">
      <c r="E3312" s="68">
        <f>IFERROR(_xlfn.IMAGE("https://play.pokemonshowdown.com/sprites/gen5/altaria.png"),"")</f>
        <v/>
      </c>
      <c r="G3312" s="68">
        <f>IFERROR(_xlfn.IMAGE("https://play.pokemonshowdown.com/sprites/gen5/delcatty.png"),"")</f>
        <v/>
      </c>
      <c r="I3312" s="68">
        <f>IFERROR(_xlfn.IMAGE("https://play.pokemonshowdown.com/sprites/gen5/roselia.png"),"")</f>
        <v/>
      </c>
      <c r="K3312" s="68">
        <f>IFERROR(_xlfn.IMAGE("https://play.pokemonshowdown.com/sprites/gen5/magneton.png"),"")</f>
        <v/>
      </c>
      <c r="M3312" s="68">
        <f>IFERROR(_xlfn.IMAGE("https://play.pokemonshowdown.com/sprites/gen5/gardevoir.png"),"")</f>
        <v/>
      </c>
    </row>
    <row r="3313">
      <c r="E3313" s="70" t="inlineStr">
        <is>
          <t>Lv 53 Altaria</t>
        </is>
      </c>
      <c r="F3313" s="71" t="n"/>
      <c r="G3313" s="70" t="inlineStr">
        <is>
          <t>Lv 52 Delcatty</t>
        </is>
      </c>
      <c r="H3313" s="71" t="n"/>
      <c r="I3313" s="70" t="inlineStr">
        <is>
          <t>Lv 53 Roselia</t>
        </is>
      </c>
      <c r="J3313" s="71" t="n"/>
      <c r="K3313" s="70" t="inlineStr">
        <is>
          <t>Lv 50 Magneton</t>
        </is>
      </c>
      <c r="L3313" s="71" t="n"/>
      <c r="M3313" s="70" t="inlineStr">
        <is>
          <t>Lv 54 Gardevoir</t>
        </is>
      </c>
      <c r="N3313" s="71" t="n"/>
      <c r="Q3313" s="72" t="inlineStr">
        <is>
          <t>Pokémon</t>
        </is>
      </c>
    </row>
    <row r="3314">
      <c r="E3314" s="73" t="inlineStr">
        <is>
          <t>Hasty</t>
        </is>
      </c>
      <c r="F3314" s="73" t="inlineStr">
        <is>
          <t>Serene Grace</t>
        </is>
      </c>
      <c r="G3314" s="73" t="inlineStr">
        <is>
          <t>Jolly</t>
        </is>
      </c>
      <c r="H3314" s="73" t="inlineStr">
        <is>
          <t>Cute Charm</t>
        </is>
      </c>
      <c r="I3314" s="73" t="inlineStr">
        <is>
          <t>Modest</t>
        </is>
      </c>
      <c r="J3314" s="73" t="inlineStr">
        <is>
          <t>Natural Cure</t>
        </is>
      </c>
      <c r="K3314" s="73" t="inlineStr">
        <is>
          <t>Modest</t>
        </is>
      </c>
      <c r="L3314" s="73" t="inlineStr">
        <is>
          <t>Magnet Pull</t>
        </is>
      </c>
      <c r="M3314" s="73" t="inlineStr">
        <is>
          <t>Timid</t>
        </is>
      </c>
      <c r="N3314" s="73" t="inlineStr">
        <is>
          <t>Magic Guard</t>
        </is>
      </c>
      <c r="Q3314" s="72" t="inlineStr">
        <is>
          <t>Nature / Ability</t>
        </is>
      </c>
    </row>
    <row r="3315">
      <c r="B3315" s="72" t="inlineStr">
        <is>
          <t>AI Flags:</t>
        </is>
      </c>
      <c r="E3315" s="74" t="inlineStr">
        <is>
          <t>(None)</t>
        </is>
      </c>
      <c r="F3315" s="71" t="n"/>
      <c r="G3315" s="74" t="inlineStr">
        <is>
          <t>(None)</t>
        </is>
      </c>
      <c r="H3315" s="71" t="n"/>
      <c r="I3315" s="74" t="inlineStr">
        <is>
          <t>(None)</t>
        </is>
      </c>
      <c r="J3315" s="71" t="n"/>
      <c r="K3315" s="74" t="inlineStr">
        <is>
          <t>(None)</t>
        </is>
      </c>
      <c r="L3315" s="71" t="n"/>
      <c r="M3315" s="74" t="inlineStr">
        <is>
          <t>(None)</t>
        </is>
      </c>
      <c r="N3315" s="71" t="n"/>
      <c r="Q3315" s="72" t="inlineStr">
        <is>
          <t>Item</t>
        </is>
      </c>
    </row>
    <row r="3316">
      <c r="B3316" s="69" t="inlineStr">
        <is>
          <t>Basic Trainer</t>
        </is>
      </c>
      <c r="E3316" s="82" t="inlineStr">
        <is>
          <t>Aerial Ace</t>
        </is>
      </c>
      <c r="F3316" s="71" t="n"/>
      <c r="G3316" s="76" t="inlineStr">
        <is>
          <t>Sing</t>
        </is>
      </c>
      <c r="H3316" s="71" t="n"/>
      <c r="I3316" s="84" t="inlineStr">
        <is>
          <t>Magical Leaf</t>
        </is>
      </c>
      <c r="J3316" s="71" t="n"/>
      <c r="K3316" s="76" t="inlineStr">
        <is>
          <t>Supersonic</t>
        </is>
      </c>
      <c r="L3316" s="71" t="n"/>
      <c r="M3316" s="76" t="inlineStr">
        <is>
          <t>Double Team</t>
        </is>
      </c>
      <c r="N3316" s="71" t="n"/>
      <c r="Q3316" s="72" t="inlineStr">
        <is>
          <t>Moves</t>
        </is>
      </c>
    </row>
    <row r="3317">
      <c r="E3317" s="76" t="inlineStr">
        <is>
          <t>Safeguard</t>
        </is>
      </c>
      <c r="F3317" s="71" t="n"/>
      <c r="G3317" s="76" t="inlineStr">
        <is>
          <t>Assist</t>
        </is>
      </c>
      <c r="H3317" s="71" t="n"/>
      <c r="I3317" s="84" t="inlineStr">
        <is>
          <t>Leech Seed</t>
        </is>
      </c>
      <c r="J3317" s="71" t="n"/>
      <c r="K3317" s="77" t="inlineStr">
        <is>
          <t>Thunderbolt</t>
        </is>
      </c>
      <c r="L3317" s="71" t="n"/>
      <c r="M3317" s="85" t="inlineStr">
        <is>
          <t>Calm Mind</t>
        </is>
      </c>
      <c r="N3317" s="71" t="n"/>
    </row>
    <row r="3318">
      <c r="E3318" s="93" t="inlineStr">
        <is>
          <t>Dragon Breath</t>
        </is>
      </c>
      <c r="F3318" s="71" t="n"/>
      <c r="G3318" s="76" t="inlineStr">
        <is>
          <t>Charm</t>
        </is>
      </c>
      <c r="H3318" s="71" t="n"/>
      <c r="I3318" s="84" t="inlineStr">
        <is>
          <t>Giga Drain</t>
        </is>
      </c>
      <c r="J3318" s="71" t="n"/>
      <c r="K3318" s="76" t="inlineStr">
        <is>
          <t>Tri Attack</t>
        </is>
      </c>
      <c r="L3318" s="71" t="n"/>
      <c r="M3318" s="85" t="inlineStr">
        <is>
          <t>Psychic</t>
        </is>
      </c>
      <c r="N3318" s="71" t="n"/>
    </row>
    <row r="3319">
      <c r="E3319" s="93" t="inlineStr">
        <is>
          <t>Dragon Dance</t>
        </is>
      </c>
      <c r="F3319" s="71" t="n"/>
      <c r="G3319" s="75" t="inlineStr">
        <is>
          <t>Feint Attack</t>
        </is>
      </c>
      <c r="H3319" s="71" t="n"/>
      <c r="I3319" s="80" t="inlineStr">
        <is>
          <t>Toxic</t>
        </is>
      </c>
      <c r="J3319" s="71" t="n"/>
      <c r="K3319" s="76" t="inlineStr">
        <is>
          <t>Screech</t>
        </is>
      </c>
      <c r="L3319" s="71" t="n"/>
      <c r="M3319" s="85" t="inlineStr">
        <is>
          <t>Future Sight</t>
        </is>
      </c>
      <c r="N3319" s="71" t="n"/>
    </row>
    <row r="3321" ht="20" customHeight="1">
      <c r="B3321" s="65" t="inlineStr">
        <is>
          <t>Rival</t>
        </is>
      </c>
      <c r="C3321" s="66" t="n"/>
      <c r="D3321" s="66" t="n"/>
      <c r="E3321" s="67" t="inlineStr">
        <is>
          <t>Rival Wally (Rematch 3)</t>
        </is>
      </c>
      <c r="F3321" s="66" t="n"/>
      <c r="G3321" s="66" t="n"/>
      <c r="H3321" s="66" t="n"/>
      <c r="I3321" s="66" t="n"/>
      <c r="J3321" s="66" t="n"/>
      <c r="K3321" s="66" t="n"/>
      <c r="L3321" s="66" t="n"/>
      <c r="M3321" s="66" t="n"/>
      <c r="N3321" s="66" t="n"/>
      <c r="O3321" s="66" t="n"/>
      <c r="P3321" s="66" t="n"/>
      <c r="Q3321" s="66" t="n"/>
    </row>
    <row r="3322" ht="69" customHeight="1">
      <c r="E3322" s="68">
        <f>IFERROR(_xlfn.IMAGE("https://play.pokemonshowdown.com/sprites/gen5/altaria.png"),"")</f>
        <v/>
      </c>
      <c r="G3322" s="68">
        <f>IFERROR(_xlfn.IMAGE("https://play.pokemonshowdown.com/sprites/gen5/delcatty.png"),"")</f>
        <v/>
      </c>
      <c r="I3322" s="68">
        <f>IFERROR(_xlfn.IMAGE("https://play.pokemonshowdown.com/sprites/gen5/roselia.png"),"")</f>
        <v/>
      </c>
      <c r="K3322" s="68">
        <f>IFERROR(_xlfn.IMAGE("https://play.pokemonshowdown.com/sprites/gen5/magneton.png"),"")</f>
        <v/>
      </c>
      <c r="M3322" s="68">
        <f>IFERROR(_xlfn.IMAGE("https://play.pokemonshowdown.com/sprites/gen5/gardevoir.png"),"")</f>
        <v/>
      </c>
    </row>
    <row r="3323">
      <c r="E3323" s="70" t="inlineStr">
        <is>
          <t>Lv 56 Altaria</t>
        </is>
      </c>
      <c r="F3323" s="71" t="n"/>
      <c r="G3323" s="70" t="inlineStr">
        <is>
          <t>Lv 55 Delcatty</t>
        </is>
      </c>
      <c r="H3323" s="71" t="n"/>
      <c r="I3323" s="70" t="inlineStr">
        <is>
          <t>Lv 56 Roselia</t>
        </is>
      </c>
      <c r="J3323" s="71" t="n"/>
      <c r="K3323" s="70" t="inlineStr">
        <is>
          <t>Lv 53 Magneton</t>
        </is>
      </c>
      <c r="L3323" s="71" t="n"/>
      <c r="M3323" s="70" t="inlineStr">
        <is>
          <t>Lv 57 Gardevoir</t>
        </is>
      </c>
      <c r="N3323" s="71" t="n"/>
      <c r="Q3323" s="72" t="inlineStr">
        <is>
          <t>Pokémon</t>
        </is>
      </c>
    </row>
    <row r="3324">
      <c r="E3324" s="73" t="inlineStr">
        <is>
          <t>Hasty</t>
        </is>
      </c>
      <c r="F3324" s="73" t="inlineStr">
        <is>
          <t>Serene Grace</t>
        </is>
      </c>
      <c r="G3324" s="73" t="inlineStr">
        <is>
          <t>Jolly</t>
        </is>
      </c>
      <c r="H3324" s="73" t="inlineStr">
        <is>
          <t>Cute Charm</t>
        </is>
      </c>
      <c r="I3324" s="73" t="inlineStr">
        <is>
          <t>Modest</t>
        </is>
      </c>
      <c r="J3324" s="73" t="inlineStr">
        <is>
          <t>Natural Cure</t>
        </is>
      </c>
      <c r="K3324" s="73" t="inlineStr">
        <is>
          <t>Modest</t>
        </is>
      </c>
      <c r="L3324" s="73" t="inlineStr">
        <is>
          <t>Magnet Pull</t>
        </is>
      </c>
      <c r="M3324" s="73" t="inlineStr">
        <is>
          <t>Timid</t>
        </is>
      </c>
      <c r="N3324" s="73" t="inlineStr">
        <is>
          <t>Magic Guard</t>
        </is>
      </c>
      <c r="Q3324" s="72" t="inlineStr">
        <is>
          <t>Nature / Ability</t>
        </is>
      </c>
    </row>
    <row r="3325">
      <c r="B3325" s="72" t="inlineStr">
        <is>
          <t>AI Flags:</t>
        </is>
      </c>
      <c r="E3325" s="74" t="inlineStr">
        <is>
          <t>(None)</t>
        </is>
      </c>
      <c r="F3325" s="71" t="n"/>
      <c r="G3325" s="74" t="inlineStr">
        <is>
          <t>(None)</t>
        </is>
      </c>
      <c r="H3325" s="71" t="n"/>
      <c r="I3325" s="74" t="inlineStr">
        <is>
          <t>(None)</t>
        </is>
      </c>
      <c r="J3325" s="71" t="n"/>
      <c r="K3325" s="74" t="inlineStr">
        <is>
          <t>(None)</t>
        </is>
      </c>
      <c r="L3325" s="71" t="n"/>
      <c r="M3325" s="74" t="inlineStr">
        <is>
          <t>(None)</t>
        </is>
      </c>
      <c r="N3325" s="71" t="n"/>
      <c r="Q3325" s="72" t="inlineStr">
        <is>
          <t>Item</t>
        </is>
      </c>
    </row>
    <row r="3326">
      <c r="B3326" s="69" t="inlineStr">
        <is>
          <t>Basic Trainer</t>
        </is>
      </c>
      <c r="E3326" s="82" t="inlineStr">
        <is>
          <t>Aerial Ace</t>
        </is>
      </c>
      <c r="F3326" s="71" t="n"/>
      <c r="G3326" s="76" t="inlineStr">
        <is>
          <t>Sing</t>
        </is>
      </c>
      <c r="H3326" s="71" t="n"/>
      <c r="I3326" s="84" t="inlineStr">
        <is>
          <t>Magical Leaf</t>
        </is>
      </c>
      <c r="J3326" s="71" t="n"/>
      <c r="K3326" s="76" t="inlineStr">
        <is>
          <t>Supersonic</t>
        </is>
      </c>
      <c r="L3326" s="71" t="n"/>
      <c r="M3326" s="76" t="inlineStr">
        <is>
          <t>Double Team</t>
        </is>
      </c>
      <c r="N3326" s="71" t="n"/>
      <c r="Q3326" s="72" t="inlineStr">
        <is>
          <t>Moves</t>
        </is>
      </c>
    </row>
    <row r="3327">
      <c r="E3327" s="76" t="inlineStr">
        <is>
          <t>Safeguard</t>
        </is>
      </c>
      <c r="F3327" s="71" t="n"/>
      <c r="G3327" s="76" t="inlineStr">
        <is>
          <t>Assist</t>
        </is>
      </c>
      <c r="H3327" s="71" t="n"/>
      <c r="I3327" s="84" t="inlineStr">
        <is>
          <t>Leech Seed</t>
        </is>
      </c>
      <c r="J3327" s="71" t="n"/>
      <c r="K3327" s="77" t="inlineStr">
        <is>
          <t>Thunderbolt</t>
        </is>
      </c>
      <c r="L3327" s="71" t="n"/>
      <c r="M3327" s="85" t="inlineStr">
        <is>
          <t>Calm Mind</t>
        </is>
      </c>
      <c r="N3327" s="71" t="n"/>
    </row>
    <row r="3328">
      <c r="E3328" s="93" t="inlineStr">
        <is>
          <t>Dragon Breath</t>
        </is>
      </c>
      <c r="F3328" s="71" t="n"/>
      <c r="G3328" s="76" t="inlineStr">
        <is>
          <t>Charm</t>
        </is>
      </c>
      <c r="H3328" s="71" t="n"/>
      <c r="I3328" s="84" t="inlineStr">
        <is>
          <t>Giga Drain</t>
        </is>
      </c>
      <c r="J3328" s="71" t="n"/>
      <c r="K3328" s="76" t="inlineStr">
        <is>
          <t>Tri Attack</t>
        </is>
      </c>
      <c r="L3328" s="71" t="n"/>
      <c r="M3328" s="85" t="inlineStr">
        <is>
          <t>Psychic</t>
        </is>
      </c>
      <c r="N3328" s="71" t="n"/>
    </row>
    <row r="3329">
      <c r="E3329" s="93" t="inlineStr">
        <is>
          <t>Dragon Dance</t>
        </is>
      </c>
      <c r="F3329" s="71" t="n"/>
      <c r="G3329" s="75" t="inlineStr">
        <is>
          <t>Feint Attack</t>
        </is>
      </c>
      <c r="H3329" s="71" t="n"/>
      <c r="I3329" s="80" t="inlineStr">
        <is>
          <t>Toxic</t>
        </is>
      </c>
      <c r="J3329" s="71" t="n"/>
      <c r="K3329" s="76" t="inlineStr">
        <is>
          <t>Screech</t>
        </is>
      </c>
      <c r="L3329" s="71" t="n"/>
      <c r="M3329" s="85" t="inlineStr">
        <is>
          <t>Future Sight</t>
        </is>
      </c>
      <c r="N3329" s="71" t="n"/>
    </row>
    <row r="3331" ht="20" customHeight="1">
      <c r="B3331" s="65" t="inlineStr">
        <is>
          <t>Gentleman</t>
        </is>
      </c>
      <c r="C3331" s="66" t="n"/>
      <c r="D3331" s="66" t="n"/>
      <c r="E3331" s="67" t="inlineStr">
        <is>
          <t>Gentleman Walter (Rematch 1)</t>
        </is>
      </c>
      <c r="F3331" s="66" t="n"/>
      <c r="G3331" s="66" t="n"/>
      <c r="H3331" s="66" t="n"/>
      <c r="I3331" s="66" t="n"/>
      <c r="J3331" s="66" t="n"/>
      <c r="K3331" s="66" t="n"/>
      <c r="L3331" s="66" t="n"/>
      <c r="M3331" s="66" t="n"/>
      <c r="N3331" s="66" t="n"/>
      <c r="O3331" s="66" t="n"/>
      <c r="P3331" s="66" t="n"/>
      <c r="Q3331" s="66" t="n"/>
    </row>
    <row r="3332" ht="69" customHeight="1">
      <c r="E3332" s="68">
        <f>IFERROR(_xlfn.IMAGE("https://play.pokemonshowdown.com/sprites/gen5/manectric.png"),"")</f>
        <v/>
      </c>
    </row>
    <row r="3333">
      <c r="E3333" s="70" t="inlineStr">
        <is>
          <t>Lv 34 Manectric</t>
        </is>
      </c>
      <c r="F3333" s="71" t="n"/>
      <c r="Q3333" s="72" t="inlineStr">
        <is>
          <t>Pokémon</t>
        </is>
      </c>
    </row>
    <row r="3334">
      <c r="E3334" s="73" t="inlineStr">
        <is>
          <t>Timid</t>
        </is>
      </c>
      <c r="F3334" s="73" t="inlineStr">
        <is>
          <t>Lightning Rod</t>
        </is>
      </c>
      <c r="Q3334" s="72" t="inlineStr">
        <is>
          <t>Nature / Ability</t>
        </is>
      </c>
    </row>
    <row r="3335">
      <c r="B3335" s="72" t="inlineStr">
        <is>
          <t>AI Flags:</t>
        </is>
      </c>
      <c r="E3335" s="74" t="inlineStr">
        <is>
          <t>(None)</t>
        </is>
      </c>
      <c r="F3335" s="71" t="n"/>
      <c r="Q3335" s="72" t="inlineStr">
        <is>
          <t>Item</t>
        </is>
      </c>
    </row>
    <row r="3336">
      <c r="B3336" s="69" t="inlineStr">
        <is>
          <t>Basic Trainer</t>
        </is>
      </c>
      <c r="E3336" s="77" t="inlineStr">
        <is>
          <t>Wild Charge</t>
        </is>
      </c>
      <c r="F3336" s="71" t="n"/>
      <c r="Q3336" s="72" t="inlineStr">
        <is>
          <t>Moves</t>
        </is>
      </c>
    </row>
    <row r="3337">
      <c r="E3337" s="91" t="inlineStr">
        <is>
          <t>Ice Fang</t>
        </is>
      </c>
      <c r="F3337" s="71" t="n"/>
    </row>
    <row r="3338">
      <c r="E3338" s="75" t="inlineStr">
        <is>
          <t>Crunch</t>
        </is>
      </c>
      <c r="F3338" s="71" t="n"/>
    </row>
    <row r="3339">
      <c r="E3339" s="83" t="inlineStr">
        <is>
          <t>Flame Wheel</t>
        </is>
      </c>
      <c r="F3339" s="71" t="n"/>
    </row>
    <row r="3341" ht="20" customHeight="1">
      <c r="B3341" s="65" t="inlineStr">
        <is>
          <t>Gentleman</t>
        </is>
      </c>
      <c r="C3341" s="66" t="n"/>
      <c r="D3341" s="66" t="n"/>
      <c r="E3341" s="67" t="inlineStr">
        <is>
          <t>Gentleman Walter (Rematch 2)</t>
        </is>
      </c>
      <c r="F3341" s="66" t="n"/>
      <c r="G3341" s="66" t="n"/>
      <c r="H3341" s="66" t="n"/>
      <c r="I3341" s="66" t="n"/>
      <c r="J3341" s="66" t="n"/>
      <c r="K3341" s="66" t="n"/>
      <c r="L3341" s="66" t="n"/>
      <c r="M3341" s="66" t="n"/>
      <c r="N3341" s="66" t="n"/>
      <c r="O3341" s="66" t="n"/>
      <c r="P3341" s="66" t="n"/>
      <c r="Q3341" s="66" t="n"/>
    </row>
    <row r="3342" ht="69" customHeight="1">
      <c r="E3342" s="68">
        <f>IFERROR(_xlfn.IMAGE("https://play.pokemonshowdown.com/sprites/gen5/linoone.png"),"")</f>
        <v/>
      </c>
      <c r="G3342" s="68">
        <f>IFERROR(_xlfn.IMAGE("https://play.pokemonshowdown.com/sprites/gen5/manectric.png"),"")</f>
        <v/>
      </c>
    </row>
    <row r="3343">
      <c r="E3343" s="70" t="inlineStr">
        <is>
          <t>Lv 36 Linoone</t>
        </is>
      </c>
      <c r="F3343" s="71" t="n"/>
      <c r="G3343" s="70" t="inlineStr">
        <is>
          <t>Lv 36 Manectric</t>
        </is>
      </c>
      <c r="H3343" s="71" t="n"/>
      <c r="Q3343" s="72" t="inlineStr">
        <is>
          <t>Pokémon</t>
        </is>
      </c>
    </row>
    <row r="3344">
      <c r="E3344" s="73" t="inlineStr">
        <is>
          <t>Jolly</t>
        </is>
      </c>
      <c r="F3344" s="73" t="inlineStr">
        <is>
          <t>Gluttony</t>
        </is>
      </c>
      <c r="G3344" s="73" t="inlineStr">
        <is>
          <t>Jolly</t>
        </is>
      </c>
      <c r="H3344" s="73" t="inlineStr">
        <is>
          <t>Lightning Rod</t>
        </is>
      </c>
      <c r="Q3344" s="72" t="inlineStr">
        <is>
          <t>Nature / Ability</t>
        </is>
      </c>
    </row>
    <row r="3345">
      <c r="B3345" s="72" t="inlineStr">
        <is>
          <t>AI Flags:</t>
        </is>
      </c>
      <c r="E3345" s="74" t="inlineStr">
        <is>
          <t>(None)</t>
        </is>
      </c>
      <c r="F3345" s="71" t="n"/>
      <c r="G3345" s="74" t="inlineStr">
        <is>
          <t>(None)</t>
        </is>
      </c>
      <c r="H3345" s="71" t="n"/>
      <c r="Q3345" s="72" t="inlineStr">
        <is>
          <t>Item</t>
        </is>
      </c>
    </row>
    <row r="3346">
      <c r="B3346" s="69" t="inlineStr">
        <is>
          <t>Basic Trainer</t>
        </is>
      </c>
      <c r="E3346" s="76" t="inlineStr">
        <is>
          <t>Headbutt</t>
        </is>
      </c>
      <c r="F3346" s="71" t="n"/>
      <c r="G3346" s="76" t="inlineStr">
        <is>
          <t>Quick Attack</t>
        </is>
      </c>
      <c r="H3346" s="71" t="n"/>
      <c r="Q3346" s="72" t="inlineStr">
        <is>
          <t>Moves</t>
        </is>
      </c>
    </row>
    <row r="3347">
      <c r="E3347" s="78" t="inlineStr">
        <is>
          <t>Sand Attack</t>
        </is>
      </c>
      <c r="F3347" s="71" t="n"/>
      <c r="G3347" s="77" t="inlineStr">
        <is>
          <t>Spark</t>
        </is>
      </c>
      <c r="H3347" s="71" t="n"/>
    </row>
    <row r="3348">
      <c r="E3348" s="76" t="inlineStr">
        <is>
          <t>Odor Sleuth</t>
        </is>
      </c>
      <c r="F3348" s="71" t="n"/>
      <c r="G3348" s="76" t="inlineStr">
        <is>
          <t>Odor Sleuth</t>
        </is>
      </c>
      <c r="H3348" s="71" t="n"/>
    </row>
    <row r="3349">
      <c r="E3349" s="76" t="inlineStr">
        <is>
          <t>Fury Swipes</t>
        </is>
      </c>
      <c r="F3349" s="71" t="n"/>
      <c r="G3349" s="76" t="inlineStr">
        <is>
          <t>Roar</t>
        </is>
      </c>
      <c r="H3349" s="71" t="n"/>
    </row>
    <row r="3351" ht="20" customHeight="1">
      <c r="B3351" s="65" t="inlineStr">
        <is>
          <t>Gentleman</t>
        </is>
      </c>
      <c r="C3351" s="66" t="n"/>
      <c r="D3351" s="66" t="n"/>
      <c r="E3351" s="67" t="inlineStr">
        <is>
          <t>Gentleman Walter (Rematch 3)</t>
        </is>
      </c>
      <c r="F3351" s="66" t="n"/>
      <c r="G3351" s="66" t="n"/>
      <c r="H3351" s="66" t="n"/>
      <c r="I3351" s="66" t="n"/>
      <c r="J3351" s="66" t="n"/>
      <c r="K3351" s="66" t="n"/>
      <c r="L3351" s="66" t="n"/>
      <c r="M3351" s="66" t="n"/>
      <c r="N3351" s="66" t="n"/>
      <c r="O3351" s="66" t="n"/>
      <c r="P3351" s="66" t="n"/>
      <c r="Q3351" s="66" t="n"/>
    </row>
    <row r="3352" ht="69" customHeight="1">
      <c r="E3352" s="68">
        <f>IFERROR(_xlfn.IMAGE("https://play.pokemonshowdown.com/sprites/gen5/linoone.png"),"")</f>
        <v/>
      </c>
      <c r="G3352" s="68">
        <f>IFERROR(_xlfn.IMAGE("https://play.pokemonshowdown.com/sprites/gen5/manectric.png"),"")</f>
        <v/>
      </c>
    </row>
    <row r="3353">
      <c r="E3353" s="70" t="inlineStr">
        <is>
          <t>Lv 39 Linoone</t>
        </is>
      </c>
      <c r="F3353" s="71" t="n"/>
      <c r="G3353" s="70" t="inlineStr">
        <is>
          <t>Lv 39 Manectric</t>
        </is>
      </c>
      <c r="H3353" s="71" t="n"/>
      <c r="Q3353" s="72" t="inlineStr">
        <is>
          <t>Pokémon</t>
        </is>
      </c>
    </row>
    <row r="3354">
      <c r="E3354" s="73" t="inlineStr">
        <is>
          <t>Jolly</t>
        </is>
      </c>
      <c r="F3354" s="73" t="inlineStr">
        <is>
          <t>Gluttony</t>
        </is>
      </c>
      <c r="G3354" s="73" t="inlineStr">
        <is>
          <t>Jolly</t>
        </is>
      </c>
      <c r="H3354" s="73" t="inlineStr">
        <is>
          <t>Lightning Rod</t>
        </is>
      </c>
      <c r="Q3354" s="72" t="inlineStr">
        <is>
          <t>Nature / Ability</t>
        </is>
      </c>
    </row>
    <row r="3355">
      <c r="B3355" s="72" t="inlineStr">
        <is>
          <t>AI Flags:</t>
        </is>
      </c>
      <c r="E3355" s="74" t="inlineStr">
        <is>
          <t>(None)</t>
        </is>
      </c>
      <c r="F3355" s="71" t="n"/>
      <c r="G3355" s="74" t="inlineStr">
        <is>
          <t>(None)</t>
        </is>
      </c>
      <c r="H3355" s="71" t="n"/>
      <c r="Q3355" s="72" t="inlineStr">
        <is>
          <t>Item</t>
        </is>
      </c>
    </row>
    <row r="3356">
      <c r="B3356" s="69" t="inlineStr">
        <is>
          <t>Basic Trainer</t>
        </is>
      </c>
      <c r="E3356" s="76" t="inlineStr">
        <is>
          <t>Headbutt</t>
        </is>
      </c>
      <c r="F3356" s="71" t="n"/>
      <c r="G3356" s="76" t="inlineStr">
        <is>
          <t>Quick Attack</t>
        </is>
      </c>
      <c r="H3356" s="71" t="n"/>
      <c r="Q3356" s="72" t="inlineStr">
        <is>
          <t>Moves</t>
        </is>
      </c>
    </row>
    <row r="3357">
      <c r="E3357" s="78" t="inlineStr">
        <is>
          <t>Sand Attack</t>
        </is>
      </c>
      <c r="F3357" s="71" t="n"/>
      <c r="G3357" s="77" t="inlineStr">
        <is>
          <t>Spark</t>
        </is>
      </c>
      <c r="H3357" s="71" t="n"/>
    </row>
    <row r="3358">
      <c r="E3358" s="76" t="inlineStr">
        <is>
          <t>Odor Sleuth</t>
        </is>
      </c>
      <c r="F3358" s="71" t="n"/>
      <c r="G3358" s="76" t="inlineStr">
        <is>
          <t>Odor Sleuth</t>
        </is>
      </c>
      <c r="H3358" s="71" t="n"/>
    </row>
    <row r="3359">
      <c r="E3359" s="76" t="inlineStr">
        <is>
          <t>Fury Swipes</t>
        </is>
      </c>
      <c r="F3359" s="71" t="n"/>
      <c r="G3359" s="81" t="inlineStr">
        <is>
          <t>-</t>
        </is>
      </c>
      <c r="H3359" s="71" t="n"/>
    </row>
    <row r="3361" ht="20" customHeight="1">
      <c r="B3361" s="65" t="inlineStr">
        <is>
          <t>Gentleman</t>
        </is>
      </c>
      <c r="C3361" s="66" t="n"/>
      <c r="D3361" s="66" t="n"/>
      <c r="E3361" s="67" t="inlineStr">
        <is>
          <t>Gentleman Walter (Rematch 4)</t>
        </is>
      </c>
      <c r="F3361" s="66" t="n"/>
      <c r="G3361" s="66" t="n"/>
      <c r="H3361" s="66" t="n"/>
      <c r="I3361" s="66" t="n"/>
      <c r="J3361" s="66" t="n"/>
      <c r="K3361" s="66" t="n"/>
      <c r="L3361" s="66" t="n"/>
      <c r="M3361" s="66" t="n"/>
      <c r="N3361" s="66" t="n"/>
      <c r="O3361" s="66" t="n"/>
      <c r="P3361" s="66" t="n"/>
      <c r="Q3361" s="66" t="n"/>
    </row>
    <row r="3362" ht="69" customHeight="1">
      <c r="E3362" s="68">
        <f>IFERROR(_xlfn.IMAGE("https://play.pokemonshowdown.com/sprites/gen5/linoone.png"),"")</f>
        <v/>
      </c>
      <c r="G3362" s="68">
        <f>IFERROR(_xlfn.IMAGE("https://play.pokemonshowdown.com/sprites/gen5/golduck.png"),"")</f>
        <v/>
      </c>
      <c r="I3362" s="68">
        <f>IFERROR(_xlfn.IMAGE("https://play.pokemonshowdown.com/sprites/gen5/manectric.png"),"")</f>
        <v/>
      </c>
    </row>
    <row r="3363">
      <c r="E3363" s="70" t="inlineStr">
        <is>
          <t>Lv 41 Linoone</t>
        </is>
      </c>
      <c r="F3363" s="71" t="n"/>
      <c r="G3363" s="70" t="inlineStr">
        <is>
          <t>Lv 41 Golduck</t>
        </is>
      </c>
      <c r="H3363" s="71" t="n"/>
      <c r="I3363" s="70" t="inlineStr">
        <is>
          <t>Lv 41 Manectric</t>
        </is>
      </c>
      <c r="J3363" s="71" t="n"/>
      <c r="Q3363" s="72" t="inlineStr">
        <is>
          <t>Pokémon</t>
        </is>
      </c>
    </row>
    <row r="3364">
      <c r="E3364" s="73" t="inlineStr">
        <is>
          <t>Jolly</t>
        </is>
      </c>
      <c r="F3364" s="73" t="inlineStr">
        <is>
          <t>Gluttony</t>
        </is>
      </c>
      <c r="G3364" s="73" t="inlineStr">
        <is>
          <t>Mild</t>
        </is>
      </c>
      <c r="H3364" s="73" t="inlineStr">
        <is>
          <t>Swift Swim</t>
        </is>
      </c>
      <c r="I3364" s="73" t="inlineStr">
        <is>
          <t>Jolly</t>
        </is>
      </c>
      <c r="J3364" s="73" t="inlineStr">
        <is>
          <t>Lightning Rod</t>
        </is>
      </c>
      <c r="Q3364" s="72" t="inlineStr">
        <is>
          <t>Nature / Ability</t>
        </is>
      </c>
    </row>
    <row r="3365">
      <c r="B3365" s="72" t="inlineStr">
        <is>
          <t>AI Flags:</t>
        </is>
      </c>
      <c r="E3365" s="74" t="inlineStr">
        <is>
          <t>(None)</t>
        </is>
      </c>
      <c r="F3365" s="71" t="n"/>
      <c r="G3365" s="74" t="inlineStr">
        <is>
          <t>(None)</t>
        </is>
      </c>
      <c r="H3365" s="71" t="n"/>
      <c r="I3365" s="74" t="inlineStr">
        <is>
          <t>(None)</t>
        </is>
      </c>
      <c r="J3365" s="71" t="n"/>
      <c r="Q3365" s="72" t="inlineStr">
        <is>
          <t>Item</t>
        </is>
      </c>
    </row>
    <row r="3366">
      <c r="B3366" s="69" t="inlineStr">
        <is>
          <t>Basic Trainer</t>
        </is>
      </c>
      <c r="E3366" s="76" t="inlineStr">
        <is>
          <t>Headbutt</t>
        </is>
      </c>
      <c r="F3366" s="71" t="n"/>
      <c r="G3366" s="76" t="inlineStr">
        <is>
          <t>Fury Swipes</t>
        </is>
      </c>
      <c r="H3366" s="71" t="n"/>
      <c r="I3366" s="76" t="inlineStr">
        <is>
          <t>Quick Attack</t>
        </is>
      </c>
      <c r="J3366" s="71" t="n"/>
      <c r="Q3366" s="72" t="inlineStr">
        <is>
          <t>Moves</t>
        </is>
      </c>
    </row>
    <row r="3367">
      <c r="E3367" s="78" t="inlineStr">
        <is>
          <t>Sand Attack</t>
        </is>
      </c>
      <c r="F3367" s="71" t="n"/>
      <c r="G3367" s="76" t="inlineStr">
        <is>
          <t>Disable</t>
        </is>
      </c>
      <c r="H3367" s="71" t="n"/>
      <c r="I3367" s="77" t="inlineStr">
        <is>
          <t>Spark</t>
        </is>
      </c>
      <c r="J3367" s="71" t="n"/>
    </row>
    <row r="3368">
      <c r="E3368" s="76" t="inlineStr">
        <is>
          <t>Odor Sleuth</t>
        </is>
      </c>
      <c r="F3368" s="71" t="n"/>
      <c r="G3368" s="85" t="inlineStr">
        <is>
          <t>Confusion</t>
        </is>
      </c>
      <c r="H3368" s="71" t="n"/>
      <c r="I3368" s="76" t="inlineStr">
        <is>
          <t>Odor Sleuth</t>
        </is>
      </c>
      <c r="J3368" s="71" t="n"/>
    </row>
    <row r="3369">
      <c r="E3369" s="76" t="inlineStr">
        <is>
          <t>Fury Swipes</t>
        </is>
      </c>
      <c r="F3369" s="71" t="n"/>
      <c r="G3369" s="76" t="inlineStr">
        <is>
          <t>Psych Up</t>
        </is>
      </c>
      <c r="H3369" s="71" t="n"/>
      <c r="I3369" s="76" t="inlineStr">
        <is>
          <t>Roar</t>
        </is>
      </c>
      <c r="J3369" s="71" t="n"/>
    </row>
    <row r="3371" ht="20" customHeight="1">
      <c r="B3371" s="65" t="inlineStr">
        <is>
          <t>Cooltrainer</t>
        </is>
      </c>
      <c r="C3371" s="66" t="n"/>
      <c r="D3371" s="66" t="n"/>
      <c r="E3371" s="67" t="inlineStr">
        <is>
          <t>Cooltrainer Wilton (Rematch 1)</t>
        </is>
      </c>
      <c r="F3371" s="66" t="n"/>
      <c r="G3371" s="66" t="n"/>
      <c r="H3371" s="66" t="n"/>
      <c r="I3371" s="66" t="n"/>
      <c r="J3371" s="66" t="n"/>
      <c r="K3371" s="66" t="n"/>
      <c r="L3371" s="66" t="n"/>
      <c r="M3371" s="66" t="n"/>
      <c r="N3371" s="66" t="n"/>
      <c r="O3371" s="66" t="n"/>
      <c r="P3371" s="66" t="n"/>
      <c r="Q3371" s="66" t="n"/>
    </row>
    <row r="3372" ht="69" customHeight="1">
      <c r="E3372" s="68">
        <f>IFERROR(_xlfn.IMAGE("https://play.pokemonshowdown.com/sprites/gen5/electrike.png"),"")</f>
        <v/>
      </c>
      <c r="G3372" s="68">
        <f>IFERROR(_xlfn.IMAGE("https://play.pokemonshowdown.com/sprites/gen5/wailmer.png"),"")</f>
        <v/>
      </c>
      <c r="I3372" s="68">
        <f>IFERROR(_xlfn.IMAGE("https://play.pokemonshowdown.com/sprites/gen5/makuhita.png"),"")</f>
        <v/>
      </c>
    </row>
    <row r="3373">
      <c r="E3373" s="70" t="inlineStr">
        <is>
          <t>Lv 26 Electrike</t>
        </is>
      </c>
      <c r="F3373" s="71" t="n"/>
      <c r="G3373" s="70" t="inlineStr">
        <is>
          <t>Lv 26 Wailmer</t>
        </is>
      </c>
      <c r="H3373" s="71" t="n"/>
      <c r="I3373" s="70" t="inlineStr">
        <is>
          <t>Lv 26 Makuhita</t>
        </is>
      </c>
      <c r="J3373" s="71" t="n"/>
      <c r="Q3373" s="72" t="inlineStr">
        <is>
          <t>Pokémon</t>
        </is>
      </c>
    </row>
    <row r="3374">
      <c r="E3374" s="73" t="inlineStr">
        <is>
          <t>Modest</t>
        </is>
      </c>
      <c r="F3374" s="73" t="inlineStr">
        <is>
          <t>Lightning Rod</t>
        </is>
      </c>
      <c r="G3374" s="73" t="inlineStr">
        <is>
          <t>Adamant</t>
        </is>
      </c>
      <c r="H3374" s="73" t="inlineStr">
        <is>
          <t>Pressure</t>
        </is>
      </c>
      <c r="I3374" s="73" t="inlineStr">
        <is>
          <t>Adamant</t>
        </is>
      </c>
      <c r="J3374" s="73" t="inlineStr">
        <is>
          <t>Guts</t>
        </is>
      </c>
      <c r="Q3374" s="72" t="inlineStr">
        <is>
          <t>Nature / Ability</t>
        </is>
      </c>
    </row>
    <row r="3375">
      <c r="B3375" s="72" t="inlineStr">
        <is>
          <t>AI Flags:</t>
        </is>
      </c>
      <c r="E3375" s="74" t="inlineStr">
        <is>
          <t>(None)</t>
        </is>
      </c>
      <c r="F3375" s="71" t="n"/>
      <c r="G3375" s="74" t="inlineStr">
        <is>
          <t>(None)</t>
        </is>
      </c>
      <c r="H3375" s="71" t="n"/>
      <c r="I3375" s="74" t="inlineStr">
        <is>
          <t>(None)</t>
        </is>
      </c>
      <c r="J3375" s="71" t="n"/>
      <c r="Q3375" s="72" t="inlineStr">
        <is>
          <t>Item</t>
        </is>
      </c>
    </row>
    <row r="3376">
      <c r="B3376" s="69" t="inlineStr">
        <is>
          <t>Basic Trainer</t>
        </is>
      </c>
      <c r="E3376" s="76" t="inlineStr">
        <is>
          <t>Roar</t>
        </is>
      </c>
      <c r="F3376" s="71" t="n"/>
      <c r="G3376" s="76" t="inlineStr">
        <is>
          <t>Hyper Voice</t>
        </is>
      </c>
      <c r="H3376" s="71" t="n"/>
      <c r="I3376" s="86" t="inlineStr">
        <is>
          <t>Seismic Toss</t>
        </is>
      </c>
      <c r="J3376" s="71" t="n"/>
      <c r="Q3376" s="72" t="inlineStr">
        <is>
          <t>Moves</t>
        </is>
      </c>
    </row>
    <row r="3377">
      <c r="E3377" s="77" t="inlineStr">
        <is>
          <t>Thunder Wave</t>
        </is>
      </c>
      <c r="F3377" s="71" t="n"/>
      <c r="G3377" s="90" t="inlineStr">
        <is>
          <t>Whirlpool</t>
        </is>
      </c>
      <c r="H3377" s="71" t="n"/>
      <c r="I3377" s="86" t="inlineStr">
        <is>
          <t>Submission</t>
        </is>
      </c>
      <c r="J3377" s="71" t="n"/>
    </row>
    <row r="3378">
      <c r="E3378" s="77" t="inlineStr">
        <is>
          <t>Shock Wave</t>
        </is>
      </c>
      <c r="F3378" s="71" t="n"/>
      <c r="G3378" s="76" t="inlineStr">
        <is>
          <t>Roar</t>
        </is>
      </c>
      <c r="H3378" s="71" t="n"/>
      <c r="I3378" s="86" t="inlineStr">
        <is>
          <t>Vital Throw</t>
        </is>
      </c>
      <c r="J3378" s="71" t="n"/>
    </row>
    <row r="3379">
      <c r="E3379" s="75" t="inlineStr">
        <is>
          <t>Bite</t>
        </is>
      </c>
      <c r="F3379" s="71" t="n"/>
      <c r="G3379" s="91" t="inlineStr">
        <is>
          <t>Ice Ball</t>
        </is>
      </c>
      <c r="H3379" s="71" t="n"/>
      <c r="I3379" s="76" t="inlineStr">
        <is>
          <t>Smelling Salts</t>
        </is>
      </c>
      <c r="J3379" s="71" t="n"/>
    </row>
    <row r="3381" ht="20" customHeight="1">
      <c r="B3381" s="65" t="inlineStr">
        <is>
          <t>Cooltrainer</t>
        </is>
      </c>
      <c r="C3381" s="66" t="n"/>
      <c r="D3381" s="66" t="n"/>
      <c r="E3381" s="67" t="inlineStr">
        <is>
          <t>Cooltrainer Wilton (Rematch 2)</t>
        </is>
      </c>
      <c r="F3381" s="66" t="n"/>
      <c r="G3381" s="66" t="n"/>
      <c r="H3381" s="66" t="n"/>
      <c r="I3381" s="66" t="n"/>
      <c r="J3381" s="66" t="n"/>
      <c r="K3381" s="66" t="n"/>
      <c r="L3381" s="66" t="n"/>
      <c r="M3381" s="66" t="n"/>
      <c r="N3381" s="66" t="n"/>
      <c r="O3381" s="66" t="n"/>
      <c r="P3381" s="66" t="n"/>
      <c r="Q3381" s="66" t="n"/>
    </row>
    <row r="3382" ht="69" customHeight="1">
      <c r="E3382" s="68">
        <f>IFERROR(_xlfn.IMAGE("https://play.pokemonshowdown.com/sprites/gen5/manectric.png"),"")</f>
        <v/>
      </c>
      <c r="G3382" s="68">
        <f>IFERROR(_xlfn.IMAGE("https://play.pokemonshowdown.com/sprites/gen5/wailmer.png"),"")</f>
        <v/>
      </c>
      <c r="I3382" s="68">
        <f>IFERROR(_xlfn.IMAGE("https://play.pokemonshowdown.com/sprites/gen5/makuhita.png"),"")</f>
        <v/>
      </c>
    </row>
    <row r="3383">
      <c r="E3383" s="70" t="inlineStr">
        <is>
          <t>Lv 29 Manectric</t>
        </is>
      </c>
      <c r="F3383" s="71" t="n"/>
      <c r="G3383" s="70" t="inlineStr">
        <is>
          <t>Lv 29 Wailmer</t>
        </is>
      </c>
      <c r="H3383" s="71" t="n"/>
      <c r="I3383" s="70" t="inlineStr">
        <is>
          <t>Lv 29 Makuhita</t>
        </is>
      </c>
      <c r="J3383" s="71" t="n"/>
      <c r="Q3383" s="72" t="inlineStr">
        <is>
          <t>Pokémon</t>
        </is>
      </c>
    </row>
    <row r="3384">
      <c r="E3384" s="73" t="inlineStr">
        <is>
          <t>Timid</t>
        </is>
      </c>
      <c r="F3384" s="73" t="inlineStr">
        <is>
          <t>Lightning Rod</t>
        </is>
      </c>
      <c r="G3384" s="73" t="inlineStr">
        <is>
          <t>Adamant</t>
        </is>
      </c>
      <c r="H3384" s="73" t="inlineStr">
        <is>
          <t>Pressure</t>
        </is>
      </c>
      <c r="I3384" s="73" t="inlineStr">
        <is>
          <t>Adamant</t>
        </is>
      </c>
      <c r="J3384" s="73" t="inlineStr">
        <is>
          <t>Guts</t>
        </is>
      </c>
      <c r="Q3384" s="72" t="inlineStr">
        <is>
          <t>Nature / Ability</t>
        </is>
      </c>
    </row>
    <row r="3385">
      <c r="B3385" s="72" t="inlineStr">
        <is>
          <t>AI Flags:</t>
        </is>
      </c>
      <c r="E3385" s="74" t="inlineStr">
        <is>
          <t>(None)</t>
        </is>
      </c>
      <c r="F3385" s="71" t="n"/>
      <c r="G3385" s="74" t="inlineStr">
        <is>
          <t>(None)</t>
        </is>
      </c>
      <c r="H3385" s="71" t="n"/>
      <c r="I3385" s="74" t="inlineStr">
        <is>
          <t>(None)</t>
        </is>
      </c>
      <c r="J3385" s="71" t="n"/>
      <c r="Q3385" s="72" t="inlineStr">
        <is>
          <t>Item</t>
        </is>
      </c>
    </row>
    <row r="3386">
      <c r="B3386" s="69" t="inlineStr">
        <is>
          <t>Basic Trainer</t>
        </is>
      </c>
      <c r="E3386" s="85" t="inlineStr">
        <is>
          <t>Teleport</t>
        </is>
      </c>
      <c r="F3386" s="71" t="n"/>
      <c r="G3386" s="90" t="inlineStr">
        <is>
          <t>Whirlpool</t>
        </is>
      </c>
      <c r="H3386" s="71" t="n"/>
      <c r="I3386" s="86" t="inlineStr">
        <is>
          <t>Submission</t>
        </is>
      </c>
      <c r="J3386" s="71" t="n"/>
      <c r="Q3386" s="72" t="inlineStr">
        <is>
          <t>Moves</t>
        </is>
      </c>
    </row>
    <row r="3387">
      <c r="E3387" s="77" t="inlineStr">
        <is>
          <t>Wild Charge</t>
        </is>
      </c>
      <c r="F3387" s="71" t="n"/>
      <c r="G3387" s="76" t="inlineStr">
        <is>
          <t>Roar</t>
        </is>
      </c>
      <c r="H3387" s="71" t="n"/>
      <c r="I3387" s="86" t="inlineStr">
        <is>
          <t>Vital Throw</t>
        </is>
      </c>
      <c r="J3387" s="71" t="n"/>
    </row>
    <row r="3388">
      <c r="E3388" s="91" t="inlineStr">
        <is>
          <t>Ice Fang</t>
        </is>
      </c>
      <c r="F3388" s="71" t="n"/>
      <c r="G3388" s="91" t="inlineStr">
        <is>
          <t>Ice Ball</t>
        </is>
      </c>
      <c r="H3388" s="71" t="n"/>
      <c r="I3388" s="76" t="inlineStr">
        <is>
          <t>Smelling Salts</t>
        </is>
      </c>
      <c r="J3388" s="71" t="n"/>
    </row>
    <row r="3389">
      <c r="E3389" s="75" t="inlineStr">
        <is>
          <t>Crunch</t>
        </is>
      </c>
      <c r="F3389" s="71" t="n"/>
      <c r="G3389" s="80" t="inlineStr">
        <is>
          <t>Swallow</t>
        </is>
      </c>
      <c r="H3389" s="71" t="n"/>
      <c r="I3389" s="86" t="inlineStr">
        <is>
          <t>Force Palm</t>
        </is>
      </c>
      <c r="J3389" s="71" t="n"/>
    </row>
    <row r="3391" ht="20" customHeight="1">
      <c r="B3391" s="65" t="inlineStr">
        <is>
          <t>Cooltrainer</t>
        </is>
      </c>
      <c r="C3391" s="66" t="n"/>
      <c r="D3391" s="66" t="n"/>
      <c r="E3391" s="67" t="inlineStr">
        <is>
          <t>Cooltrainer Wilton (Rematch 3)</t>
        </is>
      </c>
      <c r="F3391" s="66" t="n"/>
      <c r="G3391" s="66" t="n"/>
      <c r="H3391" s="66" t="n"/>
      <c r="I3391" s="66" t="n"/>
      <c r="J3391" s="66" t="n"/>
      <c r="K3391" s="66" t="n"/>
      <c r="L3391" s="66" t="n"/>
      <c r="M3391" s="66" t="n"/>
      <c r="N3391" s="66" t="n"/>
      <c r="O3391" s="66" t="n"/>
      <c r="P3391" s="66" t="n"/>
      <c r="Q3391" s="66" t="n"/>
    </row>
    <row r="3392" ht="69" customHeight="1">
      <c r="E3392" s="68">
        <f>IFERROR(_xlfn.IMAGE("https://play.pokemonshowdown.com/sprites/gen5/manectric.png"),"")</f>
        <v/>
      </c>
      <c r="G3392" s="68">
        <f>IFERROR(_xlfn.IMAGE("https://play.pokemonshowdown.com/sprites/gen5/wailmer.png"),"")</f>
        <v/>
      </c>
      <c r="I3392" s="68">
        <f>IFERROR(_xlfn.IMAGE("https://play.pokemonshowdown.com/sprites/gen5/makuhita.png"),"")</f>
        <v/>
      </c>
    </row>
    <row r="3393">
      <c r="E3393" s="70" t="inlineStr">
        <is>
          <t>Lv 32 Manectric</t>
        </is>
      </c>
      <c r="F3393" s="71" t="n"/>
      <c r="G3393" s="70" t="inlineStr">
        <is>
          <t>Lv 32 Wailmer</t>
        </is>
      </c>
      <c r="H3393" s="71" t="n"/>
      <c r="I3393" s="70" t="inlineStr">
        <is>
          <t>Lv 32 Makuhita</t>
        </is>
      </c>
      <c r="J3393" s="71" t="n"/>
      <c r="Q3393" s="72" t="inlineStr">
        <is>
          <t>Pokémon</t>
        </is>
      </c>
    </row>
    <row r="3394">
      <c r="E3394" s="73" t="inlineStr">
        <is>
          <t>Timid</t>
        </is>
      </c>
      <c r="F3394" s="73" t="inlineStr">
        <is>
          <t>Lightning Rod</t>
        </is>
      </c>
      <c r="G3394" s="73" t="inlineStr">
        <is>
          <t>Adamant</t>
        </is>
      </c>
      <c r="H3394" s="73" t="inlineStr">
        <is>
          <t>Pressure</t>
        </is>
      </c>
      <c r="I3394" s="73" t="inlineStr">
        <is>
          <t>Adamant</t>
        </is>
      </c>
      <c r="J3394" s="73" t="inlineStr">
        <is>
          <t>Guts</t>
        </is>
      </c>
      <c r="Q3394" s="72" t="inlineStr">
        <is>
          <t>Nature / Ability</t>
        </is>
      </c>
    </row>
    <row r="3395">
      <c r="B3395" s="72" t="inlineStr">
        <is>
          <t>AI Flags:</t>
        </is>
      </c>
      <c r="E3395" s="74" t="inlineStr">
        <is>
          <t>(None)</t>
        </is>
      </c>
      <c r="F3395" s="71" t="n"/>
      <c r="G3395" s="74" t="inlineStr">
        <is>
          <t>(None)</t>
        </is>
      </c>
      <c r="H3395" s="71" t="n"/>
      <c r="I3395" s="74" t="inlineStr">
        <is>
          <t>(None)</t>
        </is>
      </c>
      <c r="J3395" s="71" t="n"/>
      <c r="Q3395" s="72" t="inlineStr">
        <is>
          <t>Item</t>
        </is>
      </c>
    </row>
    <row r="3396">
      <c r="B3396" s="69" t="inlineStr">
        <is>
          <t>Basic Trainer</t>
        </is>
      </c>
      <c r="E3396" s="77" t="inlineStr">
        <is>
          <t>Wild Charge</t>
        </is>
      </c>
      <c r="F3396" s="71" t="n"/>
      <c r="G3396" s="76" t="inlineStr">
        <is>
          <t>Roar</t>
        </is>
      </c>
      <c r="H3396" s="71" t="n"/>
      <c r="I3396" s="86" t="inlineStr">
        <is>
          <t>Vital Throw</t>
        </is>
      </c>
      <c r="J3396" s="71" t="n"/>
      <c r="Q3396" s="72" t="inlineStr">
        <is>
          <t>Moves</t>
        </is>
      </c>
    </row>
    <row r="3397">
      <c r="E3397" s="91" t="inlineStr">
        <is>
          <t>Ice Fang</t>
        </is>
      </c>
      <c r="F3397" s="71" t="n"/>
      <c r="G3397" s="91" t="inlineStr">
        <is>
          <t>Ice Ball</t>
        </is>
      </c>
      <c r="H3397" s="71" t="n"/>
      <c r="I3397" s="76" t="inlineStr">
        <is>
          <t>Smelling Salts</t>
        </is>
      </c>
      <c r="J3397" s="71" t="n"/>
    </row>
    <row r="3398">
      <c r="E3398" s="75" t="inlineStr">
        <is>
          <t>Crunch</t>
        </is>
      </c>
      <c r="F3398" s="71" t="n"/>
      <c r="G3398" s="80" t="inlineStr">
        <is>
          <t>Swallow</t>
        </is>
      </c>
      <c r="H3398" s="71" t="n"/>
      <c r="I3398" s="86" t="inlineStr">
        <is>
          <t>Force Palm</t>
        </is>
      </c>
      <c r="J3398" s="71" t="n"/>
    </row>
    <row r="3399">
      <c r="E3399" s="83" t="inlineStr">
        <is>
          <t>Flame Wheel</t>
        </is>
      </c>
      <c r="F3399" s="71" t="n"/>
      <c r="G3399" s="90" t="inlineStr">
        <is>
          <t>Dive</t>
        </is>
      </c>
      <c r="H3399" s="71" t="n"/>
      <c r="I3399" s="76" t="inlineStr">
        <is>
          <t>Body Slam</t>
        </is>
      </c>
      <c r="J3399" s="71" t="n"/>
    </row>
    <row r="3401" ht="20" customHeight="1">
      <c r="B3401" s="65" t="inlineStr">
        <is>
          <t>Cooltrainer</t>
        </is>
      </c>
      <c r="C3401" s="66" t="n"/>
      <c r="D3401" s="66" t="n"/>
      <c r="E3401" s="67" t="inlineStr">
        <is>
          <t>Cooltrainer Wilton (Rematch 4)</t>
        </is>
      </c>
      <c r="F3401" s="66" t="n"/>
      <c r="G3401" s="66" t="n"/>
      <c r="H3401" s="66" t="n"/>
      <c r="I3401" s="66" t="n"/>
      <c r="J3401" s="66" t="n"/>
      <c r="K3401" s="66" t="n"/>
      <c r="L3401" s="66" t="n"/>
      <c r="M3401" s="66" t="n"/>
      <c r="N3401" s="66" t="n"/>
      <c r="O3401" s="66" t="n"/>
      <c r="P3401" s="66" t="n"/>
      <c r="Q3401" s="66" t="n"/>
    </row>
    <row r="3402" ht="69" customHeight="1">
      <c r="E3402" s="68">
        <f>IFERROR(_xlfn.IMAGE("https://play.pokemonshowdown.com/sprites/gen5/manectric.png"),"")</f>
        <v/>
      </c>
      <c r="G3402" s="68">
        <f>IFERROR(_xlfn.IMAGE("https://play.pokemonshowdown.com/sprites/gen5/wailmer.png"),"")</f>
        <v/>
      </c>
      <c r="I3402" s="68">
        <f>IFERROR(_xlfn.IMAGE("https://play.pokemonshowdown.com/sprites/gen5/hariyama.png"),"")</f>
        <v/>
      </c>
    </row>
    <row r="3403">
      <c r="E3403" s="70" t="inlineStr">
        <is>
          <t>Lv 35 Manectric</t>
        </is>
      </c>
      <c r="F3403" s="71" t="n"/>
      <c r="G3403" s="70" t="inlineStr">
        <is>
          <t>Lv 35 Wailmer</t>
        </is>
      </c>
      <c r="H3403" s="71" t="n"/>
      <c r="I3403" s="70" t="inlineStr">
        <is>
          <t>Lv 35 Hariyama</t>
        </is>
      </c>
      <c r="J3403" s="71" t="n"/>
      <c r="Q3403" s="72" t="inlineStr">
        <is>
          <t>Pokémon</t>
        </is>
      </c>
    </row>
    <row r="3404">
      <c r="E3404" s="73" t="inlineStr">
        <is>
          <t>Timid</t>
        </is>
      </c>
      <c r="F3404" s="73" t="inlineStr">
        <is>
          <t>Lightning Rod</t>
        </is>
      </c>
      <c r="G3404" s="73" t="inlineStr">
        <is>
          <t>Adamant</t>
        </is>
      </c>
      <c r="H3404" s="73" t="inlineStr">
        <is>
          <t>Pressure</t>
        </is>
      </c>
      <c r="I3404" s="73" t="inlineStr">
        <is>
          <t>Adamant</t>
        </is>
      </c>
      <c r="J3404" s="73" t="inlineStr">
        <is>
          <t>Guts</t>
        </is>
      </c>
      <c r="Q3404" s="72" t="inlineStr">
        <is>
          <t>Nature / Ability</t>
        </is>
      </c>
    </row>
    <row r="3405">
      <c r="B3405" s="72" t="inlineStr">
        <is>
          <t>AI Flags:</t>
        </is>
      </c>
      <c r="E3405" s="74" t="inlineStr">
        <is>
          <t>(None)</t>
        </is>
      </c>
      <c r="F3405" s="71" t="n"/>
      <c r="G3405" s="74" t="inlineStr">
        <is>
          <t>(None)</t>
        </is>
      </c>
      <c r="H3405" s="71" t="n"/>
      <c r="I3405" s="74" t="inlineStr">
        <is>
          <t>(None)</t>
        </is>
      </c>
      <c r="J3405" s="71" t="n"/>
      <c r="Q3405" s="72" t="inlineStr">
        <is>
          <t>Item</t>
        </is>
      </c>
    </row>
    <row r="3406">
      <c r="B3406" s="69" t="inlineStr">
        <is>
          <t>Basic Trainer</t>
        </is>
      </c>
      <c r="E3406" s="77" t="inlineStr">
        <is>
          <t>Wild Charge</t>
        </is>
      </c>
      <c r="F3406" s="71" t="n"/>
      <c r="G3406" s="91" t="inlineStr">
        <is>
          <t>Ice Ball</t>
        </is>
      </c>
      <c r="H3406" s="71" t="n"/>
      <c r="I3406" s="86" t="inlineStr">
        <is>
          <t>Vital Throw</t>
        </is>
      </c>
      <c r="J3406" s="71" t="n"/>
      <c r="Q3406" s="72" t="inlineStr">
        <is>
          <t>Moves</t>
        </is>
      </c>
    </row>
    <row r="3407">
      <c r="E3407" s="91" t="inlineStr">
        <is>
          <t>Ice Fang</t>
        </is>
      </c>
      <c r="F3407" s="71" t="n"/>
      <c r="G3407" s="80" t="inlineStr">
        <is>
          <t>Swallow</t>
        </is>
      </c>
      <c r="H3407" s="71" t="n"/>
      <c r="I3407" s="77" t="inlineStr">
        <is>
          <t>Thunder Punch</t>
        </is>
      </c>
      <c r="J3407" s="71" t="n"/>
    </row>
    <row r="3408">
      <c r="E3408" s="75" t="inlineStr">
        <is>
          <t>Crunch</t>
        </is>
      </c>
      <c r="F3408" s="71" t="n"/>
      <c r="G3408" s="90" t="inlineStr">
        <is>
          <t>Dive</t>
        </is>
      </c>
      <c r="H3408" s="71" t="n"/>
      <c r="I3408" s="86" t="inlineStr">
        <is>
          <t>Submission</t>
        </is>
      </c>
      <c r="J3408" s="71" t="n"/>
    </row>
    <row r="3409">
      <c r="E3409" s="83" t="inlineStr">
        <is>
          <t>Flame Wheel</t>
        </is>
      </c>
      <c r="F3409" s="71" t="n"/>
      <c r="G3409" s="82" t="inlineStr">
        <is>
          <t>Bounce</t>
        </is>
      </c>
      <c r="H3409" s="71" t="n"/>
      <c r="I3409" s="86" t="inlineStr">
        <is>
          <t>Force Palm</t>
        </is>
      </c>
      <c r="J3409" s="71" t="n"/>
    </row>
    <row r="3411" ht="20" customHeight="1">
      <c r="B3411" s="65" t="inlineStr">
        <is>
          <t>Rich Boy</t>
        </is>
      </c>
      <c r="C3411" s="66" t="n"/>
      <c r="D3411" s="66" t="n"/>
      <c r="E3411" s="67" t="inlineStr">
        <is>
          <t>Rich Boy Winston (Rematch 1)</t>
        </is>
      </c>
      <c r="F3411" s="66" t="n"/>
      <c r="G3411" s="66" t="n"/>
      <c r="H3411" s="66" t="n"/>
      <c r="I3411" s="66" t="n"/>
      <c r="J3411" s="66" t="n"/>
      <c r="K3411" s="66" t="n"/>
      <c r="L3411" s="66" t="n"/>
      <c r="M3411" s="66" t="n"/>
      <c r="N3411" s="66" t="n"/>
      <c r="O3411" s="66" t="n"/>
      <c r="P3411" s="66" t="n"/>
      <c r="Q3411" s="66" t="n"/>
    </row>
    <row r="3412" ht="69" customHeight="1">
      <c r="E3412" s="68">
        <f>IFERROR(_xlfn.IMAGE("https://play.pokemonshowdown.com/sprites/gen5/linoone.png"),"")</f>
        <v/>
      </c>
    </row>
    <row r="3413">
      <c r="E3413" s="70" t="inlineStr">
        <is>
          <t>Lv 27 Linoone</t>
        </is>
      </c>
      <c r="F3413" s="71" t="n"/>
      <c r="Q3413" s="72" t="inlineStr">
        <is>
          <t>Pokémon</t>
        </is>
      </c>
    </row>
    <row r="3414">
      <c r="E3414" s="73" t="inlineStr">
        <is>
          <t>Jolly</t>
        </is>
      </c>
      <c r="F3414" s="73" t="inlineStr">
        <is>
          <t>Gluttony</t>
        </is>
      </c>
      <c r="Q3414" s="72" t="inlineStr">
        <is>
          <t>Nature / Ability</t>
        </is>
      </c>
    </row>
    <row r="3415">
      <c r="B3415" s="72" t="inlineStr">
        <is>
          <t>AI Flags:</t>
        </is>
      </c>
      <c r="E3415" s="74" t="inlineStr">
        <is>
          <t>Nugget</t>
        </is>
      </c>
      <c r="F3415" s="71" t="n"/>
      <c r="Q3415" s="72" t="inlineStr">
        <is>
          <t>Item</t>
        </is>
      </c>
    </row>
    <row r="3416">
      <c r="B3416" s="69" t="inlineStr">
        <is>
          <t>Basic Trainer</t>
        </is>
      </c>
      <c r="E3416" s="76" t="inlineStr">
        <is>
          <t>Headbutt</t>
        </is>
      </c>
      <c r="F3416" s="71" t="n"/>
      <c r="Q3416" s="72" t="inlineStr">
        <is>
          <t>Moves</t>
        </is>
      </c>
    </row>
    <row r="3417">
      <c r="E3417" s="78" t="inlineStr">
        <is>
          <t>Sand Attack</t>
        </is>
      </c>
      <c r="F3417" s="71" t="n"/>
    </row>
    <row r="3418">
      <c r="E3418" s="76" t="inlineStr">
        <is>
          <t>Quick Attack</t>
        </is>
      </c>
      <c r="F3418" s="71" t="n"/>
    </row>
    <row r="3419">
      <c r="E3419" s="87" t="inlineStr">
        <is>
          <t>Iron Tail</t>
        </is>
      </c>
      <c r="F3419" s="71" t="n"/>
    </row>
    <row r="3421" ht="20" customHeight="1">
      <c r="B3421" s="65" t="inlineStr">
        <is>
          <t>Rich Boy</t>
        </is>
      </c>
      <c r="C3421" s="66" t="n"/>
      <c r="D3421" s="66" t="n"/>
      <c r="E3421" s="67" t="inlineStr">
        <is>
          <t>Rich Boy Winston (Rematch 2)</t>
        </is>
      </c>
      <c r="F3421" s="66" t="n"/>
      <c r="G3421" s="66" t="n"/>
      <c r="H3421" s="66" t="n"/>
      <c r="I3421" s="66" t="n"/>
      <c r="J3421" s="66" t="n"/>
      <c r="K3421" s="66" t="n"/>
      <c r="L3421" s="66" t="n"/>
      <c r="M3421" s="66" t="n"/>
      <c r="N3421" s="66" t="n"/>
      <c r="O3421" s="66" t="n"/>
      <c r="P3421" s="66" t="n"/>
      <c r="Q3421" s="66" t="n"/>
    </row>
    <row r="3422" ht="69" customHeight="1">
      <c r="E3422" s="68">
        <f>IFERROR(_xlfn.IMAGE("https://play.pokemonshowdown.com/sprites/gen5/linoone.png"),"")</f>
        <v/>
      </c>
    </row>
    <row r="3423">
      <c r="E3423" s="70" t="inlineStr">
        <is>
          <t>Lv 30 Linoone</t>
        </is>
      </c>
      <c r="F3423" s="71" t="n"/>
      <c r="Q3423" s="72" t="inlineStr">
        <is>
          <t>Pokémon</t>
        </is>
      </c>
    </row>
    <row r="3424">
      <c r="E3424" s="73" t="inlineStr">
        <is>
          <t>Jolly</t>
        </is>
      </c>
      <c r="F3424" s="73" t="inlineStr">
        <is>
          <t>Gluttony</t>
        </is>
      </c>
      <c r="Q3424" s="72" t="inlineStr">
        <is>
          <t>Nature / Ability</t>
        </is>
      </c>
    </row>
    <row r="3425">
      <c r="B3425" s="72" t="inlineStr">
        <is>
          <t>AI Flags:</t>
        </is>
      </c>
      <c r="E3425" s="74" t="inlineStr">
        <is>
          <t>Nugget</t>
        </is>
      </c>
      <c r="F3425" s="71" t="n"/>
      <c r="Q3425" s="72" t="inlineStr">
        <is>
          <t>Item</t>
        </is>
      </c>
    </row>
    <row r="3426">
      <c r="B3426" s="69" t="inlineStr">
        <is>
          <t>Basic Trainer</t>
        </is>
      </c>
      <c r="E3426" s="78" t="inlineStr">
        <is>
          <t>Sand Attack</t>
        </is>
      </c>
      <c r="F3426" s="71" t="n"/>
      <c r="Q3426" s="72" t="inlineStr">
        <is>
          <t>Moves</t>
        </is>
      </c>
    </row>
    <row r="3427">
      <c r="E3427" s="76" t="inlineStr">
        <is>
          <t>Quick Attack</t>
        </is>
      </c>
      <c r="F3427" s="71" t="n"/>
    </row>
    <row r="3428">
      <c r="E3428" s="87" t="inlineStr">
        <is>
          <t>Iron Tail</t>
        </is>
      </c>
      <c r="F3428" s="71" t="n"/>
    </row>
    <row r="3429">
      <c r="E3429" s="75" t="inlineStr">
        <is>
          <t>Night Slash</t>
        </is>
      </c>
      <c r="F3429" s="71" t="n"/>
    </row>
    <row r="3431" ht="20" customHeight="1">
      <c r="B3431" s="65" t="inlineStr">
        <is>
          <t>Rich Boy</t>
        </is>
      </c>
      <c r="C3431" s="66" t="n"/>
      <c r="D3431" s="66" t="n"/>
      <c r="E3431" s="67" t="inlineStr">
        <is>
          <t>Rich Boy Winston (Rematch 3)</t>
        </is>
      </c>
      <c r="F3431" s="66" t="n"/>
      <c r="G3431" s="66" t="n"/>
      <c r="H3431" s="66" t="n"/>
      <c r="I3431" s="66" t="n"/>
      <c r="J3431" s="66" t="n"/>
      <c r="K3431" s="66" t="n"/>
      <c r="L3431" s="66" t="n"/>
      <c r="M3431" s="66" t="n"/>
      <c r="N3431" s="66" t="n"/>
      <c r="O3431" s="66" t="n"/>
      <c r="P3431" s="66" t="n"/>
      <c r="Q3431" s="66" t="n"/>
    </row>
    <row r="3432" ht="69" customHeight="1">
      <c r="E3432" s="68">
        <f>IFERROR(_xlfn.IMAGE("https://play.pokemonshowdown.com/sprites/gen5/linoone.png"),"")</f>
        <v/>
      </c>
    </row>
    <row r="3433">
      <c r="E3433" s="70" t="inlineStr">
        <is>
          <t>Lv 33 Linoone</t>
        </is>
      </c>
      <c r="F3433" s="71" t="n"/>
      <c r="Q3433" s="72" t="inlineStr">
        <is>
          <t>Pokémon</t>
        </is>
      </c>
    </row>
    <row r="3434">
      <c r="E3434" s="73" t="inlineStr">
        <is>
          <t>Jolly</t>
        </is>
      </c>
      <c r="F3434" s="73" t="inlineStr">
        <is>
          <t>Gluttony</t>
        </is>
      </c>
      <c r="Q3434" s="72" t="inlineStr">
        <is>
          <t>Nature / Ability</t>
        </is>
      </c>
    </row>
    <row r="3435">
      <c r="B3435" s="72" t="inlineStr">
        <is>
          <t>AI Flags:</t>
        </is>
      </c>
      <c r="E3435" s="74" t="inlineStr">
        <is>
          <t>Nugget</t>
        </is>
      </c>
      <c r="F3435" s="71" t="n"/>
      <c r="Q3435" s="72" t="inlineStr">
        <is>
          <t>Item</t>
        </is>
      </c>
    </row>
    <row r="3436">
      <c r="B3436" s="69" t="inlineStr">
        <is>
          <t>Basic Trainer</t>
        </is>
      </c>
      <c r="E3436" s="78" t="inlineStr">
        <is>
          <t>Sand Attack</t>
        </is>
      </c>
      <c r="F3436" s="71" t="n"/>
      <c r="Q3436" s="72" t="inlineStr">
        <is>
          <t>Moves</t>
        </is>
      </c>
    </row>
    <row r="3437">
      <c r="E3437" s="76" t="inlineStr">
        <is>
          <t>Quick Attack</t>
        </is>
      </c>
      <c r="F3437" s="71" t="n"/>
    </row>
    <row r="3438">
      <c r="E3438" s="87" t="inlineStr">
        <is>
          <t>Iron Tail</t>
        </is>
      </c>
      <c r="F3438" s="71" t="n"/>
    </row>
    <row r="3439">
      <c r="E3439" s="75" t="inlineStr">
        <is>
          <t>Night Slash</t>
        </is>
      </c>
      <c r="F3439" s="71" t="n"/>
    </row>
    <row r="3441" ht="20" customHeight="1">
      <c r="B3441" s="65" t="inlineStr">
        <is>
          <t>Rich Boy</t>
        </is>
      </c>
      <c r="C3441" s="66" t="n"/>
      <c r="D3441" s="66" t="n"/>
      <c r="E3441" s="67" t="inlineStr">
        <is>
          <t>Rich Boy Winston (Rematch 4)</t>
        </is>
      </c>
      <c r="F3441" s="66" t="n"/>
      <c r="G3441" s="66" t="n"/>
      <c r="H3441" s="66" t="n"/>
      <c r="I3441" s="66" t="n"/>
      <c r="J3441" s="66" t="n"/>
      <c r="K3441" s="66" t="n"/>
      <c r="L3441" s="66" t="n"/>
      <c r="M3441" s="66" t="n"/>
      <c r="N3441" s="66" t="n"/>
      <c r="O3441" s="66" t="n"/>
      <c r="P3441" s="66" t="n"/>
      <c r="Q3441" s="66" t="n"/>
    </row>
    <row r="3442" ht="69" customHeight="1">
      <c r="E3442" s="68">
        <f>IFERROR(_xlfn.IMAGE("https://play.pokemonshowdown.com/sprites/gen5/linoone.png"),"")</f>
        <v/>
      </c>
    </row>
    <row r="3443">
      <c r="E3443" s="70" t="inlineStr">
        <is>
          <t>Lv 36 Linoone</t>
        </is>
      </c>
      <c r="F3443" s="71" t="n"/>
      <c r="Q3443" s="72" t="inlineStr">
        <is>
          <t>Pokémon</t>
        </is>
      </c>
    </row>
    <row r="3444">
      <c r="E3444" s="73" t="inlineStr">
        <is>
          <t>Jolly</t>
        </is>
      </c>
      <c r="F3444" s="73" t="inlineStr">
        <is>
          <t>Gluttony</t>
        </is>
      </c>
      <c r="Q3444" s="72" t="inlineStr">
        <is>
          <t>Nature / Ability</t>
        </is>
      </c>
    </row>
    <row r="3445">
      <c r="B3445" s="72" t="inlineStr">
        <is>
          <t>AI Flags:</t>
        </is>
      </c>
      <c r="E3445" s="74" t="inlineStr">
        <is>
          <t>Nugget</t>
        </is>
      </c>
      <c r="F3445" s="71" t="n"/>
      <c r="Q3445" s="72" t="inlineStr">
        <is>
          <t>Item</t>
        </is>
      </c>
    </row>
    <row r="3446">
      <c r="B3446" s="69" t="inlineStr">
        <is>
          <t>Basic Trainer</t>
        </is>
      </c>
      <c r="E3446" s="76" t="inlineStr">
        <is>
          <t>Fury Swipes</t>
        </is>
      </c>
      <c r="F3446" s="71" t="n"/>
      <c r="Q3446" s="72" t="inlineStr">
        <is>
          <t>Moves</t>
        </is>
      </c>
    </row>
    <row r="3447">
      <c r="E3447" s="78" t="inlineStr">
        <is>
          <t>Mud Sport</t>
        </is>
      </c>
      <c r="F3447" s="71" t="n"/>
    </row>
    <row r="3448">
      <c r="E3448" s="76" t="inlineStr">
        <is>
          <t>Odor Sleuth</t>
        </is>
      </c>
      <c r="F3448" s="71" t="n"/>
    </row>
    <row r="3449">
      <c r="E3449" s="78" t="inlineStr">
        <is>
          <t>Sand Attack</t>
        </is>
      </c>
      <c r="F3449" s="71" t="n"/>
    </row>
    <row r="3451" ht="20" customHeight="1">
      <c r="B3451" s="65" t="inlineStr">
        <is>
          <t>Leader</t>
        </is>
      </c>
      <c r="C3451" s="66" t="n"/>
      <c r="D3451" s="66" t="n"/>
      <c r="E3451" s="67" t="inlineStr">
        <is>
          <t>Leader Brawly (Rematch 1)</t>
        </is>
      </c>
      <c r="F3451" s="66" t="n"/>
      <c r="G3451" s="66" t="n"/>
      <c r="H3451" s="66" t="n"/>
      <c r="I3451" s="66" t="n"/>
      <c r="J3451" s="66" t="n"/>
      <c r="K3451" s="66" t="n"/>
      <c r="L3451" s="66" t="n"/>
      <c r="M3451" s="66" t="n"/>
      <c r="N3451" s="66" t="n"/>
      <c r="O3451" s="66" t="n"/>
      <c r="P3451" s="66" t="n"/>
      <c r="Q3451" s="66" t="n"/>
    </row>
    <row r="3452" ht="69" customHeight="1">
      <c r="E3452" s="68">
        <f>IFERROR(_xlfn.IMAGE("https://play.pokemonshowdown.com/sprites/gen5/machamp.png"),"")</f>
        <v/>
      </c>
      <c r="G3452" s="68">
        <f>IFERROR(_xlfn.IMAGE("https://play.pokemonshowdown.com/sprites/gen5/meditite.png"),"")</f>
        <v/>
      </c>
      <c r="I3452" s="68">
        <f>IFERROR(_xlfn.IMAGE("https://play.pokemonshowdown.com/sprites/gen5/hitmontop.png"),"")</f>
        <v/>
      </c>
      <c r="K3452" s="68">
        <f>IFERROR(_xlfn.IMAGE("https://play.pokemonshowdown.com/sprites/gen5/hariyama.png"),"")</f>
        <v/>
      </c>
      <c r="Q3452" s="69" t="inlineStr">
        <is>
          <t>DOUBLE BATTLE</t>
        </is>
      </c>
    </row>
    <row r="3453">
      <c r="E3453" s="70" t="inlineStr">
        <is>
          <t>Lv 33 Machamp</t>
        </is>
      </c>
      <c r="F3453" s="71" t="n"/>
      <c r="G3453" s="70" t="inlineStr">
        <is>
          <t>Lv 33 Meditite</t>
        </is>
      </c>
      <c r="H3453" s="71" t="n"/>
      <c r="I3453" s="70" t="inlineStr">
        <is>
          <t>Lv 35 Hitmontop</t>
        </is>
      </c>
      <c r="J3453" s="71" t="n"/>
      <c r="K3453" s="70" t="inlineStr">
        <is>
          <t>Lv 37 Hariyama</t>
        </is>
      </c>
      <c r="L3453" s="71" t="n"/>
      <c r="Q3453" s="72" t="inlineStr">
        <is>
          <t>Pokémon</t>
        </is>
      </c>
    </row>
    <row r="3454">
      <c r="E3454" s="73" t="inlineStr">
        <is>
          <t>Adamant</t>
        </is>
      </c>
      <c r="F3454" s="73" t="inlineStr">
        <is>
          <t>No Guard</t>
        </is>
      </c>
      <c r="G3454" s="73" t="inlineStr">
        <is>
          <t>Impish</t>
        </is>
      </c>
      <c r="H3454" s="73" t="inlineStr">
        <is>
          <t>Pure Power</t>
        </is>
      </c>
      <c r="I3454" s="73" t="inlineStr">
        <is>
          <t>Adamant</t>
        </is>
      </c>
      <c r="J3454" s="73" t="inlineStr">
        <is>
          <t>Technician</t>
        </is>
      </c>
      <c r="K3454" s="73" t="inlineStr">
        <is>
          <t>Adamant</t>
        </is>
      </c>
      <c r="L3454" s="73" t="inlineStr">
        <is>
          <t>Guts</t>
        </is>
      </c>
      <c r="Q3454" s="72" t="inlineStr">
        <is>
          <t>Nature / Ability</t>
        </is>
      </c>
    </row>
    <row r="3455">
      <c r="B3455" s="72" t="inlineStr">
        <is>
          <t>AI Flags:</t>
        </is>
      </c>
      <c r="E3455" s="74" t="inlineStr">
        <is>
          <t>Sitrus Berry</t>
        </is>
      </c>
      <c r="F3455" s="71" t="n"/>
      <c r="G3455" s="74" t="inlineStr">
        <is>
          <t>(None)</t>
        </is>
      </c>
      <c r="H3455" s="71" t="n"/>
      <c r="I3455" s="74" t="inlineStr">
        <is>
          <t>(None)</t>
        </is>
      </c>
      <c r="J3455" s="71" t="n"/>
      <c r="K3455" s="74" t="inlineStr">
        <is>
          <t>Sitrus Berry</t>
        </is>
      </c>
      <c r="L3455" s="71" t="n"/>
      <c r="Q3455" s="72" t="inlineStr">
        <is>
          <t>Item</t>
        </is>
      </c>
    </row>
    <row r="3456">
      <c r="B3456" s="69" t="inlineStr">
        <is>
          <t>Basic Trainer</t>
        </is>
      </c>
      <c r="E3456" s="86" t="inlineStr">
        <is>
          <t>Karate Chop</t>
        </is>
      </c>
      <c r="F3456" s="71" t="n"/>
      <c r="G3456" s="85" t="inlineStr">
        <is>
          <t>Psychic</t>
        </is>
      </c>
      <c r="H3456" s="71" t="n"/>
      <c r="I3456" s="75" t="inlineStr">
        <is>
          <t>Pursuit</t>
        </is>
      </c>
      <c r="J3456" s="71" t="n"/>
      <c r="K3456" s="76" t="inlineStr">
        <is>
          <t>Fake Out</t>
        </is>
      </c>
      <c r="L3456" s="71" t="n"/>
      <c r="Q3456" s="72" t="inlineStr">
        <is>
          <t>Moves</t>
        </is>
      </c>
    </row>
    <row r="3457">
      <c r="E3457" s="89" t="inlineStr">
        <is>
          <t>Rock Slide</t>
        </is>
      </c>
      <c r="F3457" s="71" t="n"/>
      <c r="G3457" s="85" t="inlineStr">
        <is>
          <t>Light Screen</t>
        </is>
      </c>
      <c r="H3457" s="71" t="n"/>
      <c r="I3457" s="86" t="inlineStr">
        <is>
          <t>Counter</t>
        </is>
      </c>
      <c r="J3457" s="71" t="n"/>
      <c r="K3457" s="86" t="inlineStr">
        <is>
          <t>Focus Punch</t>
        </is>
      </c>
      <c r="L3457" s="71" t="n"/>
    </row>
    <row r="3458">
      <c r="E3458" s="86" t="inlineStr">
        <is>
          <t>Focus Punch</t>
        </is>
      </c>
      <c r="F3458" s="71" t="n"/>
      <c r="G3458" s="85" t="inlineStr">
        <is>
          <t>Reflect</t>
        </is>
      </c>
      <c r="H3458" s="71" t="n"/>
      <c r="I3458" s="76" t="inlineStr">
        <is>
          <t>Protect</t>
        </is>
      </c>
      <c r="J3458" s="71" t="n"/>
      <c r="K3458" s="76" t="inlineStr">
        <is>
          <t>Belly Drum</t>
        </is>
      </c>
      <c r="L3458" s="71" t="n"/>
    </row>
    <row r="3459">
      <c r="E3459" s="86" t="inlineStr">
        <is>
          <t>Bulk Up</t>
        </is>
      </c>
      <c r="F3459" s="71" t="n"/>
      <c r="G3459" s="86" t="inlineStr">
        <is>
          <t>Focus Punch</t>
        </is>
      </c>
      <c r="H3459" s="71" t="n"/>
      <c r="I3459" s="86" t="inlineStr">
        <is>
          <t>Triple Kick</t>
        </is>
      </c>
      <c r="J3459" s="71" t="n"/>
      <c r="K3459" s="78" t="inlineStr">
        <is>
          <t>Earthquake</t>
        </is>
      </c>
      <c r="L3459" s="71" t="n"/>
    </row>
    <row r="3461" ht="20" customHeight="1">
      <c r="B3461" s="65" t="inlineStr">
        <is>
          <t>Leader</t>
        </is>
      </c>
      <c r="C3461" s="66" t="n"/>
      <c r="D3461" s="66" t="n"/>
      <c r="E3461" s="67" t="inlineStr">
        <is>
          <t>Leader Brawly (Rematch 2)</t>
        </is>
      </c>
      <c r="F3461" s="66" t="n"/>
      <c r="G3461" s="66" t="n"/>
      <c r="H3461" s="66" t="n"/>
      <c r="I3461" s="66" t="n"/>
      <c r="J3461" s="66" t="n"/>
      <c r="K3461" s="66" t="n"/>
      <c r="L3461" s="66" t="n"/>
      <c r="M3461" s="66" t="n"/>
      <c r="N3461" s="66" t="n"/>
      <c r="O3461" s="66" t="n"/>
      <c r="P3461" s="66" t="n"/>
      <c r="Q3461" s="66" t="n"/>
    </row>
    <row r="3462" ht="69" customHeight="1">
      <c r="E3462" s="68">
        <f>IFERROR(_xlfn.IMAGE("https://play.pokemonshowdown.com/sprites/gen5/machamp.png"),"")</f>
        <v/>
      </c>
      <c r="G3462" s="68">
        <f>IFERROR(_xlfn.IMAGE("https://play.pokemonshowdown.com/sprites/gen5/medicham.png"),"")</f>
        <v/>
      </c>
      <c r="I3462" s="68">
        <f>IFERROR(_xlfn.IMAGE("https://play.pokemonshowdown.com/sprites/gen5/hitmontop.png"),"")</f>
        <v/>
      </c>
      <c r="K3462" s="68">
        <f>IFERROR(_xlfn.IMAGE("https://play.pokemonshowdown.com/sprites/gen5/hariyama.png"),"")</f>
        <v/>
      </c>
      <c r="Q3462" s="69" t="inlineStr">
        <is>
          <t>DOUBLE BATTLE</t>
        </is>
      </c>
    </row>
    <row r="3463">
      <c r="E3463" s="70" t="inlineStr">
        <is>
          <t>Lv 38 Machamp</t>
        </is>
      </c>
      <c r="F3463" s="71" t="n"/>
      <c r="G3463" s="70" t="inlineStr">
        <is>
          <t>Lv 38 Medicham</t>
        </is>
      </c>
      <c r="H3463" s="71" t="n"/>
      <c r="I3463" s="70" t="inlineStr">
        <is>
          <t>Lv 40 Hitmontop</t>
        </is>
      </c>
      <c r="J3463" s="71" t="n"/>
      <c r="K3463" s="70" t="inlineStr">
        <is>
          <t>Lv 42 Hariyama</t>
        </is>
      </c>
      <c r="L3463" s="71" t="n"/>
      <c r="Q3463" s="72" t="inlineStr">
        <is>
          <t>Pokémon</t>
        </is>
      </c>
    </row>
    <row r="3464">
      <c r="E3464" s="73" t="inlineStr">
        <is>
          <t>Adamant</t>
        </is>
      </c>
      <c r="F3464" s="73" t="inlineStr">
        <is>
          <t>No Guard</t>
        </is>
      </c>
      <c r="G3464" s="73" t="inlineStr">
        <is>
          <t>Impish</t>
        </is>
      </c>
      <c r="H3464" s="73" t="inlineStr">
        <is>
          <t>Pure Power</t>
        </is>
      </c>
      <c r="I3464" s="73" t="inlineStr">
        <is>
          <t>Adamant</t>
        </is>
      </c>
      <c r="J3464" s="73" t="inlineStr">
        <is>
          <t>Technician</t>
        </is>
      </c>
      <c r="K3464" s="73" t="inlineStr">
        <is>
          <t>Adamant</t>
        </is>
      </c>
      <c r="L3464" s="73" t="inlineStr">
        <is>
          <t>Guts</t>
        </is>
      </c>
      <c r="Q3464" s="72" t="inlineStr">
        <is>
          <t>Nature / Ability</t>
        </is>
      </c>
    </row>
    <row r="3465">
      <c r="B3465" s="72" t="inlineStr">
        <is>
          <t>AI Flags:</t>
        </is>
      </c>
      <c r="E3465" s="74" t="inlineStr">
        <is>
          <t>Sitrus Berry</t>
        </is>
      </c>
      <c r="F3465" s="71" t="n"/>
      <c r="G3465" s="74" t="inlineStr">
        <is>
          <t>(None)</t>
        </is>
      </c>
      <c r="H3465" s="71" t="n"/>
      <c r="I3465" s="74" t="inlineStr">
        <is>
          <t>(None)</t>
        </is>
      </c>
      <c r="J3465" s="71" t="n"/>
      <c r="K3465" s="74" t="inlineStr">
        <is>
          <t>Sitrus Berry</t>
        </is>
      </c>
      <c r="L3465" s="71" t="n"/>
      <c r="Q3465" s="72" t="inlineStr">
        <is>
          <t>Item</t>
        </is>
      </c>
    </row>
    <row r="3466">
      <c r="B3466" s="69" t="inlineStr">
        <is>
          <t>Basic Trainer</t>
        </is>
      </c>
      <c r="E3466" s="86" t="inlineStr">
        <is>
          <t>Karate Chop</t>
        </is>
      </c>
      <c r="F3466" s="71" t="n"/>
      <c r="G3466" s="85" t="inlineStr">
        <is>
          <t>Psychic</t>
        </is>
      </c>
      <c r="H3466" s="71" t="n"/>
      <c r="I3466" s="75" t="inlineStr">
        <is>
          <t>Pursuit</t>
        </is>
      </c>
      <c r="J3466" s="71" t="n"/>
      <c r="K3466" s="76" t="inlineStr">
        <is>
          <t>Fake Out</t>
        </is>
      </c>
      <c r="L3466" s="71" t="n"/>
      <c r="Q3466" s="72" t="inlineStr">
        <is>
          <t>Moves</t>
        </is>
      </c>
    </row>
    <row r="3467">
      <c r="E3467" s="89" t="inlineStr">
        <is>
          <t>Rock Slide</t>
        </is>
      </c>
      <c r="F3467" s="71" t="n"/>
      <c r="G3467" s="85" t="inlineStr">
        <is>
          <t>Light Screen</t>
        </is>
      </c>
      <c r="H3467" s="71" t="n"/>
      <c r="I3467" s="86" t="inlineStr">
        <is>
          <t>Counter</t>
        </is>
      </c>
      <c r="J3467" s="71" t="n"/>
      <c r="K3467" s="86" t="inlineStr">
        <is>
          <t>Focus Punch</t>
        </is>
      </c>
      <c r="L3467" s="71" t="n"/>
    </row>
    <row r="3468">
      <c r="E3468" s="86" t="inlineStr">
        <is>
          <t>Focus Punch</t>
        </is>
      </c>
      <c r="F3468" s="71" t="n"/>
      <c r="G3468" s="85" t="inlineStr">
        <is>
          <t>Reflect</t>
        </is>
      </c>
      <c r="H3468" s="71" t="n"/>
      <c r="I3468" s="76" t="inlineStr">
        <is>
          <t>Protect</t>
        </is>
      </c>
      <c r="J3468" s="71" t="n"/>
      <c r="K3468" s="76" t="inlineStr">
        <is>
          <t>Belly Drum</t>
        </is>
      </c>
      <c r="L3468" s="71" t="n"/>
    </row>
    <row r="3469">
      <c r="E3469" s="86" t="inlineStr">
        <is>
          <t>Bulk Up</t>
        </is>
      </c>
      <c r="F3469" s="71" t="n"/>
      <c r="G3469" s="86" t="inlineStr">
        <is>
          <t>Focus Punch</t>
        </is>
      </c>
      <c r="H3469" s="71" t="n"/>
      <c r="I3469" s="86" t="inlineStr">
        <is>
          <t>Triple Kick</t>
        </is>
      </c>
      <c r="J3469" s="71" t="n"/>
      <c r="K3469" s="78" t="inlineStr">
        <is>
          <t>Earthquake</t>
        </is>
      </c>
      <c r="L3469" s="71" t="n"/>
    </row>
    <row r="3471" ht="20" customHeight="1">
      <c r="B3471" s="65" t="inlineStr">
        <is>
          <t>Leader</t>
        </is>
      </c>
      <c r="C3471" s="66" t="n"/>
      <c r="D3471" s="66" t="n"/>
      <c r="E3471" s="67" t="inlineStr">
        <is>
          <t>Leader Brawly (Rematch 3)</t>
        </is>
      </c>
      <c r="F3471" s="66" t="n"/>
      <c r="G3471" s="66" t="n"/>
      <c r="H3471" s="66" t="n"/>
      <c r="I3471" s="66" t="n"/>
      <c r="J3471" s="66" t="n"/>
      <c r="K3471" s="66" t="n"/>
      <c r="L3471" s="66" t="n"/>
      <c r="M3471" s="66" t="n"/>
      <c r="N3471" s="66" t="n"/>
      <c r="O3471" s="66" t="n"/>
      <c r="P3471" s="66" t="n"/>
      <c r="Q3471" s="66" t="n"/>
    </row>
    <row r="3472" ht="69" customHeight="1">
      <c r="E3472" s="68">
        <f>IFERROR(_xlfn.IMAGE("https://play.pokemonshowdown.com/sprites/gen5/hitmonchan.png"),"")</f>
        <v/>
      </c>
      <c r="G3472" s="68">
        <f>IFERROR(_xlfn.IMAGE("https://play.pokemonshowdown.com/sprites/gen5/machamp.png"),"")</f>
        <v/>
      </c>
      <c r="I3472" s="68">
        <f>IFERROR(_xlfn.IMAGE("https://play.pokemonshowdown.com/sprites/gen5/medicham.png"),"")</f>
        <v/>
      </c>
      <c r="K3472" s="68">
        <f>IFERROR(_xlfn.IMAGE("https://play.pokemonshowdown.com/sprites/gen5/hitmontop.png"),"")</f>
        <v/>
      </c>
      <c r="M3472" s="68">
        <f>IFERROR(_xlfn.IMAGE("https://play.pokemonshowdown.com/sprites/gen5/hariyama.png"),"")</f>
        <v/>
      </c>
      <c r="Q3472" s="69" t="inlineStr">
        <is>
          <t>DOUBLE BATTLE</t>
        </is>
      </c>
    </row>
    <row r="3473">
      <c r="E3473" s="70" t="inlineStr">
        <is>
          <t>Lv 40 Hitmonchan</t>
        </is>
      </c>
      <c r="F3473" s="71" t="n"/>
      <c r="G3473" s="70" t="inlineStr">
        <is>
          <t>Lv 43 Machamp</t>
        </is>
      </c>
      <c r="H3473" s="71" t="n"/>
      <c r="I3473" s="70" t="inlineStr">
        <is>
          <t>Lv 43 Medicham</t>
        </is>
      </c>
      <c r="J3473" s="71" t="n"/>
      <c r="K3473" s="70" t="inlineStr">
        <is>
          <t>Lv 45 Hitmontop</t>
        </is>
      </c>
      <c r="L3473" s="71" t="n"/>
      <c r="M3473" s="70" t="inlineStr">
        <is>
          <t>Lv 47 Hariyama</t>
        </is>
      </c>
      <c r="N3473" s="71" t="n"/>
      <c r="Q3473" s="72" t="inlineStr">
        <is>
          <t>Pokémon</t>
        </is>
      </c>
    </row>
    <row r="3474">
      <c r="E3474" s="73" t="inlineStr">
        <is>
          <t>Adamant</t>
        </is>
      </c>
      <c r="F3474" s="73" t="inlineStr">
        <is>
          <t>Scrappy</t>
        </is>
      </c>
      <c r="G3474" s="73" t="inlineStr">
        <is>
          <t>Adamant</t>
        </is>
      </c>
      <c r="H3474" s="73" t="inlineStr">
        <is>
          <t>No Guard</t>
        </is>
      </c>
      <c r="I3474" s="73" t="inlineStr">
        <is>
          <t>Impish</t>
        </is>
      </c>
      <c r="J3474" s="73" t="inlineStr">
        <is>
          <t>Pure Power</t>
        </is>
      </c>
      <c r="K3474" s="73" t="inlineStr">
        <is>
          <t>Adamant</t>
        </is>
      </c>
      <c r="L3474" s="73" t="inlineStr">
        <is>
          <t>Technician</t>
        </is>
      </c>
      <c r="M3474" s="73" t="inlineStr">
        <is>
          <t>Adamant</t>
        </is>
      </c>
      <c r="N3474" s="73" t="inlineStr">
        <is>
          <t>Guts</t>
        </is>
      </c>
      <c r="Q3474" s="72" t="inlineStr">
        <is>
          <t>Nature / Ability</t>
        </is>
      </c>
    </row>
    <row r="3475">
      <c r="B3475" s="72" t="inlineStr">
        <is>
          <t>AI Flags:</t>
        </is>
      </c>
      <c r="E3475" s="74" t="inlineStr">
        <is>
          <t>(None)</t>
        </is>
      </c>
      <c r="F3475" s="71" t="n"/>
      <c r="G3475" s="74" t="inlineStr">
        <is>
          <t>Sitrus Berry</t>
        </is>
      </c>
      <c r="H3475" s="71" t="n"/>
      <c r="I3475" s="74" t="inlineStr">
        <is>
          <t>(None)</t>
        </is>
      </c>
      <c r="J3475" s="71" t="n"/>
      <c r="K3475" s="74" t="inlineStr">
        <is>
          <t>(None)</t>
        </is>
      </c>
      <c r="L3475" s="71" t="n"/>
      <c r="M3475" s="74" t="inlineStr">
        <is>
          <t>Sitrus Berry</t>
        </is>
      </c>
      <c r="N3475" s="71" t="n"/>
      <c r="Q3475" s="72" t="inlineStr">
        <is>
          <t>Item</t>
        </is>
      </c>
    </row>
    <row r="3476">
      <c r="B3476" s="69" t="inlineStr">
        <is>
          <t>Basic Trainer</t>
        </is>
      </c>
      <c r="E3476" s="86" t="inlineStr">
        <is>
          <t>Sky Uppercut</t>
        </is>
      </c>
      <c r="F3476" s="71" t="n"/>
      <c r="G3476" s="86" t="inlineStr">
        <is>
          <t>Karate Chop</t>
        </is>
      </c>
      <c r="H3476" s="71" t="n"/>
      <c r="I3476" s="86" t="inlineStr">
        <is>
          <t>Focus Punch</t>
        </is>
      </c>
      <c r="J3476" s="71" t="n"/>
      <c r="K3476" s="75" t="inlineStr">
        <is>
          <t>Pursuit</t>
        </is>
      </c>
      <c r="L3476" s="71" t="n"/>
      <c r="M3476" s="76" t="inlineStr">
        <is>
          <t>Fake Out</t>
        </is>
      </c>
      <c r="N3476" s="71" t="n"/>
      <c r="Q3476" s="72" t="inlineStr">
        <is>
          <t>Moves</t>
        </is>
      </c>
    </row>
    <row r="3477">
      <c r="E3477" s="76" t="inlineStr">
        <is>
          <t>Protect</t>
        </is>
      </c>
      <c r="F3477" s="71" t="n"/>
      <c r="G3477" s="89" t="inlineStr">
        <is>
          <t>Rock Slide</t>
        </is>
      </c>
      <c r="H3477" s="71" t="n"/>
      <c r="I3477" s="85" t="inlineStr">
        <is>
          <t>Light Screen</t>
        </is>
      </c>
      <c r="J3477" s="71" t="n"/>
      <c r="K3477" s="86" t="inlineStr">
        <is>
          <t>Counter</t>
        </is>
      </c>
      <c r="L3477" s="71" t="n"/>
      <c r="M3477" s="86" t="inlineStr">
        <is>
          <t>Focus Punch</t>
        </is>
      </c>
      <c r="N3477" s="71" t="n"/>
    </row>
    <row r="3478">
      <c r="E3478" s="83" t="inlineStr">
        <is>
          <t>Fire Punch</t>
        </is>
      </c>
      <c r="F3478" s="71" t="n"/>
      <c r="G3478" s="86" t="inlineStr">
        <is>
          <t>Focus Punch</t>
        </is>
      </c>
      <c r="H3478" s="71" t="n"/>
      <c r="I3478" s="85" t="inlineStr">
        <is>
          <t>Reflect</t>
        </is>
      </c>
      <c r="J3478" s="71" t="n"/>
      <c r="K3478" s="76" t="inlineStr">
        <is>
          <t>Protect</t>
        </is>
      </c>
      <c r="L3478" s="71" t="n"/>
      <c r="M3478" s="76" t="inlineStr">
        <is>
          <t>Belly Drum</t>
        </is>
      </c>
      <c r="N3478" s="71" t="n"/>
    </row>
    <row r="3479">
      <c r="E3479" s="91" t="inlineStr">
        <is>
          <t>Ice Punch</t>
        </is>
      </c>
      <c r="F3479" s="71" t="n"/>
      <c r="G3479" s="86" t="inlineStr">
        <is>
          <t>Bulk Up</t>
        </is>
      </c>
      <c r="H3479" s="71" t="n"/>
      <c r="I3479" s="85" t="inlineStr">
        <is>
          <t>Psychic</t>
        </is>
      </c>
      <c r="J3479" s="71" t="n"/>
      <c r="K3479" s="86" t="inlineStr">
        <is>
          <t>Triple Kick</t>
        </is>
      </c>
      <c r="L3479" s="71" t="n"/>
      <c r="M3479" s="78" t="inlineStr">
        <is>
          <t>Earthquake</t>
        </is>
      </c>
      <c r="N3479" s="71" t="n"/>
    </row>
    <row r="3481" ht="20" customHeight="1">
      <c r="B3481" s="65" t="inlineStr">
        <is>
          <t>Leader</t>
        </is>
      </c>
      <c r="C3481" s="66" t="n"/>
      <c r="D3481" s="66" t="n"/>
      <c r="E3481" s="67" t="inlineStr">
        <is>
          <t>Leader Brawly (Rematch 4)</t>
        </is>
      </c>
      <c r="F3481" s="66" t="n"/>
      <c r="G3481" s="66" t="n"/>
      <c r="H3481" s="66" t="n"/>
      <c r="I3481" s="66" t="n"/>
      <c r="J3481" s="66" t="n"/>
      <c r="K3481" s="66" t="n"/>
      <c r="L3481" s="66" t="n"/>
      <c r="M3481" s="66" t="n"/>
      <c r="N3481" s="66" t="n"/>
      <c r="O3481" s="66" t="n"/>
      <c r="P3481" s="66" t="n"/>
      <c r="Q3481" s="66" t="n"/>
    </row>
    <row r="3482" ht="69" customHeight="1">
      <c r="E3482" s="68">
        <f>IFERROR(_xlfn.IMAGE("https://play.pokemonshowdown.com/sprites/gen5/hitmonlee.png"),"")</f>
        <v/>
      </c>
      <c r="G3482" s="68">
        <f>IFERROR(_xlfn.IMAGE("https://play.pokemonshowdown.com/sprites/gen5/hitmonchan.png"),"")</f>
        <v/>
      </c>
      <c r="I3482" s="68">
        <f>IFERROR(_xlfn.IMAGE("https://play.pokemonshowdown.com/sprites/gen5/machamp.png"),"")</f>
        <v/>
      </c>
      <c r="K3482" s="68">
        <f>IFERROR(_xlfn.IMAGE("https://play.pokemonshowdown.com/sprites/gen5/medicham.png"),"")</f>
        <v/>
      </c>
      <c r="M3482" s="68">
        <f>IFERROR(_xlfn.IMAGE("https://play.pokemonshowdown.com/sprites/gen5/hitmontop.png"),"")</f>
        <v/>
      </c>
      <c r="O3482" s="68">
        <f>IFERROR(_xlfn.IMAGE("https://play.pokemonshowdown.com/sprites/gen5/hariyama.png"),"")</f>
        <v/>
      </c>
      <c r="Q3482" s="69" t="inlineStr">
        <is>
          <t>DOUBLE BATTLE</t>
        </is>
      </c>
    </row>
    <row r="3483">
      <c r="E3483" s="70" t="inlineStr">
        <is>
          <t>Lv 46 Hitmonlee</t>
        </is>
      </c>
      <c r="F3483" s="71" t="n"/>
      <c r="G3483" s="70" t="inlineStr">
        <is>
          <t>Lv 46 Hitmonchan</t>
        </is>
      </c>
      <c r="H3483" s="71" t="n"/>
      <c r="I3483" s="70" t="inlineStr">
        <is>
          <t>Lv 48 Machamp</t>
        </is>
      </c>
      <c r="J3483" s="71" t="n"/>
      <c r="K3483" s="70" t="inlineStr">
        <is>
          <t>Lv 48 Medicham</t>
        </is>
      </c>
      <c r="L3483" s="71" t="n"/>
      <c r="M3483" s="70" t="inlineStr">
        <is>
          <t>Lv 50 Hitmontop</t>
        </is>
      </c>
      <c r="N3483" s="71" t="n"/>
      <c r="O3483" s="70" t="inlineStr">
        <is>
          <t>Lv 52 Hariyama</t>
        </is>
      </c>
      <c r="P3483" s="71" t="n"/>
      <c r="Q3483" s="72" t="inlineStr">
        <is>
          <t>Pokémon</t>
        </is>
      </c>
    </row>
    <row r="3484">
      <c r="E3484" s="73" t="inlineStr">
        <is>
          <t>Jolly</t>
        </is>
      </c>
      <c r="F3484" s="73" t="inlineStr">
        <is>
          <t>Quick Feet</t>
        </is>
      </c>
      <c r="G3484" s="73" t="inlineStr">
        <is>
          <t>Adamant</t>
        </is>
      </c>
      <c r="H3484" s="73" t="inlineStr">
        <is>
          <t>Scrappy</t>
        </is>
      </c>
      <c r="I3484" s="73" t="inlineStr">
        <is>
          <t>Adamant</t>
        </is>
      </c>
      <c r="J3484" s="73" t="inlineStr">
        <is>
          <t>No Guard</t>
        </is>
      </c>
      <c r="K3484" s="73" t="inlineStr">
        <is>
          <t>Impish</t>
        </is>
      </c>
      <c r="L3484" s="73" t="inlineStr">
        <is>
          <t>Pure Power</t>
        </is>
      </c>
      <c r="M3484" s="73" t="inlineStr">
        <is>
          <t>Adamant</t>
        </is>
      </c>
      <c r="N3484" s="73" t="inlineStr">
        <is>
          <t>Technician</t>
        </is>
      </c>
      <c r="O3484" s="73" t="inlineStr">
        <is>
          <t>Adamant</t>
        </is>
      </c>
      <c r="P3484" s="73" t="inlineStr">
        <is>
          <t>Guts</t>
        </is>
      </c>
      <c r="Q3484" s="72" t="inlineStr">
        <is>
          <t>Nature / Ability</t>
        </is>
      </c>
    </row>
    <row r="3485">
      <c r="B3485" s="72" t="inlineStr">
        <is>
          <t>AI Flags:</t>
        </is>
      </c>
      <c r="E3485" s="74" t="inlineStr">
        <is>
          <t>(None)</t>
        </is>
      </c>
      <c r="F3485" s="71" t="n"/>
      <c r="G3485" s="74" t="inlineStr">
        <is>
          <t>(None)</t>
        </is>
      </c>
      <c r="H3485" s="71" t="n"/>
      <c r="I3485" s="74" t="inlineStr">
        <is>
          <t>Sitrus Berry</t>
        </is>
      </c>
      <c r="J3485" s="71" t="n"/>
      <c r="K3485" s="74" t="inlineStr">
        <is>
          <t>(None)</t>
        </is>
      </c>
      <c r="L3485" s="71" t="n"/>
      <c r="M3485" s="74" t="inlineStr">
        <is>
          <t>(None)</t>
        </is>
      </c>
      <c r="N3485" s="71" t="n"/>
      <c r="O3485" s="74" t="inlineStr">
        <is>
          <t>Sitrus Berry</t>
        </is>
      </c>
      <c r="P3485" s="71" t="n"/>
      <c r="Q3485" s="72" t="inlineStr">
        <is>
          <t>Item</t>
        </is>
      </c>
    </row>
    <row r="3486">
      <c r="B3486" s="69" t="inlineStr">
        <is>
          <t>Basic Trainer</t>
        </is>
      </c>
      <c r="E3486" s="76" t="inlineStr">
        <is>
          <t>Mega Kick</t>
        </is>
      </c>
      <c r="F3486" s="71" t="n"/>
      <c r="G3486" s="86" t="inlineStr">
        <is>
          <t>Sky Uppercut</t>
        </is>
      </c>
      <c r="H3486" s="71" t="n"/>
      <c r="I3486" s="86" t="inlineStr">
        <is>
          <t>Cross Chop</t>
        </is>
      </c>
      <c r="J3486" s="71" t="n"/>
      <c r="K3486" s="86" t="inlineStr">
        <is>
          <t>Focus Punch</t>
        </is>
      </c>
      <c r="L3486" s="71" t="n"/>
      <c r="M3486" s="75" t="inlineStr">
        <is>
          <t>Pursuit</t>
        </is>
      </c>
      <c r="N3486" s="71" t="n"/>
      <c r="O3486" s="76" t="inlineStr">
        <is>
          <t>Fake Out</t>
        </is>
      </c>
      <c r="P3486" s="71" t="n"/>
      <c r="Q3486" s="72" t="inlineStr">
        <is>
          <t>Moves</t>
        </is>
      </c>
    </row>
    <row r="3487">
      <c r="E3487" s="86" t="inlineStr">
        <is>
          <t>Focus Punch</t>
        </is>
      </c>
      <c r="F3487" s="71" t="n"/>
      <c r="G3487" s="76" t="inlineStr">
        <is>
          <t>Protect</t>
        </is>
      </c>
      <c r="H3487" s="71" t="n"/>
      <c r="I3487" s="89" t="inlineStr">
        <is>
          <t>Rock Slide</t>
        </is>
      </c>
      <c r="J3487" s="71" t="n"/>
      <c r="K3487" s="85" t="inlineStr">
        <is>
          <t>Light Screen</t>
        </is>
      </c>
      <c r="L3487" s="71" t="n"/>
      <c r="M3487" s="86" t="inlineStr">
        <is>
          <t>Counter</t>
        </is>
      </c>
      <c r="N3487" s="71" t="n"/>
      <c r="O3487" s="86" t="inlineStr">
        <is>
          <t>Focus Punch</t>
        </is>
      </c>
      <c r="P3487" s="71" t="n"/>
    </row>
    <row r="3488">
      <c r="E3488" s="78" t="inlineStr">
        <is>
          <t>Earthquake</t>
        </is>
      </c>
      <c r="F3488" s="71" t="n"/>
      <c r="G3488" s="83" t="inlineStr">
        <is>
          <t>Fire Punch</t>
        </is>
      </c>
      <c r="H3488" s="71" t="n"/>
      <c r="I3488" s="86" t="inlineStr">
        <is>
          <t>Focus Punch</t>
        </is>
      </c>
      <c r="J3488" s="71" t="n"/>
      <c r="K3488" s="85" t="inlineStr">
        <is>
          <t>Reflect</t>
        </is>
      </c>
      <c r="L3488" s="71" t="n"/>
      <c r="M3488" s="76" t="inlineStr">
        <is>
          <t>Protect</t>
        </is>
      </c>
      <c r="N3488" s="71" t="n"/>
      <c r="O3488" s="76" t="inlineStr">
        <is>
          <t>Belly Drum</t>
        </is>
      </c>
      <c r="P3488" s="71" t="n"/>
    </row>
    <row r="3489">
      <c r="E3489" s="86" t="inlineStr">
        <is>
          <t>Bulk Up</t>
        </is>
      </c>
      <c r="F3489" s="71" t="n"/>
      <c r="G3489" s="91" t="inlineStr">
        <is>
          <t>Ice Punch</t>
        </is>
      </c>
      <c r="H3489" s="71" t="n"/>
      <c r="I3489" s="86" t="inlineStr">
        <is>
          <t>Bulk Up</t>
        </is>
      </c>
      <c r="J3489" s="71" t="n"/>
      <c r="K3489" s="85" t="inlineStr">
        <is>
          <t>Psychic</t>
        </is>
      </c>
      <c r="L3489" s="71" t="n"/>
      <c r="M3489" s="86" t="inlineStr">
        <is>
          <t>Triple Kick</t>
        </is>
      </c>
      <c r="N3489" s="71" t="n"/>
      <c r="O3489" s="78" t="inlineStr">
        <is>
          <t>Earthquake</t>
        </is>
      </c>
      <c r="P3489" s="71" t="n"/>
    </row>
    <row r="3491" ht="20" customHeight="1">
      <c r="B3491" s="65" t="inlineStr">
        <is>
          <t>Leader</t>
        </is>
      </c>
      <c r="C3491" s="66" t="n"/>
      <c r="D3491" s="66" t="n"/>
      <c r="E3491" s="67" t="inlineStr">
        <is>
          <t>Leader Flannery (Rematch 1)</t>
        </is>
      </c>
      <c r="F3491" s="66" t="n"/>
      <c r="G3491" s="66" t="n"/>
      <c r="H3491" s="66" t="n"/>
      <c r="I3491" s="66" t="n"/>
      <c r="J3491" s="66" t="n"/>
      <c r="K3491" s="66" t="n"/>
      <c r="L3491" s="66" t="n"/>
      <c r="M3491" s="66" t="n"/>
      <c r="N3491" s="66" t="n"/>
      <c r="O3491" s="66" t="n"/>
      <c r="P3491" s="66" t="n"/>
      <c r="Q3491" s="66" t="n"/>
    </row>
    <row r="3492" ht="69" customHeight="1">
      <c r="E3492" s="68">
        <f>IFERROR(_xlfn.IMAGE("https://play.pokemonshowdown.com/sprites/gen5/magcargo.png"),"")</f>
        <v/>
      </c>
      <c r="G3492" s="68">
        <f>IFERROR(_xlfn.IMAGE("https://play.pokemonshowdown.com/sprites/gen5/ponyta.png"),"")</f>
        <v/>
      </c>
      <c r="I3492" s="68">
        <f>IFERROR(_xlfn.IMAGE("https://play.pokemonshowdown.com/sprites/gen5/camerupt.png"),"")</f>
        <v/>
      </c>
      <c r="K3492" s="68">
        <f>IFERROR(_xlfn.IMAGE("https://play.pokemonshowdown.com/sprites/gen5/torkoal.png"),"")</f>
        <v/>
      </c>
      <c r="Q3492" s="69" t="inlineStr">
        <is>
          <t>DOUBLE BATTLE</t>
        </is>
      </c>
    </row>
    <row r="3493">
      <c r="E3493" s="70" t="inlineStr">
        <is>
          <t>Lv 38 Magcargo</t>
        </is>
      </c>
      <c r="F3493" s="71" t="n"/>
      <c r="G3493" s="70" t="inlineStr">
        <is>
          <t>Lv 36 Ponyta</t>
        </is>
      </c>
      <c r="H3493" s="71" t="n"/>
      <c r="I3493" s="70" t="inlineStr">
        <is>
          <t>Lv 38 Camerupt</t>
        </is>
      </c>
      <c r="J3493" s="71" t="n"/>
      <c r="K3493" s="70" t="inlineStr">
        <is>
          <t>Lv 40 Torkoal</t>
        </is>
      </c>
      <c r="L3493" s="71" t="n"/>
      <c r="Q3493" s="72" t="inlineStr">
        <is>
          <t>Pokémon</t>
        </is>
      </c>
    </row>
    <row r="3494">
      <c r="E3494" s="73" t="inlineStr">
        <is>
          <t>Rash</t>
        </is>
      </c>
      <c r="F3494" s="73" t="inlineStr">
        <is>
          <t>Magma Armor</t>
        </is>
      </c>
      <c r="G3494" s="73" t="inlineStr">
        <is>
          <t>Lonely</t>
        </is>
      </c>
      <c r="H3494" s="73" t="inlineStr">
        <is>
          <t>Reckless</t>
        </is>
      </c>
      <c r="I3494" s="73" t="inlineStr">
        <is>
          <t>Mild</t>
        </is>
      </c>
      <c r="J3494" s="73" t="inlineStr">
        <is>
          <t>Magma Armor</t>
        </is>
      </c>
      <c r="K3494" s="73" t="inlineStr">
        <is>
          <t>Naughty</t>
        </is>
      </c>
      <c r="L3494" s="73" t="inlineStr">
        <is>
          <t>White Smoke</t>
        </is>
      </c>
      <c r="Q3494" s="72" t="inlineStr">
        <is>
          <t>Nature / Ability</t>
        </is>
      </c>
    </row>
    <row r="3495">
      <c r="B3495" s="72" t="inlineStr">
        <is>
          <t>AI Flags:</t>
        </is>
      </c>
      <c r="E3495" s="74" t="inlineStr">
        <is>
          <t>White Herb</t>
        </is>
      </c>
      <c r="F3495" s="71" t="n"/>
      <c r="G3495" s="74" t="inlineStr">
        <is>
          <t>(None)</t>
        </is>
      </c>
      <c r="H3495" s="71" t="n"/>
      <c r="I3495" s="74" t="inlineStr">
        <is>
          <t>White Herb</t>
        </is>
      </c>
      <c r="J3495" s="71" t="n"/>
      <c r="K3495" s="74" t="inlineStr">
        <is>
          <t>White Herb</t>
        </is>
      </c>
      <c r="L3495" s="71" t="n"/>
      <c r="Q3495" s="72" t="inlineStr">
        <is>
          <t>Item</t>
        </is>
      </c>
    </row>
    <row r="3496">
      <c r="B3496" s="69" t="inlineStr">
        <is>
          <t>Basic Trainer</t>
        </is>
      </c>
      <c r="E3496" s="83" t="inlineStr">
        <is>
          <t>Overheat</t>
        </is>
      </c>
      <c r="F3496" s="71" t="n"/>
      <c r="G3496" s="83" t="inlineStr">
        <is>
          <t>Flamethrower</t>
        </is>
      </c>
      <c r="H3496" s="71" t="n"/>
      <c r="I3496" s="83" t="inlineStr">
        <is>
          <t>Overheat</t>
        </is>
      </c>
      <c r="J3496" s="71" t="n"/>
      <c r="K3496" s="83" t="inlineStr">
        <is>
          <t>Overheat</t>
        </is>
      </c>
      <c r="L3496" s="71" t="n"/>
      <c r="Q3496" s="72" t="inlineStr">
        <is>
          <t>Moves</t>
        </is>
      </c>
    </row>
    <row r="3497">
      <c r="E3497" s="76" t="inlineStr">
        <is>
          <t>Attract</t>
        </is>
      </c>
      <c r="F3497" s="71" t="n"/>
      <c r="G3497" s="76" t="inlineStr">
        <is>
          <t>Attract</t>
        </is>
      </c>
      <c r="H3497" s="71" t="n"/>
      <c r="I3497" s="83" t="inlineStr">
        <is>
          <t>Sunny Day</t>
        </is>
      </c>
      <c r="J3497" s="71" t="n"/>
      <c r="K3497" s="83" t="inlineStr">
        <is>
          <t>Sunny Day</t>
        </is>
      </c>
      <c r="L3497" s="71" t="n"/>
    </row>
    <row r="3498">
      <c r="E3498" s="85" t="inlineStr">
        <is>
          <t>Light Screen</t>
        </is>
      </c>
      <c r="F3498" s="71" t="n"/>
      <c r="G3498" s="84" t="inlineStr">
        <is>
          <t>Solar Beam</t>
        </is>
      </c>
      <c r="H3498" s="71" t="n"/>
      <c r="I3498" s="78" t="inlineStr">
        <is>
          <t>Earthquake</t>
        </is>
      </c>
      <c r="J3498" s="71" t="n"/>
      <c r="K3498" s="76" t="inlineStr">
        <is>
          <t>Explosion</t>
        </is>
      </c>
      <c r="L3498" s="71" t="n"/>
    </row>
    <row r="3499">
      <c r="E3499" s="89" t="inlineStr">
        <is>
          <t>Rock Slide</t>
        </is>
      </c>
      <c r="F3499" s="71" t="n"/>
      <c r="G3499" s="82" t="inlineStr">
        <is>
          <t>Bounce</t>
        </is>
      </c>
      <c r="H3499" s="71" t="n"/>
      <c r="I3499" s="76" t="inlineStr">
        <is>
          <t>Attract</t>
        </is>
      </c>
      <c r="J3499" s="71" t="n"/>
      <c r="K3499" s="76" t="inlineStr">
        <is>
          <t>Attract</t>
        </is>
      </c>
      <c r="L3499" s="71" t="n"/>
    </row>
    <row r="3501" ht="20" customHeight="1">
      <c r="B3501" s="65" t="inlineStr">
        <is>
          <t>Leader</t>
        </is>
      </c>
      <c r="C3501" s="66" t="n"/>
      <c r="D3501" s="66" t="n"/>
      <c r="E3501" s="67" t="inlineStr">
        <is>
          <t>Leader Flannery (Rematch 2)</t>
        </is>
      </c>
      <c r="F3501" s="66" t="n"/>
      <c r="G3501" s="66" t="n"/>
      <c r="H3501" s="66" t="n"/>
      <c r="I3501" s="66" t="n"/>
      <c r="J3501" s="66" t="n"/>
      <c r="K3501" s="66" t="n"/>
      <c r="L3501" s="66" t="n"/>
      <c r="M3501" s="66" t="n"/>
      <c r="N3501" s="66" t="n"/>
      <c r="O3501" s="66" t="n"/>
      <c r="P3501" s="66" t="n"/>
      <c r="Q3501" s="66" t="n"/>
    </row>
    <row r="3502" ht="69" customHeight="1">
      <c r="E3502" s="68">
        <f>IFERROR(_xlfn.IMAGE("https://play.pokemonshowdown.com/sprites/gen5/growlithe.png"),"")</f>
        <v/>
      </c>
      <c r="G3502" s="68">
        <f>IFERROR(_xlfn.IMAGE("https://play.pokemonshowdown.com/sprites/gen5/magcargo.png"),"")</f>
        <v/>
      </c>
      <c r="I3502" s="68">
        <f>IFERROR(_xlfn.IMAGE("https://play.pokemonshowdown.com/sprites/gen5/ponyta.png"),"")</f>
        <v/>
      </c>
      <c r="K3502" s="68">
        <f>IFERROR(_xlfn.IMAGE("https://play.pokemonshowdown.com/sprites/gen5/camerupt.png"),"")</f>
        <v/>
      </c>
      <c r="M3502" s="68">
        <f>IFERROR(_xlfn.IMAGE("https://play.pokemonshowdown.com/sprites/gen5/torkoal.png"),"")</f>
        <v/>
      </c>
      <c r="Q3502" s="69" t="inlineStr">
        <is>
          <t>DOUBLE BATTLE</t>
        </is>
      </c>
    </row>
    <row r="3503">
      <c r="E3503" s="70" t="inlineStr">
        <is>
          <t>Lv 41 Growlithe</t>
        </is>
      </c>
      <c r="F3503" s="71" t="n"/>
      <c r="G3503" s="70" t="inlineStr">
        <is>
          <t>Lv 43 Magcargo</t>
        </is>
      </c>
      <c r="H3503" s="71" t="n"/>
      <c r="I3503" s="70" t="inlineStr">
        <is>
          <t>Lv 41 Ponyta</t>
        </is>
      </c>
      <c r="J3503" s="71" t="n"/>
      <c r="K3503" s="70" t="inlineStr">
        <is>
          <t>Lv 43 Camerupt</t>
        </is>
      </c>
      <c r="L3503" s="71" t="n"/>
      <c r="M3503" s="70" t="inlineStr">
        <is>
          <t>Lv 45 Torkoal</t>
        </is>
      </c>
      <c r="N3503" s="71" t="n"/>
      <c r="Q3503" s="72" t="inlineStr">
        <is>
          <t>Pokémon</t>
        </is>
      </c>
    </row>
    <row r="3504">
      <c r="E3504" s="73" t="inlineStr">
        <is>
          <t>Modest</t>
        </is>
      </c>
      <c r="F3504" s="73" t="inlineStr">
        <is>
          <t>Intimidate</t>
        </is>
      </c>
      <c r="G3504" s="73" t="inlineStr">
        <is>
          <t>Rash</t>
        </is>
      </c>
      <c r="H3504" s="73" t="inlineStr">
        <is>
          <t>Magma Armor</t>
        </is>
      </c>
      <c r="I3504" s="73" t="inlineStr">
        <is>
          <t>Lonely</t>
        </is>
      </c>
      <c r="J3504" s="73" t="inlineStr">
        <is>
          <t>Reckless</t>
        </is>
      </c>
      <c r="K3504" s="73" t="inlineStr">
        <is>
          <t>Mild</t>
        </is>
      </c>
      <c r="L3504" s="73" t="inlineStr">
        <is>
          <t>Magma Armor</t>
        </is>
      </c>
      <c r="M3504" s="73" t="inlineStr">
        <is>
          <t>Naughty</t>
        </is>
      </c>
      <c r="N3504" s="73" t="inlineStr">
        <is>
          <t>White Smoke</t>
        </is>
      </c>
      <c r="Q3504" s="72" t="inlineStr">
        <is>
          <t>Nature / Ability</t>
        </is>
      </c>
    </row>
    <row r="3505">
      <c r="B3505" s="72" t="inlineStr">
        <is>
          <t>AI Flags:</t>
        </is>
      </c>
      <c r="E3505" s="74" t="inlineStr">
        <is>
          <t>(None)</t>
        </is>
      </c>
      <c r="F3505" s="71" t="n"/>
      <c r="G3505" s="74" t="inlineStr">
        <is>
          <t>White Herb</t>
        </is>
      </c>
      <c r="H3505" s="71" t="n"/>
      <c r="I3505" s="74" t="inlineStr">
        <is>
          <t>(None)</t>
        </is>
      </c>
      <c r="J3505" s="71" t="n"/>
      <c r="K3505" s="74" t="inlineStr">
        <is>
          <t>White Herb</t>
        </is>
      </c>
      <c r="L3505" s="71" t="n"/>
      <c r="M3505" s="74" t="inlineStr">
        <is>
          <t>White Herb</t>
        </is>
      </c>
      <c r="N3505" s="71" t="n"/>
      <c r="Q3505" s="72" t="inlineStr">
        <is>
          <t>Item</t>
        </is>
      </c>
    </row>
    <row r="3506">
      <c r="B3506" s="69" t="inlineStr">
        <is>
          <t>Basic Trainer</t>
        </is>
      </c>
      <c r="E3506" s="76" t="inlineStr">
        <is>
          <t>Helping Hand</t>
        </is>
      </c>
      <c r="F3506" s="71" t="n"/>
      <c r="G3506" s="83" t="inlineStr">
        <is>
          <t>Overheat</t>
        </is>
      </c>
      <c r="H3506" s="71" t="n"/>
      <c r="I3506" s="83" t="inlineStr">
        <is>
          <t>Flamethrower</t>
        </is>
      </c>
      <c r="J3506" s="71" t="n"/>
      <c r="K3506" s="83" t="inlineStr">
        <is>
          <t>Overheat</t>
        </is>
      </c>
      <c r="L3506" s="71" t="n"/>
      <c r="M3506" s="83" t="inlineStr">
        <is>
          <t>Overheat</t>
        </is>
      </c>
      <c r="N3506" s="71" t="n"/>
      <c r="Q3506" s="72" t="inlineStr">
        <is>
          <t>Moves</t>
        </is>
      </c>
    </row>
    <row r="3507">
      <c r="E3507" s="83" t="inlineStr">
        <is>
          <t>Flamethrower</t>
        </is>
      </c>
      <c r="F3507" s="71" t="n"/>
      <c r="G3507" s="76" t="inlineStr">
        <is>
          <t>Attract</t>
        </is>
      </c>
      <c r="H3507" s="71" t="n"/>
      <c r="I3507" s="76" t="inlineStr">
        <is>
          <t>Attract</t>
        </is>
      </c>
      <c r="J3507" s="71" t="n"/>
      <c r="K3507" s="83" t="inlineStr">
        <is>
          <t>Sunny Day</t>
        </is>
      </c>
      <c r="L3507" s="71" t="n"/>
      <c r="M3507" s="83" t="inlineStr">
        <is>
          <t>Sunny Day</t>
        </is>
      </c>
      <c r="N3507" s="71" t="n"/>
    </row>
    <row r="3508">
      <c r="E3508" s="76" t="inlineStr">
        <is>
          <t>Roar</t>
        </is>
      </c>
      <c r="F3508" s="71" t="n"/>
      <c r="G3508" s="85" t="inlineStr">
        <is>
          <t>Light Screen</t>
        </is>
      </c>
      <c r="H3508" s="71" t="n"/>
      <c r="I3508" s="84" t="inlineStr">
        <is>
          <t>Solar Beam</t>
        </is>
      </c>
      <c r="J3508" s="71" t="n"/>
      <c r="K3508" s="78" t="inlineStr">
        <is>
          <t>Earthquake</t>
        </is>
      </c>
      <c r="L3508" s="71" t="n"/>
      <c r="M3508" s="76" t="inlineStr">
        <is>
          <t>Explosion</t>
        </is>
      </c>
      <c r="N3508" s="71" t="n"/>
    </row>
    <row r="3509">
      <c r="E3509" s="83" t="inlineStr">
        <is>
          <t>Sunny Day</t>
        </is>
      </c>
      <c r="F3509" s="71" t="n"/>
      <c r="G3509" s="89" t="inlineStr">
        <is>
          <t>Rock Slide</t>
        </is>
      </c>
      <c r="H3509" s="71" t="n"/>
      <c r="I3509" s="82" t="inlineStr">
        <is>
          <t>Bounce</t>
        </is>
      </c>
      <c r="J3509" s="71" t="n"/>
      <c r="K3509" s="76" t="inlineStr">
        <is>
          <t>Attract</t>
        </is>
      </c>
      <c r="L3509" s="71" t="n"/>
      <c r="M3509" s="76" t="inlineStr">
        <is>
          <t>Attract</t>
        </is>
      </c>
      <c r="N3509" s="71" t="n"/>
    </row>
    <row r="3511" ht="20" customHeight="1">
      <c r="B3511" s="65" t="inlineStr">
        <is>
          <t>Leader</t>
        </is>
      </c>
      <c r="C3511" s="66" t="n"/>
      <c r="D3511" s="66" t="n"/>
      <c r="E3511" s="67" t="inlineStr">
        <is>
          <t>Leader Flannery (Rematch 3)</t>
        </is>
      </c>
      <c r="F3511" s="66" t="n"/>
      <c r="G3511" s="66" t="n"/>
      <c r="H3511" s="66" t="n"/>
      <c r="I3511" s="66" t="n"/>
      <c r="J3511" s="66" t="n"/>
      <c r="K3511" s="66" t="n"/>
      <c r="L3511" s="66" t="n"/>
      <c r="M3511" s="66" t="n"/>
      <c r="N3511" s="66" t="n"/>
      <c r="O3511" s="66" t="n"/>
      <c r="P3511" s="66" t="n"/>
      <c r="Q3511" s="66" t="n"/>
    </row>
    <row r="3512" ht="69" customHeight="1">
      <c r="E3512" s="68">
        <f>IFERROR(_xlfn.IMAGE("https://play.pokemonshowdown.com/sprites/gen5/houndour.png"),"")</f>
        <v/>
      </c>
      <c r="G3512" s="68">
        <f>IFERROR(_xlfn.IMAGE("https://play.pokemonshowdown.com/sprites/gen5/growlithe.png"),"")</f>
        <v/>
      </c>
      <c r="I3512" s="68">
        <f>IFERROR(_xlfn.IMAGE("https://play.pokemonshowdown.com/sprites/gen5/magcargo.png"),"")</f>
        <v/>
      </c>
      <c r="K3512" s="68">
        <f>IFERROR(_xlfn.IMAGE("https://play.pokemonshowdown.com/sprites/gen5/rapidash.png"),"")</f>
        <v/>
      </c>
      <c r="M3512" s="68">
        <f>IFERROR(_xlfn.IMAGE("https://play.pokemonshowdown.com/sprites/gen5/camerupt.png"),"")</f>
        <v/>
      </c>
      <c r="O3512" s="68">
        <f>IFERROR(_xlfn.IMAGE("https://play.pokemonshowdown.com/sprites/gen5/torkoal.png"),"")</f>
        <v/>
      </c>
      <c r="Q3512" s="69" t="inlineStr">
        <is>
          <t>DOUBLE BATTLE</t>
        </is>
      </c>
    </row>
    <row r="3513">
      <c r="E3513" s="70" t="inlineStr">
        <is>
          <t>Lv 46 Houndour</t>
        </is>
      </c>
      <c r="F3513" s="71" t="n"/>
      <c r="G3513" s="70" t="inlineStr">
        <is>
          <t>Lv 46 Growlithe</t>
        </is>
      </c>
      <c r="H3513" s="71" t="n"/>
      <c r="I3513" s="70" t="inlineStr">
        <is>
          <t>Lv 48 Magcargo</t>
        </is>
      </c>
      <c r="J3513" s="71" t="n"/>
      <c r="K3513" s="70" t="inlineStr">
        <is>
          <t>Lv 46 Rapidash</t>
        </is>
      </c>
      <c r="L3513" s="71" t="n"/>
      <c r="M3513" s="70" t="inlineStr">
        <is>
          <t>Lv 48 Camerupt</t>
        </is>
      </c>
      <c r="N3513" s="71" t="n"/>
      <c r="O3513" s="70" t="inlineStr">
        <is>
          <t>Lv 50 Torkoal</t>
        </is>
      </c>
      <c r="P3513" s="71" t="n"/>
      <c r="Q3513" s="72" t="inlineStr">
        <is>
          <t>Pokémon</t>
        </is>
      </c>
    </row>
    <row r="3514">
      <c r="E3514" s="73" t="inlineStr">
        <is>
          <t>Modest</t>
        </is>
      </c>
      <c r="F3514" s="73" t="inlineStr">
        <is>
          <t>Solar Power</t>
        </is>
      </c>
      <c r="G3514" s="73" t="inlineStr">
        <is>
          <t>Modest</t>
        </is>
      </c>
      <c r="H3514" s="73" t="inlineStr">
        <is>
          <t>Intimidate</t>
        </is>
      </c>
      <c r="I3514" s="73" t="inlineStr">
        <is>
          <t>Rash</t>
        </is>
      </c>
      <c r="J3514" s="73" t="inlineStr">
        <is>
          <t>Magma Armor</t>
        </is>
      </c>
      <c r="K3514" s="73" t="inlineStr">
        <is>
          <t>Hasty</t>
        </is>
      </c>
      <c r="L3514" s="73" t="inlineStr">
        <is>
          <t>Reckless</t>
        </is>
      </c>
      <c r="M3514" s="73" t="inlineStr">
        <is>
          <t>Mild</t>
        </is>
      </c>
      <c r="N3514" s="73" t="inlineStr">
        <is>
          <t>Magma Armor</t>
        </is>
      </c>
      <c r="O3514" s="73" t="inlineStr">
        <is>
          <t>Naughty</t>
        </is>
      </c>
      <c r="P3514" s="73" t="inlineStr">
        <is>
          <t>White Smoke</t>
        </is>
      </c>
      <c r="Q3514" s="72" t="inlineStr">
        <is>
          <t>Nature / Ability</t>
        </is>
      </c>
    </row>
    <row r="3515">
      <c r="B3515" s="72" t="inlineStr">
        <is>
          <t>AI Flags:</t>
        </is>
      </c>
      <c r="E3515" s="74" t="inlineStr">
        <is>
          <t>(None)</t>
        </is>
      </c>
      <c r="F3515" s="71" t="n"/>
      <c r="G3515" s="74" t="inlineStr">
        <is>
          <t>(None)</t>
        </is>
      </c>
      <c r="H3515" s="71" t="n"/>
      <c r="I3515" s="74" t="inlineStr">
        <is>
          <t>White Herb</t>
        </is>
      </c>
      <c r="J3515" s="71" t="n"/>
      <c r="K3515" s="74" t="inlineStr">
        <is>
          <t>(None)</t>
        </is>
      </c>
      <c r="L3515" s="71" t="n"/>
      <c r="M3515" s="74" t="inlineStr">
        <is>
          <t>White Herb</t>
        </is>
      </c>
      <c r="N3515" s="71" t="n"/>
      <c r="O3515" s="74" t="inlineStr">
        <is>
          <t>White Herb</t>
        </is>
      </c>
      <c r="P3515" s="71" t="n"/>
      <c r="Q3515" s="72" t="inlineStr">
        <is>
          <t>Item</t>
        </is>
      </c>
    </row>
    <row r="3516">
      <c r="B3516" s="69" t="inlineStr">
        <is>
          <t>Basic Trainer</t>
        </is>
      </c>
      <c r="E3516" s="76" t="inlineStr">
        <is>
          <t>Roar</t>
        </is>
      </c>
      <c r="F3516" s="71" t="n"/>
      <c r="G3516" s="76" t="inlineStr">
        <is>
          <t>Helping Hand</t>
        </is>
      </c>
      <c r="H3516" s="71" t="n"/>
      <c r="I3516" s="83" t="inlineStr">
        <is>
          <t>Overheat</t>
        </is>
      </c>
      <c r="J3516" s="71" t="n"/>
      <c r="K3516" s="83" t="inlineStr">
        <is>
          <t>Flamethrower</t>
        </is>
      </c>
      <c r="L3516" s="71" t="n"/>
      <c r="M3516" s="83" t="inlineStr">
        <is>
          <t>Overheat</t>
        </is>
      </c>
      <c r="N3516" s="71" t="n"/>
      <c r="O3516" s="83" t="inlineStr">
        <is>
          <t>Overheat</t>
        </is>
      </c>
      <c r="P3516" s="71" t="n"/>
      <c r="Q3516" s="72" t="inlineStr">
        <is>
          <t>Moves</t>
        </is>
      </c>
    </row>
    <row r="3517">
      <c r="E3517" s="84" t="inlineStr">
        <is>
          <t>Solar Beam</t>
        </is>
      </c>
      <c r="F3517" s="71" t="n"/>
      <c r="G3517" s="83" t="inlineStr">
        <is>
          <t>Flamethrower</t>
        </is>
      </c>
      <c r="H3517" s="71" t="n"/>
      <c r="I3517" s="76" t="inlineStr">
        <is>
          <t>Attract</t>
        </is>
      </c>
      <c r="J3517" s="71" t="n"/>
      <c r="K3517" s="76" t="inlineStr">
        <is>
          <t>Attract</t>
        </is>
      </c>
      <c r="L3517" s="71" t="n"/>
      <c r="M3517" s="83" t="inlineStr">
        <is>
          <t>Sunny Day</t>
        </is>
      </c>
      <c r="N3517" s="71" t="n"/>
      <c r="O3517" s="83" t="inlineStr">
        <is>
          <t>Sunny Day</t>
        </is>
      </c>
      <c r="P3517" s="71" t="n"/>
    </row>
    <row r="3518">
      <c r="E3518" s="75" t="inlineStr">
        <is>
          <t>Taunt</t>
        </is>
      </c>
      <c r="F3518" s="71" t="n"/>
      <c r="G3518" s="83" t="inlineStr">
        <is>
          <t>Sunny Day</t>
        </is>
      </c>
      <c r="H3518" s="71" t="n"/>
      <c r="I3518" s="85" t="inlineStr">
        <is>
          <t>Light Screen</t>
        </is>
      </c>
      <c r="J3518" s="71" t="n"/>
      <c r="K3518" s="84" t="inlineStr">
        <is>
          <t>Solar Beam</t>
        </is>
      </c>
      <c r="L3518" s="71" t="n"/>
      <c r="M3518" s="78" t="inlineStr">
        <is>
          <t>Earthquake</t>
        </is>
      </c>
      <c r="N3518" s="71" t="n"/>
      <c r="O3518" s="76" t="inlineStr">
        <is>
          <t>Explosion</t>
        </is>
      </c>
      <c r="P3518" s="71" t="n"/>
    </row>
    <row r="3519">
      <c r="E3519" s="83" t="inlineStr">
        <is>
          <t>Sunny Day</t>
        </is>
      </c>
      <c r="F3519" s="71" t="n"/>
      <c r="G3519" s="76" t="inlineStr">
        <is>
          <t>Roar</t>
        </is>
      </c>
      <c r="H3519" s="71" t="n"/>
      <c r="I3519" s="89" t="inlineStr">
        <is>
          <t>Rock Slide</t>
        </is>
      </c>
      <c r="J3519" s="71" t="n"/>
      <c r="K3519" s="82" t="inlineStr">
        <is>
          <t>Bounce</t>
        </is>
      </c>
      <c r="L3519" s="71" t="n"/>
      <c r="M3519" s="76" t="inlineStr">
        <is>
          <t>Attract</t>
        </is>
      </c>
      <c r="N3519" s="71" t="n"/>
      <c r="O3519" s="76" t="inlineStr">
        <is>
          <t>Attract</t>
        </is>
      </c>
      <c r="P3519" s="71" t="n"/>
    </row>
    <row r="3521" ht="20" customHeight="1">
      <c r="B3521" s="65" t="inlineStr">
        <is>
          <t>Leader</t>
        </is>
      </c>
      <c r="C3521" s="66" t="n"/>
      <c r="D3521" s="66" t="n"/>
      <c r="E3521" s="67" t="inlineStr">
        <is>
          <t>Leader Flannery (Rematch 4)</t>
        </is>
      </c>
      <c r="F3521" s="66" t="n"/>
      <c r="G3521" s="66" t="n"/>
      <c r="H3521" s="66" t="n"/>
      <c r="I3521" s="66" t="n"/>
      <c r="J3521" s="66" t="n"/>
      <c r="K3521" s="66" t="n"/>
      <c r="L3521" s="66" t="n"/>
      <c r="M3521" s="66" t="n"/>
      <c r="N3521" s="66" t="n"/>
      <c r="O3521" s="66" t="n"/>
      <c r="P3521" s="66" t="n"/>
      <c r="Q3521" s="66" t="n"/>
    </row>
    <row r="3522" ht="69" customHeight="1">
      <c r="E3522" s="68">
        <f>IFERROR(_xlfn.IMAGE("https://play.pokemonshowdown.com/sprites/gen5/arcanine.png"),"")</f>
        <v/>
      </c>
      <c r="G3522" s="68">
        <f>IFERROR(_xlfn.IMAGE("https://play.pokemonshowdown.com/sprites/gen5/magcargo.png"),"")</f>
        <v/>
      </c>
      <c r="I3522" s="68">
        <f>IFERROR(_xlfn.IMAGE("https://play.pokemonshowdown.com/sprites/gen5/houndoom.png"),"")</f>
        <v/>
      </c>
      <c r="K3522" s="68">
        <f>IFERROR(_xlfn.IMAGE("https://play.pokemonshowdown.com/sprites/gen5/rapidash.png"),"")</f>
        <v/>
      </c>
      <c r="M3522" s="68">
        <f>IFERROR(_xlfn.IMAGE("https://play.pokemonshowdown.com/sprites/gen5/camerupt.png"),"")</f>
        <v/>
      </c>
      <c r="O3522" s="68">
        <f>IFERROR(_xlfn.IMAGE("https://play.pokemonshowdown.com/sprites/gen5/torkoal.png"),"")</f>
        <v/>
      </c>
      <c r="Q3522" s="69" t="inlineStr">
        <is>
          <t>DOUBLE BATTLE</t>
        </is>
      </c>
    </row>
    <row r="3523">
      <c r="E3523" s="70" t="inlineStr">
        <is>
          <t>Lv 51 Arcanine</t>
        </is>
      </c>
      <c r="F3523" s="71" t="n"/>
      <c r="G3523" s="70" t="inlineStr">
        <is>
          <t>Lv 53 Magcargo</t>
        </is>
      </c>
      <c r="H3523" s="71" t="n"/>
      <c r="I3523" s="70" t="inlineStr">
        <is>
          <t>Lv 51 Houndoom</t>
        </is>
      </c>
      <c r="J3523" s="71" t="n"/>
      <c r="K3523" s="70" t="inlineStr">
        <is>
          <t>Lv 51 Rapidash</t>
        </is>
      </c>
      <c r="L3523" s="71" t="n"/>
      <c r="M3523" s="70" t="inlineStr">
        <is>
          <t>Lv 53 Camerupt</t>
        </is>
      </c>
      <c r="N3523" s="71" t="n"/>
      <c r="O3523" s="70" t="inlineStr">
        <is>
          <t>Lv 55 Torkoal</t>
        </is>
      </c>
      <c r="P3523" s="71" t="n"/>
      <c r="Q3523" s="72" t="inlineStr">
        <is>
          <t>Pokémon</t>
        </is>
      </c>
    </row>
    <row r="3524">
      <c r="E3524" s="73" t="inlineStr">
        <is>
          <t>Timid</t>
        </is>
      </c>
      <c r="F3524" s="73" t="inlineStr">
        <is>
          <t>Intimidate</t>
        </is>
      </c>
      <c r="G3524" s="73" t="inlineStr">
        <is>
          <t>Rash</t>
        </is>
      </c>
      <c r="H3524" s="73" t="inlineStr">
        <is>
          <t>Magma Armor</t>
        </is>
      </c>
      <c r="I3524" s="73" t="inlineStr">
        <is>
          <t>Timid</t>
        </is>
      </c>
      <c r="J3524" s="73" t="inlineStr">
        <is>
          <t>Solar Power</t>
        </is>
      </c>
      <c r="K3524" s="73" t="inlineStr">
        <is>
          <t>Hasty</t>
        </is>
      </c>
      <c r="L3524" s="73" t="inlineStr">
        <is>
          <t>Reckless</t>
        </is>
      </c>
      <c r="M3524" s="73" t="inlineStr">
        <is>
          <t>Mild</t>
        </is>
      </c>
      <c r="N3524" s="73" t="inlineStr">
        <is>
          <t>Magma Armor</t>
        </is>
      </c>
      <c r="O3524" s="73" t="inlineStr">
        <is>
          <t>Naughty</t>
        </is>
      </c>
      <c r="P3524" s="73" t="inlineStr">
        <is>
          <t>White Smoke</t>
        </is>
      </c>
      <c r="Q3524" s="72" t="inlineStr">
        <is>
          <t>Nature / Ability</t>
        </is>
      </c>
    </row>
    <row r="3525">
      <c r="B3525" s="72" t="inlineStr">
        <is>
          <t>AI Flags:</t>
        </is>
      </c>
      <c r="E3525" s="74" t="inlineStr">
        <is>
          <t>(None)</t>
        </is>
      </c>
      <c r="F3525" s="71" t="n"/>
      <c r="G3525" s="74" t="inlineStr">
        <is>
          <t>White Herb</t>
        </is>
      </c>
      <c r="H3525" s="71" t="n"/>
      <c r="I3525" s="74" t="inlineStr">
        <is>
          <t>(None)</t>
        </is>
      </c>
      <c r="J3525" s="71" t="n"/>
      <c r="K3525" s="74" t="inlineStr">
        <is>
          <t>(None)</t>
        </is>
      </c>
      <c r="L3525" s="71" t="n"/>
      <c r="M3525" s="74" t="inlineStr">
        <is>
          <t>White Herb</t>
        </is>
      </c>
      <c r="N3525" s="71" t="n"/>
      <c r="O3525" s="74" t="inlineStr">
        <is>
          <t>White Herb</t>
        </is>
      </c>
      <c r="P3525" s="71" t="n"/>
      <c r="Q3525" s="72" t="inlineStr">
        <is>
          <t>Item</t>
        </is>
      </c>
    </row>
    <row r="3526">
      <c r="B3526" s="69" t="inlineStr">
        <is>
          <t>Basic Trainer</t>
        </is>
      </c>
      <c r="E3526" s="76" t="inlineStr">
        <is>
          <t>Helping Hand</t>
        </is>
      </c>
      <c r="F3526" s="71" t="n"/>
      <c r="G3526" s="83" t="inlineStr">
        <is>
          <t>Overheat</t>
        </is>
      </c>
      <c r="H3526" s="71" t="n"/>
      <c r="I3526" s="76" t="inlineStr">
        <is>
          <t>Roar</t>
        </is>
      </c>
      <c r="J3526" s="71" t="n"/>
      <c r="K3526" s="83" t="inlineStr">
        <is>
          <t>Flamethrower</t>
        </is>
      </c>
      <c r="L3526" s="71" t="n"/>
      <c r="M3526" s="83" t="inlineStr">
        <is>
          <t>Overheat</t>
        </is>
      </c>
      <c r="N3526" s="71" t="n"/>
      <c r="O3526" s="83" t="inlineStr">
        <is>
          <t>Overheat</t>
        </is>
      </c>
      <c r="P3526" s="71" t="n"/>
      <c r="Q3526" s="72" t="inlineStr">
        <is>
          <t>Moves</t>
        </is>
      </c>
    </row>
    <row r="3527">
      <c r="E3527" s="83" t="inlineStr">
        <is>
          <t>Flamethrower</t>
        </is>
      </c>
      <c r="F3527" s="71" t="n"/>
      <c r="G3527" s="76" t="inlineStr">
        <is>
          <t>Attract</t>
        </is>
      </c>
      <c r="H3527" s="71" t="n"/>
      <c r="I3527" s="84" t="inlineStr">
        <is>
          <t>Solar Beam</t>
        </is>
      </c>
      <c r="J3527" s="71" t="n"/>
      <c r="K3527" s="76" t="inlineStr">
        <is>
          <t>Attract</t>
        </is>
      </c>
      <c r="L3527" s="71" t="n"/>
      <c r="M3527" s="83" t="inlineStr">
        <is>
          <t>Sunny Day</t>
        </is>
      </c>
      <c r="N3527" s="71" t="n"/>
      <c r="O3527" s="83" t="inlineStr">
        <is>
          <t>Sunny Day</t>
        </is>
      </c>
      <c r="P3527" s="71" t="n"/>
    </row>
    <row r="3528">
      <c r="E3528" s="83" t="inlineStr">
        <is>
          <t>Sunny Day</t>
        </is>
      </c>
      <c r="F3528" s="71" t="n"/>
      <c r="G3528" s="85" t="inlineStr">
        <is>
          <t>Light Screen</t>
        </is>
      </c>
      <c r="H3528" s="71" t="n"/>
      <c r="I3528" s="75" t="inlineStr">
        <is>
          <t>Taunt</t>
        </is>
      </c>
      <c r="J3528" s="71" t="n"/>
      <c r="K3528" s="84" t="inlineStr">
        <is>
          <t>Solar Beam</t>
        </is>
      </c>
      <c r="L3528" s="71" t="n"/>
      <c r="M3528" s="78" t="inlineStr">
        <is>
          <t>Earthquake</t>
        </is>
      </c>
      <c r="N3528" s="71" t="n"/>
      <c r="O3528" s="76" t="inlineStr">
        <is>
          <t>Explosion</t>
        </is>
      </c>
      <c r="P3528" s="71" t="n"/>
    </row>
    <row r="3529">
      <c r="E3529" s="76" t="inlineStr">
        <is>
          <t>Roar</t>
        </is>
      </c>
      <c r="F3529" s="71" t="n"/>
      <c r="G3529" s="89" t="inlineStr">
        <is>
          <t>Rock Slide</t>
        </is>
      </c>
      <c r="H3529" s="71" t="n"/>
      <c r="I3529" s="83" t="inlineStr">
        <is>
          <t>Sunny Day</t>
        </is>
      </c>
      <c r="J3529" s="71" t="n"/>
      <c r="K3529" s="82" t="inlineStr">
        <is>
          <t>Bounce</t>
        </is>
      </c>
      <c r="L3529" s="71" t="n"/>
      <c r="M3529" s="76" t="inlineStr">
        <is>
          <t>Attract</t>
        </is>
      </c>
      <c r="N3529" s="71" t="n"/>
      <c r="O3529" s="76" t="inlineStr">
        <is>
          <t>Attract</t>
        </is>
      </c>
      <c r="P3529" s="71" t="n"/>
    </row>
    <row r="3531" ht="20" customHeight="1">
      <c r="B3531" s="65" t="inlineStr">
        <is>
          <t>Leader</t>
        </is>
      </c>
      <c r="C3531" s="66" t="n"/>
      <c r="D3531" s="66" t="n"/>
      <c r="E3531" s="67" t="inlineStr">
        <is>
          <t>Leader Juan (Rematch 1)</t>
        </is>
      </c>
      <c r="F3531" s="66" t="n"/>
      <c r="G3531" s="66" t="n"/>
      <c r="H3531" s="66" t="n"/>
      <c r="I3531" s="66" t="n"/>
      <c r="J3531" s="66" t="n"/>
      <c r="K3531" s="66" t="n"/>
      <c r="L3531" s="66" t="n"/>
      <c r="M3531" s="66" t="n"/>
      <c r="N3531" s="66" t="n"/>
      <c r="O3531" s="66" t="n"/>
      <c r="P3531" s="66" t="n"/>
      <c r="Q3531" s="66" t="n"/>
    </row>
    <row r="3532" ht="69" customHeight="1">
      <c r="E3532" s="68">
        <f>IFERROR(_xlfn.IMAGE("https://play.pokemonshowdown.com/sprites/gen5/poliwag.png"),"")</f>
        <v/>
      </c>
      <c r="G3532" s="68">
        <f>IFERROR(_xlfn.IMAGE("https://play.pokemonshowdown.com/sprites/gen5/whiscash.png"),"")</f>
        <v/>
      </c>
      <c r="I3532" s="68">
        <f>IFERROR(_xlfn.IMAGE("https://play.pokemonshowdown.com/sprites/gen5/walrein.png"),"")</f>
        <v/>
      </c>
      <c r="K3532" s="68">
        <f>IFERROR(_xlfn.IMAGE("https://play.pokemonshowdown.com/sprites/gen5/crawdaunt.png"),"")</f>
        <v/>
      </c>
      <c r="M3532" s="68">
        <f>IFERROR(_xlfn.IMAGE("https://play.pokemonshowdown.com/sprites/gen5/kingdra.png"),"")</f>
        <v/>
      </c>
      <c r="Q3532" s="69" t="inlineStr">
        <is>
          <t>DOUBLE BATTLE</t>
        </is>
      </c>
    </row>
    <row r="3533">
      <c r="E3533" s="70" t="inlineStr">
        <is>
          <t>Lv 46 Poliwag</t>
        </is>
      </c>
      <c r="F3533" s="71" t="n"/>
      <c r="G3533" s="70" t="inlineStr">
        <is>
          <t>Lv 46 Whiscash</t>
        </is>
      </c>
      <c r="H3533" s="71" t="n"/>
      <c r="I3533" s="70" t="inlineStr">
        <is>
          <t>Lv 48 Walrein</t>
        </is>
      </c>
      <c r="J3533" s="71" t="n"/>
      <c r="K3533" s="70" t="inlineStr">
        <is>
          <t>Lv 48 Crawdaunt</t>
        </is>
      </c>
      <c r="L3533" s="71" t="n"/>
      <c r="M3533" s="70" t="inlineStr">
        <is>
          <t>Lv 51 Kingdra</t>
        </is>
      </c>
      <c r="N3533" s="71" t="n"/>
      <c r="Q3533" s="72" t="inlineStr">
        <is>
          <t>Pokémon</t>
        </is>
      </c>
    </row>
    <row r="3534">
      <c r="E3534" s="73" t="inlineStr">
        <is>
          <t>Bold</t>
        </is>
      </c>
      <c r="F3534" s="73" t="inlineStr">
        <is>
          <t>Swift Swim</t>
        </is>
      </c>
      <c r="G3534" s="73" t="inlineStr">
        <is>
          <t>Modest</t>
        </is>
      </c>
      <c r="H3534" s="73" t="inlineStr">
        <is>
          <t>Hydration</t>
        </is>
      </c>
      <c r="I3534" s="73" t="inlineStr">
        <is>
          <t>Naughty</t>
        </is>
      </c>
      <c r="J3534" s="73" t="inlineStr">
        <is>
          <t>Filter</t>
        </is>
      </c>
      <c r="K3534" s="73" t="inlineStr">
        <is>
          <t>Adamant</t>
        </is>
      </c>
      <c r="L3534" s="73" t="inlineStr">
        <is>
          <t>Adaptability</t>
        </is>
      </c>
      <c r="M3534" s="73" t="inlineStr">
        <is>
          <t>Modest</t>
        </is>
      </c>
      <c r="N3534" s="73" t="inlineStr">
        <is>
          <t>Swift Swim</t>
        </is>
      </c>
      <c r="Q3534" s="72" t="inlineStr">
        <is>
          <t>Nature / Ability</t>
        </is>
      </c>
    </row>
    <row r="3535">
      <c r="B3535" s="72" t="inlineStr">
        <is>
          <t>AI Flags:</t>
        </is>
      </c>
      <c r="E3535" s="74" t="inlineStr">
        <is>
          <t>(None)</t>
        </is>
      </c>
      <c r="F3535" s="71" t="n"/>
      <c r="G3535" s="74" t="inlineStr">
        <is>
          <t>(None)</t>
        </is>
      </c>
      <c r="H3535" s="71" t="n"/>
      <c r="I3535" s="74" t="inlineStr">
        <is>
          <t>(None)</t>
        </is>
      </c>
      <c r="J3535" s="71" t="n"/>
      <c r="K3535" s="74" t="inlineStr">
        <is>
          <t>Chesto Berry</t>
        </is>
      </c>
      <c r="L3535" s="71" t="n"/>
      <c r="M3535" s="74" t="inlineStr">
        <is>
          <t>Chesto Berry</t>
        </is>
      </c>
      <c r="N3535" s="71" t="n"/>
      <c r="Q3535" s="72" t="inlineStr">
        <is>
          <t>Item</t>
        </is>
      </c>
    </row>
    <row r="3536">
      <c r="B3536" s="69" t="inlineStr">
        <is>
          <t>Basic Trainer</t>
        </is>
      </c>
      <c r="E3536" s="85" t="inlineStr">
        <is>
          <t>Hypnosis</t>
        </is>
      </c>
      <c r="F3536" s="71" t="n"/>
      <c r="G3536" s="90" t="inlineStr">
        <is>
          <t>Rain Dance</t>
        </is>
      </c>
      <c r="H3536" s="71" t="n"/>
      <c r="I3536" s="90" t="inlineStr">
        <is>
          <t>Water Pulse</t>
        </is>
      </c>
      <c r="J3536" s="71" t="n"/>
      <c r="K3536" s="85" t="inlineStr">
        <is>
          <t>Rest</t>
        </is>
      </c>
      <c r="L3536" s="71" t="n"/>
      <c r="M3536" s="90" t="inlineStr">
        <is>
          <t>Water Pulse</t>
        </is>
      </c>
      <c r="N3536" s="71" t="n"/>
      <c r="Q3536" s="72" t="inlineStr">
        <is>
          <t>Moves</t>
        </is>
      </c>
    </row>
    <row r="3537">
      <c r="E3537" s="90" t="inlineStr">
        <is>
          <t>Rain Dance</t>
        </is>
      </c>
      <c r="F3537" s="71" t="n"/>
      <c r="G3537" s="90" t="inlineStr">
        <is>
          <t>Water Pulse</t>
        </is>
      </c>
      <c r="H3537" s="71" t="n"/>
      <c r="I3537" s="76" t="inlineStr">
        <is>
          <t>Body Slam</t>
        </is>
      </c>
      <c r="J3537" s="71" t="n"/>
      <c r="K3537" s="90" t="inlineStr">
        <is>
          <t>Crabhammer</t>
        </is>
      </c>
      <c r="L3537" s="71" t="n"/>
      <c r="M3537" s="76" t="inlineStr">
        <is>
          <t>Double Team</t>
        </is>
      </c>
      <c r="N3537" s="71" t="n"/>
    </row>
    <row r="3538">
      <c r="E3538" s="76" t="inlineStr">
        <is>
          <t>Protect</t>
        </is>
      </c>
      <c r="F3538" s="71" t="n"/>
      <c r="G3538" s="76" t="inlineStr">
        <is>
          <t>Double Team</t>
        </is>
      </c>
      <c r="H3538" s="71" t="n"/>
      <c r="I3538" s="76" t="inlineStr">
        <is>
          <t>Protect</t>
        </is>
      </c>
      <c r="J3538" s="71" t="n"/>
      <c r="K3538" s="75" t="inlineStr">
        <is>
          <t>Taunt</t>
        </is>
      </c>
      <c r="L3538" s="71" t="n"/>
      <c r="M3538" s="91" t="inlineStr">
        <is>
          <t>Ice Beam</t>
        </is>
      </c>
      <c r="N3538" s="71" t="n"/>
    </row>
    <row r="3539">
      <c r="E3539" s="90" t="inlineStr">
        <is>
          <t>Hydro Pump</t>
        </is>
      </c>
      <c r="F3539" s="71" t="n"/>
      <c r="G3539" s="78" t="inlineStr">
        <is>
          <t>Fissure</t>
        </is>
      </c>
      <c r="H3539" s="71" t="n"/>
      <c r="I3539" s="91" t="inlineStr">
        <is>
          <t>Ice Beam</t>
        </is>
      </c>
      <c r="J3539" s="71" t="n"/>
      <c r="K3539" s="76" t="inlineStr">
        <is>
          <t>Double Team</t>
        </is>
      </c>
      <c r="L3539" s="71" t="n"/>
      <c r="M3539" s="85" t="inlineStr">
        <is>
          <t>Rest</t>
        </is>
      </c>
      <c r="N3539" s="71" t="n"/>
    </row>
    <row r="3541" ht="20" customHeight="1">
      <c r="B3541" s="65" t="inlineStr">
        <is>
          <t>Leader</t>
        </is>
      </c>
      <c r="C3541" s="66" t="n"/>
      <c r="D3541" s="66" t="n"/>
      <c r="E3541" s="67" t="inlineStr">
        <is>
          <t>Leader Juan (Rematch 2)</t>
        </is>
      </c>
      <c r="F3541" s="66" t="n"/>
      <c r="G3541" s="66" t="n"/>
      <c r="H3541" s="66" t="n"/>
      <c r="I3541" s="66" t="n"/>
      <c r="J3541" s="66" t="n"/>
      <c r="K3541" s="66" t="n"/>
      <c r="L3541" s="66" t="n"/>
      <c r="M3541" s="66" t="n"/>
      <c r="N3541" s="66" t="n"/>
      <c r="O3541" s="66" t="n"/>
      <c r="P3541" s="66" t="n"/>
      <c r="Q3541" s="66" t="n"/>
    </row>
    <row r="3542" ht="69" customHeight="1">
      <c r="E3542" s="68">
        <f>IFERROR(_xlfn.IMAGE("https://play.pokemonshowdown.com/sprites/gen5/poliwhirl.png"),"")</f>
        <v/>
      </c>
      <c r="G3542" s="68">
        <f>IFERROR(_xlfn.IMAGE("https://play.pokemonshowdown.com/sprites/gen5/whiscash.png"),"")</f>
        <v/>
      </c>
      <c r="I3542" s="68">
        <f>IFERROR(_xlfn.IMAGE("https://play.pokemonshowdown.com/sprites/gen5/walrein.png"),"")</f>
        <v/>
      </c>
      <c r="K3542" s="68">
        <f>IFERROR(_xlfn.IMAGE("https://play.pokemonshowdown.com/sprites/gen5/crawdaunt.png"),"")</f>
        <v/>
      </c>
      <c r="M3542" s="68">
        <f>IFERROR(_xlfn.IMAGE("https://play.pokemonshowdown.com/sprites/gen5/kingdra.png"),"")</f>
        <v/>
      </c>
      <c r="Q3542" s="69" t="inlineStr">
        <is>
          <t>DOUBLE BATTLE</t>
        </is>
      </c>
    </row>
    <row r="3543">
      <c r="E3543" s="70" t="inlineStr">
        <is>
          <t>Lv 50 Poliwhirl</t>
        </is>
      </c>
      <c r="F3543" s="71" t="n"/>
      <c r="G3543" s="70" t="inlineStr">
        <is>
          <t>Lv 51 Whiscash</t>
        </is>
      </c>
      <c r="H3543" s="71" t="n"/>
      <c r="I3543" s="70" t="inlineStr">
        <is>
          <t>Lv 53 Walrein</t>
        </is>
      </c>
      <c r="J3543" s="71" t="n"/>
      <c r="K3543" s="70" t="inlineStr">
        <is>
          <t>Lv 53 Crawdaunt</t>
        </is>
      </c>
      <c r="L3543" s="71" t="n"/>
      <c r="M3543" s="70" t="inlineStr">
        <is>
          <t>Lv 56 Kingdra</t>
        </is>
      </c>
      <c r="N3543" s="71" t="n"/>
      <c r="Q3543" s="72" t="inlineStr">
        <is>
          <t>Pokémon</t>
        </is>
      </c>
    </row>
    <row r="3544">
      <c r="E3544" s="73" t="inlineStr">
        <is>
          <t>Bold</t>
        </is>
      </c>
      <c r="F3544" s="73" t="inlineStr">
        <is>
          <t>Swift Swim</t>
        </is>
      </c>
      <c r="G3544" s="73" t="inlineStr">
        <is>
          <t>Modest</t>
        </is>
      </c>
      <c r="H3544" s="73" t="inlineStr">
        <is>
          <t>Hydration</t>
        </is>
      </c>
      <c r="I3544" s="73" t="inlineStr">
        <is>
          <t>Naughty</t>
        </is>
      </c>
      <c r="J3544" s="73" t="inlineStr">
        <is>
          <t>Filter</t>
        </is>
      </c>
      <c r="K3544" s="73" t="inlineStr">
        <is>
          <t>Impish</t>
        </is>
      </c>
      <c r="L3544" s="73" t="inlineStr">
        <is>
          <t>Adaptability</t>
        </is>
      </c>
      <c r="M3544" s="73" t="inlineStr">
        <is>
          <t>Modest</t>
        </is>
      </c>
      <c r="N3544" s="73" t="inlineStr">
        <is>
          <t>Swift Swim</t>
        </is>
      </c>
      <c r="Q3544" s="72" t="inlineStr">
        <is>
          <t>Nature / Ability</t>
        </is>
      </c>
    </row>
    <row r="3545">
      <c r="B3545" s="72" t="inlineStr">
        <is>
          <t>AI Flags:</t>
        </is>
      </c>
      <c r="E3545" s="74" t="inlineStr">
        <is>
          <t>(None)</t>
        </is>
      </c>
      <c r="F3545" s="71" t="n"/>
      <c r="G3545" s="74" t="inlineStr">
        <is>
          <t>(None)</t>
        </is>
      </c>
      <c r="H3545" s="71" t="n"/>
      <c r="I3545" s="74" t="inlineStr">
        <is>
          <t>(None)</t>
        </is>
      </c>
      <c r="J3545" s="71" t="n"/>
      <c r="K3545" s="74" t="inlineStr">
        <is>
          <t>Chesto Berry</t>
        </is>
      </c>
      <c r="L3545" s="71" t="n"/>
      <c r="M3545" s="74" t="inlineStr">
        <is>
          <t>Chesto Berry</t>
        </is>
      </c>
      <c r="N3545" s="71" t="n"/>
      <c r="Q3545" s="72" t="inlineStr">
        <is>
          <t>Item</t>
        </is>
      </c>
    </row>
    <row r="3546">
      <c r="B3546" s="69" t="inlineStr">
        <is>
          <t>Basic Trainer</t>
        </is>
      </c>
      <c r="E3546" s="85" t="inlineStr">
        <is>
          <t>Hypnosis</t>
        </is>
      </c>
      <c r="F3546" s="71" t="n"/>
      <c r="G3546" s="90" t="inlineStr">
        <is>
          <t>Rain Dance</t>
        </is>
      </c>
      <c r="H3546" s="71" t="n"/>
      <c r="I3546" s="90" t="inlineStr">
        <is>
          <t>Water Pulse</t>
        </is>
      </c>
      <c r="J3546" s="71" t="n"/>
      <c r="K3546" s="85" t="inlineStr">
        <is>
          <t>Rest</t>
        </is>
      </c>
      <c r="L3546" s="71" t="n"/>
      <c r="M3546" s="90" t="inlineStr">
        <is>
          <t>Water Pulse</t>
        </is>
      </c>
      <c r="N3546" s="71" t="n"/>
      <c r="Q3546" s="72" t="inlineStr">
        <is>
          <t>Moves</t>
        </is>
      </c>
    </row>
    <row r="3547">
      <c r="E3547" s="90" t="inlineStr">
        <is>
          <t>Rain Dance</t>
        </is>
      </c>
      <c r="F3547" s="71" t="n"/>
      <c r="G3547" s="90" t="inlineStr">
        <is>
          <t>Water Pulse</t>
        </is>
      </c>
      <c r="H3547" s="71" t="n"/>
      <c r="I3547" s="76" t="inlineStr">
        <is>
          <t>Body Slam</t>
        </is>
      </c>
      <c r="J3547" s="71" t="n"/>
      <c r="K3547" s="76" t="inlineStr">
        <is>
          <t>Guillotine</t>
        </is>
      </c>
      <c r="L3547" s="71" t="n"/>
      <c r="M3547" s="76" t="inlineStr">
        <is>
          <t>Double Team</t>
        </is>
      </c>
      <c r="N3547" s="71" t="n"/>
    </row>
    <row r="3548">
      <c r="E3548" s="76" t="inlineStr">
        <is>
          <t>Protect</t>
        </is>
      </c>
      <c r="F3548" s="71" t="n"/>
      <c r="G3548" s="76" t="inlineStr">
        <is>
          <t>Double Team</t>
        </is>
      </c>
      <c r="H3548" s="71" t="n"/>
      <c r="I3548" s="76" t="inlineStr">
        <is>
          <t>Protect</t>
        </is>
      </c>
      <c r="J3548" s="71" t="n"/>
      <c r="K3548" s="75" t="inlineStr">
        <is>
          <t>Taunt</t>
        </is>
      </c>
      <c r="L3548" s="71" t="n"/>
      <c r="M3548" s="91" t="inlineStr">
        <is>
          <t>Ice Beam</t>
        </is>
      </c>
      <c r="N3548" s="71" t="n"/>
    </row>
    <row r="3549">
      <c r="E3549" s="90" t="inlineStr">
        <is>
          <t>Hydro Pump</t>
        </is>
      </c>
      <c r="F3549" s="71" t="n"/>
      <c r="G3549" s="78" t="inlineStr">
        <is>
          <t>Fissure</t>
        </is>
      </c>
      <c r="H3549" s="71" t="n"/>
      <c r="I3549" s="91" t="inlineStr">
        <is>
          <t>Ice Beam</t>
        </is>
      </c>
      <c r="J3549" s="71" t="n"/>
      <c r="K3549" s="76" t="inlineStr">
        <is>
          <t>Double Team</t>
        </is>
      </c>
      <c r="L3549" s="71" t="n"/>
      <c r="M3549" s="85" t="inlineStr">
        <is>
          <t>Rest</t>
        </is>
      </c>
      <c r="N3549" s="71" t="n"/>
    </row>
    <row r="3551" ht="20" customHeight="1">
      <c r="B3551" s="65" t="inlineStr">
        <is>
          <t>Leader</t>
        </is>
      </c>
      <c r="C3551" s="66" t="n"/>
      <c r="D3551" s="66" t="n"/>
      <c r="E3551" s="67" t="inlineStr">
        <is>
          <t>Leader Juan (Rematch 3)</t>
        </is>
      </c>
      <c r="F3551" s="66" t="n"/>
      <c r="G3551" s="66" t="n"/>
      <c r="H3551" s="66" t="n"/>
      <c r="I3551" s="66" t="n"/>
      <c r="J3551" s="66" t="n"/>
      <c r="K3551" s="66" t="n"/>
      <c r="L3551" s="66" t="n"/>
      <c r="M3551" s="66" t="n"/>
      <c r="N3551" s="66" t="n"/>
      <c r="O3551" s="66" t="n"/>
      <c r="P3551" s="66" t="n"/>
      <c r="Q3551" s="66" t="n"/>
    </row>
    <row r="3552" ht="69" customHeight="1">
      <c r="E3552" s="68">
        <f>IFERROR(_xlfn.IMAGE("https://play.pokemonshowdown.com/sprites/gen5/lapras.png"),"")</f>
        <v/>
      </c>
      <c r="G3552" s="68">
        <f>IFERROR(_xlfn.IMAGE("https://play.pokemonshowdown.com/sprites/gen5/whiscash.png"),"")</f>
        <v/>
      </c>
      <c r="I3552" s="68">
        <f>IFERROR(_xlfn.IMAGE("https://play.pokemonshowdown.com/sprites/gen5/poliwhirl.png"),"")</f>
        <v/>
      </c>
      <c r="K3552" s="68">
        <f>IFERROR(_xlfn.IMAGE("https://play.pokemonshowdown.com/sprites/gen5/walrein.png"),"")</f>
        <v/>
      </c>
      <c r="M3552" s="68">
        <f>IFERROR(_xlfn.IMAGE("https://play.pokemonshowdown.com/sprites/gen5/crawdaunt.png"),"")</f>
        <v/>
      </c>
      <c r="O3552" s="68">
        <f>IFERROR(_xlfn.IMAGE("https://play.pokemonshowdown.com/sprites/gen5/kingdra.png"),"")</f>
        <v/>
      </c>
      <c r="Q3552" s="69" t="inlineStr">
        <is>
          <t>DOUBLE BATTLE</t>
        </is>
      </c>
    </row>
    <row r="3553">
      <c r="E3553" s="70" t="inlineStr">
        <is>
          <t>Lv 56 Lapras</t>
        </is>
      </c>
      <c r="F3553" s="71" t="n"/>
      <c r="G3553" s="70" t="inlineStr">
        <is>
          <t>Lv 58 Whiscash</t>
        </is>
      </c>
      <c r="H3553" s="71" t="n"/>
      <c r="I3553" s="70" t="inlineStr">
        <is>
          <t>Lv 56 Poliwhirl</t>
        </is>
      </c>
      <c r="J3553" s="71" t="n"/>
      <c r="K3553" s="70" t="inlineStr">
        <is>
          <t>Lv 58 Walrein</t>
        </is>
      </c>
      <c r="L3553" s="71" t="n"/>
      <c r="M3553" s="70" t="inlineStr">
        <is>
          <t>Lv 58 Crawdaunt</t>
        </is>
      </c>
      <c r="N3553" s="71" t="n"/>
      <c r="O3553" s="70" t="inlineStr">
        <is>
          <t>Lv 61 Kingdra</t>
        </is>
      </c>
      <c r="P3553" s="71" t="n"/>
      <c r="Q3553" s="72" t="inlineStr">
        <is>
          <t>Pokémon</t>
        </is>
      </c>
    </row>
    <row r="3554">
      <c r="E3554" s="73" t="inlineStr">
        <is>
          <t>Modest</t>
        </is>
      </c>
      <c r="F3554" s="73" t="inlineStr">
        <is>
          <t>Serene Grace</t>
        </is>
      </c>
      <c r="G3554" s="73" t="inlineStr">
        <is>
          <t>Modest</t>
        </is>
      </c>
      <c r="H3554" s="73" t="inlineStr">
        <is>
          <t>Hydration</t>
        </is>
      </c>
      <c r="I3554" s="73" t="inlineStr">
        <is>
          <t>Bold</t>
        </is>
      </c>
      <c r="J3554" s="73" t="inlineStr">
        <is>
          <t>Swift Swim</t>
        </is>
      </c>
      <c r="K3554" s="73" t="inlineStr">
        <is>
          <t>Naughty</t>
        </is>
      </c>
      <c r="L3554" s="73" t="inlineStr">
        <is>
          <t>Filter</t>
        </is>
      </c>
      <c r="M3554" s="73" t="inlineStr">
        <is>
          <t>Impish</t>
        </is>
      </c>
      <c r="N3554" s="73" t="inlineStr">
        <is>
          <t>Adaptability</t>
        </is>
      </c>
      <c r="O3554" s="73" t="inlineStr">
        <is>
          <t>Modest</t>
        </is>
      </c>
      <c r="P3554" s="73" t="inlineStr">
        <is>
          <t>Swift Swim</t>
        </is>
      </c>
      <c r="Q3554" s="72" t="inlineStr">
        <is>
          <t>Nature / Ability</t>
        </is>
      </c>
    </row>
    <row r="3555">
      <c r="B3555" s="72" t="inlineStr">
        <is>
          <t>AI Flags:</t>
        </is>
      </c>
      <c r="E3555" s="74" t="inlineStr">
        <is>
          <t>(None)</t>
        </is>
      </c>
      <c r="F3555" s="71" t="n"/>
      <c r="G3555" s="74" t="inlineStr">
        <is>
          <t>(None)</t>
        </is>
      </c>
      <c r="H3555" s="71" t="n"/>
      <c r="I3555" s="74" t="inlineStr">
        <is>
          <t>(None)</t>
        </is>
      </c>
      <c r="J3555" s="71" t="n"/>
      <c r="K3555" s="74" t="inlineStr">
        <is>
          <t>(None)</t>
        </is>
      </c>
      <c r="L3555" s="71" t="n"/>
      <c r="M3555" s="74" t="inlineStr">
        <is>
          <t>Chesto Berry</t>
        </is>
      </c>
      <c r="N3555" s="71" t="n"/>
      <c r="O3555" s="74" t="inlineStr">
        <is>
          <t>Chesto Berry</t>
        </is>
      </c>
      <c r="P3555" s="71" t="n"/>
      <c r="Q3555" s="72" t="inlineStr">
        <is>
          <t>Item</t>
        </is>
      </c>
    </row>
    <row r="3556">
      <c r="B3556" s="69" t="inlineStr">
        <is>
          <t>Basic Trainer</t>
        </is>
      </c>
      <c r="E3556" s="90" t="inlineStr">
        <is>
          <t>Hydro Pump</t>
        </is>
      </c>
      <c r="F3556" s="71" t="n"/>
      <c r="G3556" s="90" t="inlineStr">
        <is>
          <t>Rain Dance</t>
        </is>
      </c>
      <c r="H3556" s="71" t="n"/>
      <c r="I3556" s="85" t="inlineStr">
        <is>
          <t>Hypnosis</t>
        </is>
      </c>
      <c r="J3556" s="71" t="n"/>
      <c r="K3556" s="90" t="inlineStr">
        <is>
          <t>Water Pulse</t>
        </is>
      </c>
      <c r="L3556" s="71" t="n"/>
      <c r="M3556" s="85" t="inlineStr">
        <is>
          <t>Rest</t>
        </is>
      </c>
      <c r="N3556" s="71" t="n"/>
      <c r="O3556" s="90" t="inlineStr">
        <is>
          <t>Water Pulse</t>
        </is>
      </c>
      <c r="P3556" s="71" t="n"/>
      <c r="Q3556" s="72" t="inlineStr">
        <is>
          <t>Moves</t>
        </is>
      </c>
    </row>
    <row r="3557">
      <c r="E3557" s="76" t="inlineStr">
        <is>
          <t>Perish Song</t>
        </is>
      </c>
      <c r="F3557" s="71" t="n"/>
      <c r="G3557" s="90" t="inlineStr">
        <is>
          <t>Water Pulse</t>
        </is>
      </c>
      <c r="H3557" s="71" t="n"/>
      <c r="I3557" s="90" t="inlineStr">
        <is>
          <t>Rain Dance</t>
        </is>
      </c>
      <c r="J3557" s="71" t="n"/>
      <c r="K3557" s="76" t="inlineStr">
        <is>
          <t>Body Slam</t>
        </is>
      </c>
      <c r="L3557" s="71" t="n"/>
      <c r="M3557" s="76" t="inlineStr">
        <is>
          <t>Guillotine</t>
        </is>
      </c>
      <c r="N3557" s="71" t="n"/>
      <c r="O3557" s="76" t="inlineStr">
        <is>
          <t>Double Team</t>
        </is>
      </c>
      <c r="P3557" s="71" t="n"/>
    </row>
    <row r="3558">
      <c r="E3558" s="91" t="inlineStr">
        <is>
          <t>Ice Beam</t>
        </is>
      </c>
      <c r="F3558" s="71" t="n"/>
      <c r="G3558" s="76" t="inlineStr">
        <is>
          <t>Double Team</t>
        </is>
      </c>
      <c r="H3558" s="71" t="n"/>
      <c r="I3558" s="76" t="inlineStr">
        <is>
          <t>Protect</t>
        </is>
      </c>
      <c r="J3558" s="71" t="n"/>
      <c r="K3558" s="76" t="inlineStr">
        <is>
          <t>Protect</t>
        </is>
      </c>
      <c r="L3558" s="71" t="n"/>
      <c r="M3558" s="75" t="inlineStr">
        <is>
          <t>Taunt</t>
        </is>
      </c>
      <c r="N3558" s="71" t="n"/>
      <c r="O3558" s="91" t="inlineStr">
        <is>
          <t>Ice Beam</t>
        </is>
      </c>
      <c r="P3558" s="71" t="n"/>
    </row>
    <row r="3559">
      <c r="E3559" s="92" t="inlineStr">
        <is>
          <t>Confuse Ray</t>
        </is>
      </c>
      <c r="F3559" s="71" t="n"/>
      <c r="G3559" s="78" t="inlineStr">
        <is>
          <t>Fissure</t>
        </is>
      </c>
      <c r="H3559" s="71" t="n"/>
      <c r="I3559" s="90" t="inlineStr">
        <is>
          <t>Hydro Pump</t>
        </is>
      </c>
      <c r="J3559" s="71" t="n"/>
      <c r="K3559" s="91" t="inlineStr">
        <is>
          <t>Ice Beam</t>
        </is>
      </c>
      <c r="L3559" s="71" t="n"/>
      <c r="M3559" s="76" t="inlineStr">
        <is>
          <t>Double Team</t>
        </is>
      </c>
      <c r="N3559" s="71" t="n"/>
      <c r="O3559" s="85" t="inlineStr">
        <is>
          <t>Rest</t>
        </is>
      </c>
      <c r="P3559" s="71" t="n"/>
    </row>
    <row r="3561" ht="20" customHeight="1">
      <c r="B3561" s="65" t="inlineStr">
        <is>
          <t>Leader</t>
        </is>
      </c>
      <c r="C3561" s="66" t="n"/>
      <c r="D3561" s="66" t="n"/>
      <c r="E3561" s="67" t="inlineStr">
        <is>
          <t>Leader Juan (Rematch 4)</t>
        </is>
      </c>
      <c r="F3561" s="66" t="n"/>
      <c r="G3561" s="66" t="n"/>
      <c r="H3561" s="66" t="n"/>
      <c r="I3561" s="66" t="n"/>
      <c r="J3561" s="66" t="n"/>
      <c r="K3561" s="66" t="n"/>
      <c r="L3561" s="66" t="n"/>
      <c r="M3561" s="66" t="n"/>
      <c r="N3561" s="66" t="n"/>
      <c r="O3561" s="66" t="n"/>
      <c r="P3561" s="66" t="n"/>
      <c r="Q3561" s="66" t="n"/>
    </row>
    <row r="3562" ht="69" customHeight="1">
      <c r="E3562" s="68">
        <f>IFERROR(_xlfn.IMAGE("https://play.pokemonshowdown.com/sprites/gen5/lapras.png"),"")</f>
        <v/>
      </c>
      <c r="G3562" s="68">
        <f>IFERROR(_xlfn.IMAGE("https://play.pokemonshowdown.com/sprites/gen5/whiscash.png"),"")</f>
        <v/>
      </c>
      <c r="I3562" s="68">
        <f>IFERROR(_xlfn.IMAGE("https://play.pokemonshowdown.com/sprites/gen5/politoed.png"),"")</f>
        <v/>
      </c>
      <c r="K3562" s="68">
        <f>IFERROR(_xlfn.IMAGE("https://play.pokemonshowdown.com/sprites/gen5/walrein.png"),"")</f>
        <v/>
      </c>
      <c r="M3562" s="68">
        <f>IFERROR(_xlfn.IMAGE("https://play.pokemonshowdown.com/sprites/gen5/crawdaunt.png"),"")</f>
        <v/>
      </c>
      <c r="O3562" s="68">
        <f>IFERROR(_xlfn.IMAGE("https://play.pokemonshowdown.com/sprites/gen5/kingdra.png"),"")</f>
        <v/>
      </c>
      <c r="Q3562" s="69" t="inlineStr">
        <is>
          <t>DOUBLE BATTLE</t>
        </is>
      </c>
    </row>
    <row r="3563">
      <c r="E3563" s="70" t="inlineStr">
        <is>
          <t>Lv 61 Lapras</t>
        </is>
      </c>
      <c r="F3563" s="71" t="n"/>
      <c r="G3563" s="70" t="inlineStr">
        <is>
          <t>Lv 63 Whiscash</t>
        </is>
      </c>
      <c r="H3563" s="71" t="n"/>
      <c r="I3563" s="70" t="inlineStr">
        <is>
          <t>Lv 61 Politoed</t>
        </is>
      </c>
      <c r="J3563" s="71" t="n"/>
      <c r="K3563" s="70" t="inlineStr">
        <is>
          <t>Lv 63 Walrein</t>
        </is>
      </c>
      <c r="L3563" s="71" t="n"/>
      <c r="M3563" s="70" t="inlineStr">
        <is>
          <t>Lv 63 Crawdaunt</t>
        </is>
      </c>
      <c r="N3563" s="71" t="n"/>
      <c r="O3563" s="70" t="inlineStr">
        <is>
          <t>Lv 66 Kingdra</t>
        </is>
      </c>
      <c r="P3563" s="71" t="n"/>
      <c r="Q3563" s="72" t="inlineStr">
        <is>
          <t>Pokémon</t>
        </is>
      </c>
    </row>
    <row r="3564">
      <c r="E3564" s="73" t="inlineStr">
        <is>
          <t>Modest</t>
        </is>
      </c>
      <c r="F3564" s="73" t="inlineStr">
        <is>
          <t>Serene Grace</t>
        </is>
      </c>
      <c r="G3564" s="73" t="inlineStr">
        <is>
          <t>Modest</t>
        </is>
      </c>
      <c r="H3564" s="73" t="inlineStr">
        <is>
          <t>Hydration</t>
        </is>
      </c>
      <c r="I3564" s="73" t="inlineStr">
        <is>
          <t>Modest</t>
        </is>
      </c>
      <c r="J3564" s="73" t="inlineStr">
        <is>
          <t>Swift Swim</t>
        </is>
      </c>
      <c r="K3564" s="73" t="inlineStr">
        <is>
          <t>Naughty</t>
        </is>
      </c>
      <c r="L3564" s="73" t="inlineStr">
        <is>
          <t>Filter</t>
        </is>
      </c>
      <c r="M3564" s="73" t="inlineStr">
        <is>
          <t>Impish</t>
        </is>
      </c>
      <c r="N3564" s="73" t="inlineStr">
        <is>
          <t>Adaptability</t>
        </is>
      </c>
      <c r="O3564" s="73" t="inlineStr">
        <is>
          <t>Modest</t>
        </is>
      </c>
      <c r="P3564" s="73" t="inlineStr">
        <is>
          <t>Swift Swim</t>
        </is>
      </c>
      <c r="Q3564" s="72" t="inlineStr">
        <is>
          <t>Nature / Ability</t>
        </is>
      </c>
    </row>
    <row r="3565">
      <c r="B3565" s="72" t="inlineStr">
        <is>
          <t>AI Flags:</t>
        </is>
      </c>
      <c r="E3565" s="74" t="inlineStr">
        <is>
          <t>(None)</t>
        </is>
      </c>
      <c r="F3565" s="71" t="n"/>
      <c r="G3565" s="74" t="inlineStr">
        <is>
          <t>(None)</t>
        </is>
      </c>
      <c r="H3565" s="71" t="n"/>
      <c r="I3565" s="74" t="inlineStr">
        <is>
          <t>(None)</t>
        </is>
      </c>
      <c r="J3565" s="71" t="n"/>
      <c r="K3565" s="74" t="inlineStr">
        <is>
          <t>(None)</t>
        </is>
      </c>
      <c r="L3565" s="71" t="n"/>
      <c r="M3565" s="74" t="inlineStr">
        <is>
          <t>Chesto Berry</t>
        </is>
      </c>
      <c r="N3565" s="71" t="n"/>
      <c r="O3565" s="74" t="inlineStr">
        <is>
          <t>Chesto Berry</t>
        </is>
      </c>
      <c r="P3565" s="71" t="n"/>
      <c r="Q3565" s="72" t="inlineStr">
        <is>
          <t>Item</t>
        </is>
      </c>
    </row>
    <row r="3566">
      <c r="B3566" s="69" t="inlineStr">
        <is>
          <t>Basic Trainer</t>
        </is>
      </c>
      <c r="E3566" s="90" t="inlineStr">
        <is>
          <t>Hydro Pump</t>
        </is>
      </c>
      <c r="F3566" s="71" t="n"/>
      <c r="G3566" s="90" t="inlineStr">
        <is>
          <t>Rain Dance</t>
        </is>
      </c>
      <c r="H3566" s="71" t="n"/>
      <c r="I3566" s="85" t="inlineStr">
        <is>
          <t>Hypnosis</t>
        </is>
      </c>
      <c r="J3566" s="71" t="n"/>
      <c r="K3566" s="90" t="inlineStr">
        <is>
          <t>Water Pulse</t>
        </is>
      </c>
      <c r="L3566" s="71" t="n"/>
      <c r="M3566" s="85" t="inlineStr">
        <is>
          <t>Rest</t>
        </is>
      </c>
      <c r="N3566" s="71" t="n"/>
      <c r="O3566" s="90" t="inlineStr">
        <is>
          <t>Water Pulse</t>
        </is>
      </c>
      <c r="P3566" s="71" t="n"/>
      <c r="Q3566" s="72" t="inlineStr">
        <is>
          <t>Moves</t>
        </is>
      </c>
    </row>
    <row r="3567">
      <c r="E3567" s="76" t="inlineStr">
        <is>
          <t>Perish Song</t>
        </is>
      </c>
      <c r="F3567" s="71" t="n"/>
      <c r="G3567" s="90" t="inlineStr">
        <is>
          <t>Water Pulse</t>
        </is>
      </c>
      <c r="H3567" s="71" t="n"/>
      <c r="I3567" s="90" t="inlineStr">
        <is>
          <t>Rain Dance</t>
        </is>
      </c>
      <c r="J3567" s="71" t="n"/>
      <c r="K3567" s="76" t="inlineStr">
        <is>
          <t>Body Slam</t>
        </is>
      </c>
      <c r="L3567" s="71" t="n"/>
      <c r="M3567" s="76" t="inlineStr">
        <is>
          <t>Guillotine</t>
        </is>
      </c>
      <c r="N3567" s="71" t="n"/>
      <c r="O3567" s="76" t="inlineStr">
        <is>
          <t>Double Team</t>
        </is>
      </c>
      <c r="P3567" s="71" t="n"/>
    </row>
    <row r="3568">
      <c r="E3568" s="91" t="inlineStr">
        <is>
          <t>Ice Beam</t>
        </is>
      </c>
      <c r="F3568" s="71" t="n"/>
      <c r="G3568" s="76" t="inlineStr">
        <is>
          <t>Double Team</t>
        </is>
      </c>
      <c r="H3568" s="71" t="n"/>
      <c r="I3568" s="90" t="inlineStr">
        <is>
          <t>Hydro Pump</t>
        </is>
      </c>
      <c r="J3568" s="71" t="n"/>
      <c r="K3568" s="76" t="inlineStr">
        <is>
          <t>Protect</t>
        </is>
      </c>
      <c r="L3568" s="71" t="n"/>
      <c r="M3568" s="75" t="inlineStr">
        <is>
          <t>Taunt</t>
        </is>
      </c>
      <c r="N3568" s="71" t="n"/>
      <c r="O3568" s="91" t="inlineStr">
        <is>
          <t>Ice Beam</t>
        </is>
      </c>
      <c r="P3568" s="71" t="n"/>
    </row>
    <row r="3569">
      <c r="E3569" s="92" t="inlineStr">
        <is>
          <t>Confuse Ray</t>
        </is>
      </c>
      <c r="F3569" s="71" t="n"/>
      <c r="G3569" s="78" t="inlineStr">
        <is>
          <t>Fissure</t>
        </is>
      </c>
      <c r="H3569" s="71" t="n"/>
      <c r="I3569" s="76" t="inlineStr">
        <is>
          <t>Perish Song</t>
        </is>
      </c>
      <c r="J3569" s="71" t="n"/>
      <c r="K3569" s="91" t="inlineStr">
        <is>
          <t>Sheer Cold</t>
        </is>
      </c>
      <c r="L3569" s="71" t="n"/>
      <c r="M3569" s="76" t="inlineStr">
        <is>
          <t>Double Team</t>
        </is>
      </c>
      <c r="N3569" s="71" t="n"/>
      <c r="O3569" s="85" t="inlineStr">
        <is>
          <t>Rest</t>
        </is>
      </c>
      <c r="P3569" s="71" t="n"/>
    </row>
    <row r="3571" ht="20" customHeight="1">
      <c r="B3571" s="65" t="inlineStr">
        <is>
          <t>Leader</t>
        </is>
      </c>
      <c r="C3571" s="66" t="n"/>
      <c r="D3571" s="66" t="n"/>
      <c r="E3571" s="67" t="inlineStr">
        <is>
          <t>Leader Norman (Rematch 1)</t>
        </is>
      </c>
      <c r="F3571" s="66" t="n"/>
      <c r="G3571" s="66" t="n"/>
      <c r="H3571" s="66" t="n"/>
      <c r="I3571" s="66" t="n"/>
      <c r="J3571" s="66" t="n"/>
      <c r="K3571" s="66" t="n"/>
      <c r="L3571" s="66" t="n"/>
      <c r="M3571" s="66" t="n"/>
      <c r="N3571" s="66" t="n"/>
      <c r="O3571" s="66" t="n"/>
      <c r="P3571" s="66" t="n"/>
      <c r="Q3571" s="66" t="n"/>
    </row>
    <row r="3572" ht="69" customHeight="1">
      <c r="E3572" s="68">
        <f>IFERROR(_xlfn.IMAGE("https://play.pokemonshowdown.com/sprites/gen5/chansey.png"),"")</f>
        <v/>
      </c>
      <c r="G3572" s="68">
        <f>IFERROR(_xlfn.IMAGE("https://play.pokemonshowdown.com/sprites/gen5/slaking.png"),"")</f>
        <v/>
      </c>
      <c r="I3572" s="68">
        <f>IFERROR(_xlfn.IMAGE("https://play.pokemonshowdown.com/sprites/gen5/spinda.png"),"")</f>
        <v/>
      </c>
      <c r="K3572" s="68">
        <f>IFERROR(_xlfn.IMAGE("https://play.pokemonshowdown.com/sprites/gen5/slaking.png"),"")</f>
        <v/>
      </c>
      <c r="Q3572" s="69" t="inlineStr">
        <is>
          <t>DOUBLE BATTLE</t>
        </is>
      </c>
    </row>
    <row r="3573">
      <c r="E3573" s="70" t="inlineStr">
        <is>
          <t>Lv 42 Chansey</t>
        </is>
      </c>
      <c r="F3573" s="71" t="n"/>
      <c r="G3573" s="70" t="inlineStr">
        <is>
          <t>Lv 42 Slaking</t>
        </is>
      </c>
      <c r="H3573" s="71" t="n"/>
      <c r="I3573" s="70" t="inlineStr">
        <is>
          <t>Lv 43 Spinda</t>
        </is>
      </c>
      <c r="J3573" s="71" t="n"/>
      <c r="K3573" s="70" t="inlineStr">
        <is>
          <t>Lv 45 Slaking</t>
        </is>
      </c>
      <c r="L3573" s="71" t="n"/>
      <c r="Q3573" s="72" t="inlineStr">
        <is>
          <t>Pokémon</t>
        </is>
      </c>
    </row>
    <row r="3574">
      <c r="E3574" s="73" t="inlineStr">
        <is>
          <t>Adamant</t>
        </is>
      </c>
      <c r="F3574" s="73" t="inlineStr">
        <is>
          <t>Natural Cure</t>
        </is>
      </c>
      <c r="G3574" s="73" t="inlineStr">
        <is>
          <t>Naive</t>
        </is>
      </c>
      <c r="H3574" s="73" t="inlineStr">
        <is>
          <t>Truant</t>
        </is>
      </c>
      <c r="I3574" s="73" t="inlineStr">
        <is>
          <t>Adamant</t>
        </is>
      </c>
      <c r="J3574" s="73" t="inlineStr">
        <is>
          <t>Tangled Feet</t>
        </is>
      </c>
      <c r="K3574" s="73" t="inlineStr">
        <is>
          <t>Timid</t>
        </is>
      </c>
      <c r="L3574" s="73" t="inlineStr">
        <is>
          <t>Truant</t>
        </is>
      </c>
      <c r="Q3574" s="72" t="inlineStr">
        <is>
          <t>Nature / Ability</t>
        </is>
      </c>
    </row>
    <row r="3575">
      <c r="B3575" s="72" t="inlineStr">
        <is>
          <t>AI Flags:</t>
        </is>
      </c>
      <c r="E3575" s="74" t="inlineStr">
        <is>
          <t>(None)</t>
        </is>
      </c>
      <c r="F3575" s="71" t="n"/>
      <c r="G3575" s="74" t="inlineStr">
        <is>
          <t>Sitrus Berry</t>
        </is>
      </c>
      <c r="H3575" s="71" t="n"/>
      <c r="I3575" s="74" t="inlineStr">
        <is>
          <t>(None)</t>
        </is>
      </c>
      <c r="J3575" s="71" t="n"/>
      <c r="K3575" s="74" t="inlineStr">
        <is>
          <t>Sitrus Berry</t>
        </is>
      </c>
      <c r="L3575" s="71" t="n"/>
      <c r="Q3575" s="72" t="inlineStr">
        <is>
          <t>Item</t>
        </is>
      </c>
    </row>
    <row r="3576">
      <c r="B3576" s="69" t="inlineStr">
        <is>
          <t>Basic Trainer</t>
        </is>
      </c>
      <c r="E3576" s="85" t="inlineStr">
        <is>
          <t>Light Screen</t>
        </is>
      </c>
      <c r="F3576" s="71" t="n"/>
      <c r="G3576" s="91" t="inlineStr">
        <is>
          <t>Blizzard</t>
        </is>
      </c>
      <c r="H3576" s="71" t="n"/>
      <c r="I3576" s="76" t="inlineStr">
        <is>
          <t>Teeter Dance</t>
        </is>
      </c>
      <c r="J3576" s="71" t="n"/>
      <c r="K3576" s="76" t="inlineStr">
        <is>
          <t>Hyper Beam</t>
        </is>
      </c>
      <c r="L3576" s="71" t="n"/>
      <c r="Q3576" s="72" t="inlineStr">
        <is>
          <t>Moves</t>
        </is>
      </c>
    </row>
    <row r="3577">
      <c r="E3577" s="76" t="inlineStr">
        <is>
          <t>Sing</t>
        </is>
      </c>
      <c r="F3577" s="71" t="n"/>
      <c r="G3577" s="92" t="inlineStr">
        <is>
          <t>Shadow Ball</t>
        </is>
      </c>
      <c r="H3577" s="71" t="n"/>
      <c r="I3577" s="85" t="inlineStr">
        <is>
          <t>Skill Swap</t>
        </is>
      </c>
      <c r="J3577" s="71" t="n"/>
      <c r="K3577" s="83" t="inlineStr">
        <is>
          <t>Flamethrower</t>
        </is>
      </c>
      <c r="L3577" s="71" t="n"/>
    </row>
    <row r="3578">
      <c r="E3578" s="85" t="inlineStr">
        <is>
          <t>Skill Swap</t>
        </is>
      </c>
      <c r="F3578" s="71" t="n"/>
      <c r="G3578" s="76" t="inlineStr">
        <is>
          <t>Double Edge</t>
        </is>
      </c>
      <c r="H3578" s="71" t="n"/>
      <c r="I3578" s="76" t="inlineStr">
        <is>
          <t>Facade</t>
        </is>
      </c>
      <c r="J3578" s="71" t="n"/>
      <c r="K3578" s="77" t="inlineStr">
        <is>
          <t>Thunderbolt</t>
        </is>
      </c>
      <c r="L3578" s="71" t="n"/>
    </row>
    <row r="3579">
      <c r="E3579" s="86" t="inlineStr">
        <is>
          <t>Focus Punch</t>
        </is>
      </c>
      <c r="F3579" s="71" t="n"/>
      <c r="G3579" s="83" t="inlineStr">
        <is>
          <t>Fire Blast</t>
        </is>
      </c>
      <c r="H3579" s="71" t="n"/>
      <c r="I3579" s="85" t="inlineStr">
        <is>
          <t>Hypnosis</t>
        </is>
      </c>
      <c r="J3579" s="71" t="n"/>
      <c r="K3579" s="92" t="inlineStr">
        <is>
          <t>Shadow Ball</t>
        </is>
      </c>
      <c r="L3579" s="71" t="n"/>
    </row>
    <row r="3581" ht="20" customHeight="1">
      <c r="B3581" s="65" t="inlineStr">
        <is>
          <t>Leader</t>
        </is>
      </c>
      <c r="C3581" s="66" t="n"/>
      <c r="D3581" s="66" t="n"/>
      <c r="E3581" s="67" t="inlineStr">
        <is>
          <t>Leader Norman (Rematch 2)</t>
        </is>
      </c>
      <c r="F3581" s="66" t="n"/>
      <c r="G3581" s="66" t="n"/>
      <c r="H3581" s="66" t="n"/>
      <c r="I3581" s="66" t="n"/>
      <c r="J3581" s="66" t="n"/>
      <c r="K3581" s="66" t="n"/>
      <c r="L3581" s="66" t="n"/>
      <c r="M3581" s="66" t="n"/>
      <c r="N3581" s="66" t="n"/>
      <c r="O3581" s="66" t="n"/>
      <c r="P3581" s="66" t="n"/>
      <c r="Q3581" s="66" t="n"/>
    </row>
    <row r="3582" ht="69" customHeight="1">
      <c r="E3582" s="68">
        <f>IFERROR(_xlfn.IMAGE("https://play.pokemonshowdown.com/sprites/gen5/slaking.png"),"")</f>
        <v/>
      </c>
      <c r="G3582" s="68">
        <f>IFERROR(_xlfn.IMAGE("https://play.pokemonshowdown.com/sprites/gen5/chansey.png"),"")</f>
        <v/>
      </c>
      <c r="I3582" s="68">
        <f>IFERROR(_xlfn.IMAGE("https://play.pokemonshowdown.com/sprites/gen5/kangaskhan.png"),"")</f>
        <v/>
      </c>
      <c r="K3582" s="68">
        <f>IFERROR(_xlfn.IMAGE("https://play.pokemonshowdown.com/sprites/gen5/spinda.png"),"")</f>
        <v/>
      </c>
      <c r="M3582" s="68">
        <f>IFERROR(_xlfn.IMAGE("https://play.pokemonshowdown.com/sprites/gen5/slaking.png"),"")</f>
        <v/>
      </c>
      <c r="Q3582" s="69" t="inlineStr">
        <is>
          <t>DOUBLE BATTLE</t>
        </is>
      </c>
    </row>
    <row r="3583">
      <c r="E3583" s="70" t="inlineStr">
        <is>
          <t>Lv 47 Slaking</t>
        </is>
      </c>
      <c r="F3583" s="71" t="n"/>
      <c r="G3583" s="70" t="inlineStr">
        <is>
          <t>Lv 47 Chansey</t>
        </is>
      </c>
      <c r="H3583" s="71" t="n"/>
      <c r="I3583" s="70" t="inlineStr">
        <is>
          <t>Lv 45 Kangaskhan</t>
        </is>
      </c>
      <c r="J3583" s="71" t="n"/>
      <c r="K3583" s="70" t="inlineStr">
        <is>
          <t>Lv 48 Spinda</t>
        </is>
      </c>
      <c r="L3583" s="71" t="n"/>
      <c r="M3583" s="70" t="inlineStr">
        <is>
          <t>Lv 50 Slaking</t>
        </is>
      </c>
      <c r="N3583" s="71" t="n"/>
      <c r="Q3583" s="72" t="inlineStr">
        <is>
          <t>Pokémon</t>
        </is>
      </c>
    </row>
    <row r="3584">
      <c r="E3584" s="73" t="inlineStr">
        <is>
          <t>Naive</t>
        </is>
      </c>
      <c r="F3584" s="73" t="inlineStr">
        <is>
          <t>Truant</t>
        </is>
      </c>
      <c r="G3584" s="73" t="inlineStr">
        <is>
          <t>Adamant</t>
        </is>
      </c>
      <c r="H3584" s="73" t="inlineStr">
        <is>
          <t>Natural Cure</t>
        </is>
      </c>
      <c r="I3584" s="73" t="inlineStr">
        <is>
          <t>Adamant</t>
        </is>
      </c>
      <c r="J3584" s="73" t="inlineStr">
        <is>
          <t>Scrappy</t>
        </is>
      </c>
      <c r="K3584" s="73" t="inlineStr">
        <is>
          <t>Adamant</t>
        </is>
      </c>
      <c r="L3584" s="73" t="inlineStr">
        <is>
          <t>Tangled Feet</t>
        </is>
      </c>
      <c r="M3584" s="73" t="inlineStr">
        <is>
          <t>Timid</t>
        </is>
      </c>
      <c r="N3584" s="73" t="inlineStr">
        <is>
          <t>Truant</t>
        </is>
      </c>
      <c r="Q3584" s="72" t="inlineStr">
        <is>
          <t>Nature / Ability</t>
        </is>
      </c>
    </row>
    <row r="3585">
      <c r="B3585" s="72" t="inlineStr">
        <is>
          <t>AI Flags:</t>
        </is>
      </c>
      <c r="E3585" s="74" t="inlineStr">
        <is>
          <t>Sitrus Berry</t>
        </is>
      </c>
      <c r="F3585" s="71" t="n"/>
      <c r="G3585" s="74" t="inlineStr">
        <is>
          <t>(None)</t>
        </is>
      </c>
      <c r="H3585" s="71" t="n"/>
      <c r="I3585" s="74" t="inlineStr">
        <is>
          <t>(None)</t>
        </is>
      </c>
      <c r="J3585" s="71" t="n"/>
      <c r="K3585" s="74" t="inlineStr">
        <is>
          <t>(None)</t>
        </is>
      </c>
      <c r="L3585" s="71" t="n"/>
      <c r="M3585" s="74" t="inlineStr">
        <is>
          <t>Sitrus Berry</t>
        </is>
      </c>
      <c r="N3585" s="71" t="n"/>
      <c r="Q3585" s="72" t="inlineStr">
        <is>
          <t>Item</t>
        </is>
      </c>
    </row>
    <row r="3586">
      <c r="B3586" s="69" t="inlineStr">
        <is>
          <t>Basic Trainer</t>
        </is>
      </c>
      <c r="E3586" s="91" t="inlineStr">
        <is>
          <t>Blizzard</t>
        </is>
      </c>
      <c r="F3586" s="71" t="n"/>
      <c r="G3586" s="85" t="inlineStr">
        <is>
          <t>Light Screen</t>
        </is>
      </c>
      <c r="H3586" s="71" t="n"/>
      <c r="I3586" s="76" t="inlineStr">
        <is>
          <t>Fake Out</t>
        </is>
      </c>
      <c r="J3586" s="71" t="n"/>
      <c r="K3586" s="76" t="inlineStr">
        <is>
          <t>Teeter Dance</t>
        </is>
      </c>
      <c r="L3586" s="71" t="n"/>
      <c r="M3586" s="76" t="inlineStr">
        <is>
          <t>Hyper Beam</t>
        </is>
      </c>
      <c r="N3586" s="71" t="n"/>
      <c r="Q3586" s="72" t="inlineStr">
        <is>
          <t>Moves</t>
        </is>
      </c>
    </row>
    <row r="3587">
      <c r="E3587" s="92" t="inlineStr">
        <is>
          <t>Shadow Ball</t>
        </is>
      </c>
      <c r="F3587" s="71" t="n"/>
      <c r="G3587" s="76" t="inlineStr">
        <is>
          <t>Sing</t>
        </is>
      </c>
      <c r="H3587" s="71" t="n"/>
      <c r="I3587" s="76" t="inlineStr">
        <is>
          <t>Dizzy Punch</t>
        </is>
      </c>
      <c r="J3587" s="71" t="n"/>
      <c r="K3587" s="85" t="inlineStr">
        <is>
          <t>Skill Swap</t>
        </is>
      </c>
      <c r="L3587" s="71" t="n"/>
      <c r="M3587" s="83" t="inlineStr">
        <is>
          <t>Flamethrower</t>
        </is>
      </c>
      <c r="N3587" s="71" t="n"/>
    </row>
    <row r="3588">
      <c r="E3588" s="76" t="inlineStr">
        <is>
          <t>Double Edge</t>
        </is>
      </c>
      <c r="F3588" s="71" t="n"/>
      <c r="G3588" s="85" t="inlineStr">
        <is>
          <t>Skill Swap</t>
        </is>
      </c>
      <c r="H3588" s="71" t="n"/>
      <c r="I3588" s="76" t="inlineStr">
        <is>
          <t>Endure</t>
        </is>
      </c>
      <c r="J3588" s="71" t="n"/>
      <c r="K3588" s="76" t="inlineStr">
        <is>
          <t>Facade</t>
        </is>
      </c>
      <c r="L3588" s="71" t="n"/>
      <c r="M3588" s="77" t="inlineStr">
        <is>
          <t>Thunderbolt</t>
        </is>
      </c>
      <c r="N3588" s="71" t="n"/>
    </row>
    <row r="3589">
      <c r="E3589" s="83" t="inlineStr">
        <is>
          <t>Fire Blast</t>
        </is>
      </c>
      <c r="F3589" s="71" t="n"/>
      <c r="G3589" s="86" t="inlineStr">
        <is>
          <t>Focus Punch</t>
        </is>
      </c>
      <c r="H3589" s="71" t="n"/>
      <c r="I3589" s="86" t="inlineStr">
        <is>
          <t>Reversal</t>
        </is>
      </c>
      <c r="J3589" s="71" t="n"/>
      <c r="K3589" s="85" t="inlineStr">
        <is>
          <t>Hypnosis</t>
        </is>
      </c>
      <c r="L3589" s="71" t="n"/>
      <c r="M3589" s="92" t="inlineStr">
        <is>
          <t>Shadow Ball</t>
        </is>
      </c>
      <c r="N3589" s="71" t="n"/>
    </row>
    <row r="3591" ht="20" customHeight="1">
      <c r="B3591" s="65" t="inlineStr">
        <is>
          <t>Leader</t>
        </is>
      </c>
      <c r="C3591" s="66" t="n"/>
      <c r="D3591" s="66" t="n"/>
      <c r="E3591" s="67" t="inlineStr">
        <is>
          <t>Leader Norman (Rematch 3)</t>
        </is>
      </c>
      <c r="F3591" s="66" t="n"/>
      <c r="G3591" s="66" t="n"/>
      <c r="H3591" s="66" t="n"/>
      <c r="I3591" s="66" t="n"/>
      <c r="J3591" s="66" t="n"/>
      <c r="K3591" s="66" t="n"/>
      <c r="L3591" s="66" t="n"/>
      <c r="M3591" s="66" t="n"/>
      <c r="N3591" s="66" t="n"/>
      <c r="O3591" s="66" t="n"/>
      <c r="P3591" s="66" t="n"/>
      <c r="Q3591" s="66" t="n"/>
    </row>
    <row r="3592" ht="69" customHeight="1">
      <c r="E3592" s="68">
        <f>IFERROR(_xlfn.IMAGE("https://play.pokemonshowdown.com/sprites/gen5/slaking.png"),"")</f>
        <v/>
      </c>
      <c r="G3592" s="68">
        <f>IFERROR(_xlfn.IMAGE("https://play.pokemonshowdown.com/sprites/gen5/blissey.png"),"")</f>
        <v/>
      </c>
      <c r="I3592" s="68">
        <f>IFERROR(_xlfn.IMAGE("https://play.pokemonshowdown.com/sprites/gen5/kangaskhan.png"),"")</f>
        <v/>
      </c>
      <c r="K3592" s="68">
        <f>IFERROR(_xlfn.IMAGE("https://play.pokemonshowdown.com/sprites/gen5/spinda.png"),"")</f>
        <v/>
      </c>
      <c r="M3592" s="68">
        <f>IFERROR(_xlfn.IMAGE("https://play.pokemonshowdown.com/sprites/gen5/slaking.png"),"")</f>
        <v/>
      </c>
      <c r="Q3592" s="69" t="inlineStr">
        <is>
          <t>DOUBLE BATTLE</t>
        </is>
      </c>
    </row>
    <row r="3593">
      <c r="E3593" s="70" t="inlineStr">
        <is>
          <t>Lv 52 Slaking</t>
        </is>
      </c>
      <c r="F3593" s="71" t="n"/>
      <c r="G3593" s="70" t="inlineStr">
        <is>
          <t>Lv 52 Blissey</t>
        </is>
      </c>
      <c r="H3593" s="71" t="n"/>
      <c r="I3593" s="70" t="inlineStr">
        <is>
          <t>Lv 50 Kangaskhan</t>
        </is>
      </c>
      <c r="J3593" s="71" t="n"/>
      <c r="K3593" s="70" t="inlineStr">
        <is>
          <t>Lv 53 Spinda</t>
        </is>
      </c>
      <c r="L3593" s="71" t="n"/>
      <c r="M3593" s="70" t="inlineStr">
        <is>
          <t>Lv 55 Slaking</t>
        </is>
      </c>
      <c r="N3593" s="71" t="n"/>
      <c r="Q3593" s="72" t="inlineStr">
        <is>
          <t>Pokémon</t>
        </is>
      </c>
    </row>
    <row r="3594">
      <c r="E3594" s="73" t="inlineStr">
        <is>
          <t>Naive</t>
        </is>
      </c>
      <c r="F3594" s="73" t="inlineStr">
        <is>
          <t>Truant</t>
        </is>
      </c>
      <c r="G3594" s="73" t="inlineStr">
        <is>
          <t>Adamant</t>
        </is>
      </c>
      <c r="H3594" s="73" t="inlineStr">
        <is>
          <t>Serene Grace</t>
        </is>
      </c>
      <c r="I3594" s="73" t="inlineStr">
        <is>
          <t>Adamant</t>
        </is>
      </c>
      <c r="J3594" s="73" t="inlineStr">
        <is>
          <t>Scrappy</t>
        </is>
      </c>
      <c r="K3594" s="73" t="inlineStr">
        <is>
          <t>Adamant</t>
        </is>
      </c>
      <c r="L3594" s="73" t="inlineStr">
        <is>
          <t>Tangled Feet</t>
        </is>
      </c>
      <c r="M3594" s="73" t="inlineStr">
        <is>
          <t>Timid</t>
        </is>
      </c>
      <c r="N3594" s="73" t="inlineStr">
        <is>
          <t>Truant</t>
        </is>
      </c>
      <c r="Q3594" s="72" t="inlineStr">
        <is>
          <t>Nature / Ability</t>
        </is>
      </c>
    </row>
    <row r="3595">
      <c r="B3595" s="72" t="inlineStr">
        <is>
          <t>AI Flags:</t>
        </is>
      </c>
      <c r="E3595" s="74" t="inlineStr">
        <is>
          <t>Sitrus Berry</t>
        </is>
      </c>
      <c r="F3595" s="71" t="n"/>
      <c r="G3595" s="74" t="inlineStr">
        <is>
          <t>(None)</t>
        </is>
      </c>
      <c r="H3595" s="71" t="n"/>
      <c r="I3595" s="74" t="inlineStr">
        <is>
          <t>(None)</t>
        </is>
      </c>
      <c r="J3595" s="71" t="n"/>
      <c r="K3595" s="74" t="inlineStr">
        <is>
          <t>(None)</t>
        </is>
      </c>
      <c r="L3595" s="71" t="n"/>
      <c r="M3595" s="74" t="inlineStr">
        <is>
          <t>Sitrus Berry</t>
        </is>
      </c>
      <c r="N3595" s="71" t="n"/>
      <c r="Q3595" s="72" t="inlineStr">
        <is>
          <t>Item</t>
        </is>
      </c>
    </row>
    <row r="3596">
      <c r="B3596" s="69" t="inlineStr">
        <is>
          <t>Basic Trainer</t>
        </is>
      </c>
      <c r="E3596" s="91" t="inlineStr">
        <is>
          <t>Blizzard</t>
        </is>
      </c>
      <c r="F3596" s="71" t="n"/>
      <c r="G3596" s="85" t="inlineStr">
        <is>
          <t>Light Screen</t>
        </is>
      </c>
      <c r="H3596" s="71" t="n"/>
      <c r="I3596" s="76" t="inlineStr">
        <is>
          <t>Fake Out</t>
        </is>
      </c>
      <c r="J3596" s="71" t="n"/>
      <c r="K3596" s="76" t="inlineStr">
        <is>
          <t>Teeter Dance</t>
        </is>
      </c>
      <c r="L3596" s="71" t="n"/>
      <c r="M3596" s="76" t="inlineStr">
        <is>
          <t>Hyper Beam</t>
        </is>
      </c>
      <c r="N3596" s="71" t="n"/>
      <c r="Q3596" s="72" t="inlineStr">
        <is>
          <t>Moves</t>
        </is>
      </c>
    </row>
    <row r="3597">
      <c r="E3597" s="92" t="inlineStr">
        <is>
          <t>Shadow Ball</t>
        </is>
      </c>
      <c r="F3597" s="71" t="n"/>
      <c r="G3597" s="76" t="inlineStr">
        <is>
          <t>Sing</t>
        </is>
      </c>
      <c r="H3597" s="71" t="n"/>
      <c r="I3597" s="76" t="inlineStr">
        <is>
          <t>Dizzy Punch</t>
        </is>
      </c>
      <c r="J3597" s="71" t="n"/>
      <c r="K3597" s="85" t="inlineStr">
        <is>
          <t>Skill Swap</t>
        </is>
      </c>
      <c r="L3597" s="71" t="n"/>
      <c r="M3597" s="83" t="inlineStr">
        <is>
          <t>Flamethrower</t>
        </is>
      </c>
      <c r="N3597" s="71" t="n"/>
    </row>
    <row r="3598">
      <c r="E3598" s="76" t="inlineStr">
        <is>
          <t>Double Edge</t>
        </is>
      </c>
      <c r="F3598" s="71" t="n"/>
      <c r="G3598" s="85" t="inlineStr">
        <is>
          <t>Skill Swap</t>
        </is>
      </c>
      <c r="H3598" s="71" t="n"/>
      <c r="I3598" s="76" t="inlineStr">
        <is>
          <t>Endure</t>
        </is>
      </c>
      <c r="J3598" s="71" t="n"/>
      <c r="K3598" s="76" t="inlineStr">
        <is>
          <t>Facade</t>
        </is>
      </c>
      <c r="L3598" s="71" t="n"/>
      <c r="M3598" s="77" t="inlineStr">
        <is>
          <t>Thunderbolt</t>
        </is>
      </c>
      <c r="N3598" s="71" t="n"/>
    </row>
    <row r="3599">
      <c r="E3599" s="83" t="inlineStr">
        <is>
          <t>Fire Blast</t>
        </is>
      </c>
      <c r="F3599" s="71" t="n"/>
      <c r="G3599" s="86" t="inlineStr">
        <is>
          <t>Focus Punch</t>
        </is>
      </c>
      <c r="H3599" s="71" t="n"/>
      <c r="I3599" s="86" t="inlineStr">
        <is>
          <t>Reversal</t>
        </is>
      </c>
      <c r="J3599" s="71" t="n"/>
      <c r="K3599" s="85" t="inlineStr">
        <is>
          <t>Hypnosis</t>
        </is>
      </c>
      <c r="L3599" s="71" t="n"/>
      <c r="M3599" s="92" t="inlineStr">
        <is>
          <t>Shadow Ball</t>
        </is>
      </c>
      <c r="N3599" s="71" t="n"/>
    </row>
    <row r="3601" ht="20" customHeight="1">
      <c r="B3601" s="65" t="inlineStr">
        <is>
          <t>Leader</t>
        </is>
      </c>
      <c r="C3601" s="66" t="n"/>
      <c r="D3601" s="66" t="n"/>
      <c r="E3601" s="67" t="inlineStr">
        <is>
          <t>Leader Norman (Rematch 4)</t>
        </is>
      </c>
      <c r="F3601" s="66" t="n"/>
      <c r="G3601" s="66" t="n"/>
      <c r="H3601" s="66" t="n"/>
      <c r="I3601" s="66" t="n"/>
      <c r="J3601" s="66" t="n"/>
      <c r="K3601" s="66" t="n"/>
      <c r="L3601" s="66" t="n"/>
      <c r="M3601" s="66" t="n"/>
      <c r="N3601" s="66" t="n"/>
      <c r="O3601" s="66" t="n"/>
      <c r="P3601" s="66" t="n"/>
      <c r="Q3601" s="66" t="n"/>
    </row>
    <row r="3602" ht="69" customHeight="1">
      <c r="E3602" s="68">
        <f>IFERROR(_xlfn.IMAGE("https://play.pokemonshowdown.com/sprites/gen5/slaking.png"),"")</f>
        <v/>
      </c>
      <c r="G3602" s="68">
        <f>IFERROR(_xlfn.IMAGE("https://play.pokemonshowdown.com/sprites/gen5/blissey.png"),"")</f>
        <v/>
      </c>
      <c r="I3602" s="68">
        <f>IFERROR(_xlfn.IMAGE("https://play.pokemonshowdown.com/sprites/gen5/kangaskhan.png"),"")</f>
        <v/>
      </c>
      <c r="K3602" s="68">
        <f>IFERROR(_xlfn.IMAGE("https://play.pokemonshowdown.com/sprites/gen5/tauros.png"),"")</f>
        <v/>
      </c>
      <c r="M3602" s="68">
        <f>IFERROR(_xlfn.IMAGE("https://play.pokemonshowdown.com/sprites/gen5/spinda.png"),"")</f>
        <v/>
      </c>
      <c r="O3602" s="68">
        <f>IFERROR(_xlfn.IMAGE("https://play.pokemonshowdown.com/sprites/gen5/slaking.png"),"")</f>
        <v/>
      </c>
      <c r="Q3602" s="69" t="inlineStr">
        <is>
          <t>DOUBLE BATTLE</t>
        </is>
      </c>
    </row>
    <row r="3603">
      <c r="E3603" s="70" t="inlineStr">
        <is>
          <t>Lv 57 Slaking</t>
        </is>
      </c>
      <c r="F3603" s="71" t="n"/>
      <c r="G3603" s="70" t="inlineStr">
        <is>
          <t>Lv 57 Blissey</t>
        </is>
      </c>
      <c r="H3603" s="71" t="n"/>
      <c r="I3603" s="70" t="inlineStr">
        <is>
          <t>Lv 55 Kangaskhan</t>
        </is>
      </c>
      <c r="J3603" s="71" t="n"/>
      <c r="K3603" s="70" t="inlineStr">
        <is>
          <t>Lv 57 Tauros</t>
        </is>
      </c>
      <c r="L3603" s="71" t="n"/>
      <c r="M3603" s="70" t="inlineStr">
        <is>
          <t>Lv 58 Spinda</t>
        </is>
      </c>
      <c r="N3603" s="71" t="n"/>
      <c r="O3603" s="70" t="inlineStr">
        <is>
          <t>Lv 60 Slaking</t>
        </is>
      </c>
      <c r="P3603" s="71" t="n"/>
      <c r="Q3603" s="72" t="inlineStr">
        <is>
          <t>Pokémon</t>
        </is>
      </c>
    </row>
    <row r="3604">
      <c r="E3604" s="73" t="inlineStr">
        <is>
          <t>Naive</t>
        </is>
      </c>
      <c r="F3604" s="73" t="inlineStr">
        <is>
          <t>Truant</t>
        </is>
      </c>
      <c r="G3604" s="73" t="inlineStr">
        <is>
          <t>Adamant</t>
        </is>
      </c>
      <c r="H3604" s="73" t="inlineStr">
        <is>
          <t>Serene Grace</t>
        </is>
      </c>
      <c r="I3604" s="73" t="inlineStr">
        <is>
          <t>Adamant</t>
        </is>
      </c>
      <c r="J3604" s="73" t="inlineStr">
        <is>
          <t>Scrappy</t>
        </is>
      </c>
      <c r="K3604" s="73" t="inlineStr">
        <is>
          <t>Naive</t>
        </is>
      </c>
      <c r="L3604" s="73" t="inlineStr">
        <is>
          <t>Intimidate</t>
        </is>
      </c>
      <c r="M3604" s="73" t="inlineStr">
        <is>
          <t>Adamant</t>
        </is>
      </c>
      <c r="N3604" s="73" t="inlineStr">
        <is>
          <t>Tangled Feet</t>
        </is>
      </c>
      <c r="O3604" s="73" t="inlineStr">
        <is>
          <t>Timid</t>
        </is>
      </c>
      <c r="P3604" s="73" t="inlineStr">
        <is>
          <t>Truant</t>
        </is>
      </c>
      <c r="Q3604" s="72" t="inlineStr">
        <is>
          <t>Nature / Ability</t>
        </is>
      </c>
    </row>
    <row r="3605">
      <c r="B3605" s="72" t="inlineStr">
        <is>
          <t>AI Flags:</t>
        </is>
      </c>
      <c r="E3605" s="74" t="inlineStr">
        <is>
          <t>Sitrus Berry</t>
        </is>
      </c>
      <c r="F3605" s="71" t="n"/>
      <c r="G3605" s="74" t="inlineStr">
        <is>
          <t>(None)</t>
        </is>
      </c>
      <c r="H3605" s="71" t="n"/>
      <c r="I3605" s="74" t="inlineStr">
        <is>
          <t>(None)</t>
        </is>
      </c>
      <c r="J3605" s="71" t="n"/>
      <c r="K3605" s="74" t="inlineStr">
        <is>
          <t>(None)</t>
        </is>
      </c>
      <c r="L3605" s="71" t="n"/>
      <c r="M3605" s="74" t="inlineStr">
        <is>
          <t>(None)</t>
        </is>
      </c>
      <c r="N3605" s="71" t="n"/>
      <c r="O3605" s="74" t="inlineStr">
        <is>
          <t>Sitrus Berry</t>
        </is>
      </c>
      <c r="P3605" s="71" t="n"/>
      <c r="Q3605" s="72" t="inlineStr">
        <is>
          <t>Item</t>
        </is>
      </c>
    </row>
    <row r="3606">
      <c r="B3606" s="69" t="inlineStr">
        <is>
          <t>Basic Trainer</t>
        </is>
      </c>
      <c r="E3606" s="91" t="inlineStr">
        <is>
          <t>Blizzard</t>
        </is>
      </c>
      <c r="F3606" s="71" t="n"/>
      <c r="G3606" s="76" t="inlineStr">
        <is>
          <t>Protect</t>
        </is>
      </c>
      <c r="H3606" s="71" t="n"/>
      <c r="I3606" s="76" t="inlineStr">
        <is>
          <t>Fake Out</t>
        </is>
      </c>
      <c r="J3606" s="71" t="n"/>
      <c r="K3606" s="76" t="inlineStr">
        <is>
          <t>Take Down</t>
        </is>
      </c>
      <c r="L3606" s="71" t="n"/>
      <c r="M3606" s="76" t="inlineStr">
        <is>
          <t>Teeter Dance</t>
        </is>
      </c>
      <c r="N3606" s="71" t="n"/>
      <c r="O3606" s="76" t="inlineStr">
        <is>
          <t>Hyper Beam</t>
        </is>
      </c>
      <c r="P3606" s="71" t="n"/>
      <c r="Q3606" s="72" t="inlineStr">
        <is>
          <t>Moves</t>
        </is>
      </c>
    </row>
    <row r="3607">
      <c r="E3607" s="92" t="inlineStr">
        <is>
          <t>Shadow Ball</t>
        </is>
      </c>
      <c r="F3607" s="71" t="n"/>
      <c r="G3607" s="76" t="inlineStr">
        <is>
          <t>Sing</t>
        </is>
      </c>
      <c r="H3607" s="71" t="n"/>
      <c r="I3607" s="76" t="inlineStr">
        <is>
          <t>Dizzy Punch</t>
        </is>
      </c>
      <c r="J3607" s="71" t="n"/>
      <c r="K3607" s="76" t="inlineStr">
        <is>
          <t>Protect</t>
        </is>
      </c>
      <c r="L3607" s="71" t="n"/>
      <c r="M3607" s="85" t="inlineStr">
        <is>
          <t>Skill Swap</t>
        </is>
      </c>
      <c r="N3607" s="71" t="n"/>
      <c r="O3607" s="83" t="inlineStr">
        <is>
          <t>Flamethrower</t>
        </is>
      </c>
      <c r="P3607" s="71" t="n"/>
    </row>
    <row r="3608">
      <c r="E3608" s="76" t="inlineStr">
        <is>
          <t>Double Edge</t>
        </is>
      </c>
      <c r="F3608" s="71" t="n"/>
      <c r="G3608" s="85" t="inlineStr">
        <is>
          <t>Skill Swap</t>
        </is>
      </c>
      <c r="H3608" s="71" t="n"/>
      <c r="I3608" s="76" t="inlineStr">
        <is>
          <t>Endure</t>
        </is>
      </c>
      <c r="J3608" s="71" t="n"/>
      <c r="K3608" s="83" t="inlineStr">
        <is>
          <t>Fire Blast</t>
        </is>
      </c>
      <c r="L3608" s="71" t="n"/>
      <c r="M3608" s="76" t="inlineStr">
        <is>
          <t>Facade</t>
        </is>
      </c>
      <c r="N3608" s="71" t="n"/>
      <c r="O3608" s="77" t="inlineStr">
        <is>
          <t>Thunderbolt</t>
        </is>
      </c>
      <c r="P3608" s="71" t="n"/>
    </row>
    <row r="3609">
      <c r="E3609" s="83" t="inlineStr">
        <is>
          <t>Fire Blast</t>
        </is>
      </c>
      <c r="F3609" s="71" t="n"/>
      <c r="G3609" s="86" t="inlineStr">
        <is>
          <t>Focus Punch</t>
        </is>
      </c>
      <c r="H3609" s="71" t="n"/>
      <c r="I3609" s="86" t="inlineStr">
        <is>
          <t>Reversal</t>
        </is>
      </c>
      <c r="J3609" s="71" t="n"/>
      <c r="K3609" s="78" t="inlineStr">
        <is>
          <t>Earthquake</t>
        </is>
      </c>
      <c r="L3609" s="71" t="n"/>
      <c r="M3609" s="85" t="inlineStr">
        <is>
          <t>Hypnosis</t>
        </is>
      </c>
      <c r="N3609" s="71" t="n"/>
      <c r="O3609" s="92" t="inlineStr">
        <is>
          <t>Shadow Ball</t>
        </is>
      </c>
      <c r="P3609" s="71" t="n"/>
    </row>
    <row r="3611" ht="20" customHeight="1">
      <c r="B3611" s="65" t="inlineStr">
        <is>
          <t>Leader</t>
        </is>
      </c>
      <c r="C3611" s="66" t="n"/>
      <c r="D3611" s="66" t="n"/>
      <c r="E3611" s="67" t="inlineStr">
        <is>
          <t>Leader Roxanne (Rematch 1)</t>
        </is>
      </c>
      <c r="F3611" s="66" t="n"/>
      <c r="G3611" s="66" t="n"/>
      <c r="H3611" s="66" t="n"/>
      <c r="I3611" s="66" t="n"/>
      <c r="J3611" s="66" t="n"/>
      <c r="K3611" s="66" t="n"/>
      <c r="L3611" s="66" t="n"/>
      <c r="M3611" s="66" t="n"/>
      <c r="N3611" s="66" t="n"/>
      <c r="O3611" s="66" t="n"/>
      <c r="P3611" s="66" t="n"/>
      <c r="Q3611" s="66" t="n"/>
    </row>
    <row r="3612" ht="69" customHeight="1">
      <c r="E3612" s="68">
        <f>IFERROR(_xlfn.IMAGE("https://play.pokemonshowdown.com/sprites/gen5/golem.png"),"")</f>
        <v/>
      </c>
      <c r="G3612" s="68">
        <f>IFERROR(_xlfn.IMAGE("https://play.pokemonshowdown.com/sprites/gen5/kabuto.png"),"")</f>
        <v/>
      </c>
      <c r="I3612" s="68">
        <f>IFERROR(_xlfn.IMAGE("https://play.pokemonshowdown.com/sprites/gen5/onix.png"),"")</f>
        <v/>
      </c>
      <c r="K3612" s="68">
        <f>IFERROR(_xlfn.IMAGE("https://play.pokemonshowdown.com/sprites/gen5/nosepass.png"),"")</f>
        <v/>
      </c>
      <c r="Q3612" s="69" t="inlineStr">
        <is>
          <t>DOUBLE BATTLE</t>
        </is>
      </c>
    </row>
    <row r="3613">
      <c r="E3613" s="70" t="inlineStr">
        <is>
          <t>Lv 32 Golem</t>
        </is>
      </c>
      <c r="F3613" s="71" t="n"/>
      <c r="G3613" s="70" t="inlineStr">
        <is>
          <t>Lv 35 Kabuto</t>
        </is>
      </c>
      <c r="H3613" s="71" t="n"/>
      <c r="I3613" s="70" t="inlineStr">
        <is>
          <t>Lv 35 Onix</t>
        </is>
      </c>
      <c r="J3613" s="71" t="n"/>
      <c r="K3613" s="70" t="inlineStr">
        <is>
          <t>Lv 37 Nosepass</t>
        </is>
      </c>
      <c r="L3613" s="71" t="n"/>
      <c r="Q3613" s="72" t="inlineStr">
        <is>
          <t>Pokémon</t>
        </is>
      </c>
    </row>
    <row r="3614">
      <c r="E3614" s="73" t="inlineStr">
        <is>
          <t>Adamant</t>
        </is>
      </c>
      <c r="F3614" s="73" t="inlineStr">
        <is>
          <t>Shell Armor</t>
        </is>
      </c>
      <c r="G3614" s="73" t="inlineStr">
        <is>
          <t>Naughty</t>
        </is>
      </c>
      <c r="H3614" s="73" t="inlineStr">
        <is>
          <t>Swift Swim</t>
        </is>
      </c>
      <c r="I3614" s="73" t="inlineStr">
        <is>
          <t>Adamant</t>
        </is>
      </c>
      <c r="J3614" s="73" t="inlineStr">
        <is>
          <t>Rock Head</t>
        </is>
      </c>
      <c r="K3614" s="73" t="inlineStr">
        <is>
          <t>Adamant</t>
        </is>
      </c>
      <c r="L3614" s="73" t="inlineStr">
        <is>
          <t>Solid Rock</t>
        </is>
      </c>
      <c r="Q3614" s="72" t="inlineStr">
        <is>
          <t>Nature / Ability</t>
        </is>
      </c>
    </row>
    <row r="3615">
      <c r="B3615" s="72" t="inlineStr">
        <is>
          <t>AI Flags:</t>
        </is>
      </c>
      <c r="E3615" s="74" t="inlineStr">
        <is>
          <t>(None)</t>
        </is>
      </c>
      <c r="F3615" s="71" t="n"/>
      <c r="G3615" s="74" t="inlineStr">
        <is>
          <t>Sitrus Berry</t>
        </is>
      </c>
      <c r="H3615" s="71" t="n"/>
      <c r="I3615" s="74" t="inlineStr">
        <is>
          <t>(None)</t>
        </is>
      </c>
      <c r="J3615" s="71" t="n"/>
      <c r="K3615" s="74" t="inlineStr">
        <is>
          <t>Sitrus Berry</t>
        </is>
      </c>
      <c r="L3615" s="71" t="n"/>
      <c r="Q3615" s="72" t="inlineStr">
        <is>
          <t>Item</t>
        </is>
      </c>
    </row>
    <row r="3616">
      <c r="B3616" s="69" t="inlineStr">
        <is>
          <t>Basic Trainer</t>
        </is>
      </c>
      <c r="E3616" s="76" t="inlineStr">
        <is>
          <t>Protect</t>
        </is>
      </c>
      <c r="F3616" s="71" t="n"/>
      <c r="G3616" s="76" t="inlineStr">
        <is>
          <t>Swords Dance</t>
        </is>
      </c>
      <c r="H3616" s="71" t="n"/>
      <c r="I3616" s="87" t="inlineStr">
        <is>
          <t>Iron Tail</t>
        </is>
      </c>
      <c r="J3616" s="71" t="n"/>
      <c r="K3616" s="76" t="inlineStr">
        <is>
          <t>Double Team</t>
        </is>
      </c>
      <c r="L3616" s="71" t="n"/>
      <c r="Q3616" s="72" t="inlineStr">
        <is>
          <t>Moves</t>
        </is>
      </c>
    </row>
    <row r="3617">
      <c r="E3617" s="89" t="inlineStr">
        <is>
          <t>Rollout</t>
        </is>
      </c>
      <c r="F3617" s="71" t="n"/>
      <c r="G3617" s="91" t="inlineStr">
        <is>
          <t>Ice Beam</t>
        </is>
      </c>
      <c r="H3617" s="71" t="n"/>
      <c r="I3617" s="76" t="inlineStr">
        <is>
          <t>Explosion</t>
        </is>
      </c>
      <c r="J3617" s="71" t="n"/>
      <c r="K3617" s="76" t="inlineStr">
        <is>
          <t>Explosion</t>
        </is>
      </c>
      <c r="L3617" s="71" t="n"/>
    </row>
    <row r="3618">
      <c r="E3618" s="78" t="inlineStr">
        <is>
          <t>Magnitude</t>
        </is>
      </c>
      <c r="F3618" s="71" t="n"/>
      <c r="G3618" s="90" t="inlineStr">
        <is>
          <t>Surf</t>
        </is>
      </c>
      <c r="H3618" s="71" t="n"/>
      <c r="I3618" s="76" t="inlineStr">
        <is>
          <t>Roar</t>
        </is>
      </c>
      <c r="J3618" s="71" t="n"/>
      <c r="K3618" s="76" t="inlineStr">
        <is>
          <t>Protect</t>
        </is>
      </c>
      <c r="L3618" s="71" t="n"/>
    </row>
    <row r="3619">
      <c r="E3619" s="76" t="inlineStr">
        <is>
          <t>Explosion</t>
        </is>
      </c>
      <c r="F3619" s="71" t="n"/>
      <c r="G3619" s="89" t="inlineStr">
        <is>
          <t>Rock Slide</t>
        </is>
      </c>
      <c r="H3619" s="71" t="n"/>
      <c r="I3619" s="89" t="inlineStr">
        <is>
          <t>Rock Slide</t>
        </is>
      </c>
      <c r="J3619" s="71" t="n"/>
      <c r="K3619" s="89" t="inlineStr">
        <is>
          <t>Rock Slide</t>
        </is>
      </c>
      <c r="L3619" s="71" t="n"/>
    </row>
    <row r="3621" ht="20" customHeight="1">
      <c r="B3621" s="65" t="inlineStr">
        <is>
          <t>Leader</t>
        </is>
      </c>
      <c r="C3621" s="66" t="n"/>
      <c r="D3621" s="66" t="n"/>
      <c r="E3621" s="67" t="inlineStr">
        <is>
          <t>Leader Roxanne (Rematch 2)</t>
        </is>
      </c>
      <c r="F3621" s="66" t="n"/>
      <c r="G3621" s="66" t="n"/>
      <c r="H3621" s="66" t="n"/>
      <c r="I3621" s="66" t="n"/>
      <c r="J3621" s="66" t="n"/>
      <c r="K3621" s="66" t="n"/>
      <c r="L3621" s="66" t="n"/>
      <c r="M3621" s="66" t="n"/>
      <c r="N3621" s="66" t="n"/>
      <c r="O3621" s="66" t="n"/>
      <c r="P3621" s="66" t="n"/>
      <c r="Q3621" s="66" t="n"/>
    </row>
    <row r="3622" ht="69" customHeight="1">
      <c r="E3622" s="68">
        <f>IFERROR(_xlfn.IMAGE("https://play.pokemonshowdown.com/sprites/gen5/omanyte.png"),"")</f>
        <v/>
      </c>
      <c r="G3622" s="68">
        <f>IFERROR(_xlfn.IMAGE("https://play.pokemonshowdown.com/sprites/gen5/golem.png"),"")</f>
        <v/>
      </c>
      <c r="I3622" s="68">
        <f>IFERROR(_xlfn.IMAGE("https://play.pokemonshowdown.com/sprites/gen5/kabutops.png"),"")</f>
        <v/>
      </c>
      <c r="K3622" s="68">
        <f>IFERROR(_xlfn.IMAGE("https://play.pokemonshowdown.com/sprites/gen5/onix.png"),"")</f>
        <v/>
      </c>
      <c r="M3622" s="68">
        <f>IFERROR(_xlfn.IMAGE("https://play.pokemonshowdown.com/sprites/gen5/nosepass.png"),"")</f>
        <v/>
      </c>
      <c r="Q3622" s="69" t="inlineStr">
        <is>
          <t>DOUBLE BATTLE</t>
        </is>
      </c>
    </row>
    <row r="3623">
      <c r="E3623" s="70" t="inlineStr">
        <is>
          <t>Lv 37 Omanyte</t>
        </is>
      </c>
      <c r="F3623" s="71" t="n"/>
      <c r="G3623" s="70" t="inlineStr">
        <is>
          <t>Lv 37 Golem</t>
        </is>
      </c>
      <c r="H3623" s="71" t="n"/>
      <c r="I3623" s="70" t="inlineStr">
        <is>
          <t>Lv 40 Kabutops</t>
        </is>
      </c>
      <c r="J3623" s="71" t="n"/>
      <c r="K3623" s="70" t="inlineStr">
        <is>
          <t>Lv 40 Onix</t>
        </is>
      </c>
      <c r="L3623" s="71" t="n"/>
      <c r="M3623" s="70" t="inlineStr">
        <is>
          <t>Lv 42 Nosepass</t>
        </is>
      </c>
      <c r="N3623" s="71" t="n"/>
      <c r="Q3623" s="72" t="inlineStr">
        <is>
          <t>Pokémon</t>
        </is>
      </c>
    </row>
    <row r="3624">
      <c r="E3624" s="73" t="inlineStr">
        <is>
          <t>Rash</t>
        </is>
      </c>
      <c r="F3624" s="73" t="inlineStr">
        <is>
          <t>Swift Swim</t>
        </is>
      </c>
      <c r="G3624" s="73" t="inlineStr">
        <is>
          <t>Adamant</t>
        </is>
      </c>
      <c r="H3624" s="73" t="inlineStr">
        <is>
          <t>Shell Armor</t>
        </is>
      </c>
      <c r="I3624" s="73" t="inlineStr">
        <is>
          <t>Naive</t>
        </is>
      </c>
      <c r="J3624" s="73" t="inlineStr">
        <is>
          <t>Swift Swim</t>
        </is>
      </c>
      <c r="K3624" s="73" t="inlineStr">
        <is>
          <t>Adamant</t>
        </is>
      </c>
      <c r="L3624" s="73" t="inlineStr">
        <is>
          <t>Rock Head</t>
        </is>
      </c>
      <c r="M3624" s="73" t="inlineStr">
        <is>
          <t>Adamant</t>
        </is>
      </c>
      <c r="N3624" s="73" t="inlineStr">
        <is>
          <t>Solid Rock</t>
        </is>
      </c>
      <c r="Q3624" s="72" t="inlineStr">
        <is>
          <t>Nature / Ability</t>
        </is>
      </c>
    </row>
    <row r="3625">
      <c r="B3625" s="72" t="inlineStr">
        <is>
          <t>AI Flags:</t>
        </is>
      </c>
      <c r="E3625" s="74" t="inlineStr">
        <is>
          <t>(None)</t>
        </is>
      </c>
      <c r="F3625" s="71" t="n"/>
      <c r="G3625" s="74" t="inlineStr">
        <is>
          <t>(None)</t>
        </is>
      </c>
      <c r="H3625" s="71" t="n"/>
      <c r="I3625" s="74" t="inlineStr">
        <is>
          <t>Sitrus Berry</t>
        </is>
      </c>
      <c r="J3625" s="71" t="n"/>
      <c r="K3625" s="74" t="inlineStr">
        <is>
          <t>(None)</t>
        </is>
      </c>
      <c r="L3625" s="71" t="n"/>
      <c r="M3625" s="74" t="inlineStr">
        <is>
          <t>Sitrus Berry</t>
        </is>
      </c>
      <c r="N3625" s="71" t="n"/>
      <c r="Q3625" s="72" t="inlineStr">
        <is>
          <t>Item</t>
        </is>
      </c>
    </row>
    <row r="3626">
      <c r="B3626" s="69" t="inlineStr">
        <is>
          <t>Basic Trainer</t>
        </is>
      </c>
      <c r="E3626" s="76" t="inlineStr">
        <is>
          <t>Protect</t>
        </is>
      </c>
      <c r="F3626" s="71" t="n"/>
      <c r="G3626" s="76" t="inlineStr">
        <is>
          <t>Protect</t>
        </is>
      </c>
      <c r="H3626" s="71" t="n"/>
      <c r="I3626" s="76" t="inlineStr">
        <is>
          <t>Swords Dance</t>
        </is>
      </c>
      <c r="J3626" s="71" t="n"/>
      <c r="K3626" s="87" t="inlineStr">
        <is>
          <t>Iron Tail</t>
        </is>
      </c>
      <c r="L3626" s="71" t="n"/>
      <c r="M3626" s="76" t="inlineStr">
        <is>
          <t>Double Team</t>
        </is>
      </c>
      <c r="N3626" s="71" t="n"/>
      <c r="Q3626" s="72" t="inlineStr">
        <is>
          <t>Moves</t>
        </is>
      </c>
    </row>
    <row r="3627">
      <c r="E3627" s="91" t="inlineStr">
        <is>
          <t>Ice Beam</t>
        </is>
      </c>
      <c r="F3627" s="71" t="n"/>
      <c r="G3627" s="89" t="inlineStr">
        <is>
          <t>Rollout</t>
        </is>
      </c>
      <c r="H3627" s="71" t="n"/>
      <c r="I3627" s="91" t="inlineStr">
        <is>
          <t>Ice Beam</t>
        </is>
      </c>
      <c r="J3627" s="71" t="n"/>
      <c r="K3627" s="76" t="inlineStr">
        <is>
          <t>Explosion</t>
        </is>
      </c>
      <c r="L3627" s="71" t="n"/>
      <c r="M3627" s="76" t="inlineStr">
        <is>
          <t>Explosion</t>
        </is>
      </c>
      <c r="N3627" s="71" t="n"/>
    </row>
    <row r="3628">
      <c r="E3628" s="89" t="inlineStr">
        <is>
          <t>Rock Slide</t>
        </is>
      </c>
      <c r="F3628" s="71" t="n"/>
      <c r="G3628" s="78" t="inlineStr">
        <is>
          <t>Magnitude</t>
        </is>
      </c>
      <c r="H3628" s="71" t="n"/>
      <c r="I3628" s="90" t="inlineStr">
        <is>
          <t>Surf</t>
        </is>
      </c>
      <c r="J3628" s="71" t="n"/>
      <c r="K3628" s="76" t="inlineStr">
        <is>
          <t>Roar</t>
        </is>
      </c>
      <c r="L3628" s="71" t="n"/>
      <c r="M3628" s="76" t="inlineStr">
        <is>
          <t>Protect</t>
        </is>
      </c>
      <c r="N3628" s="71" t="n"/>
    </row>
    <row r="3629">
      <c r="E3629" s="90" t="inlineStr">
        <is>
          <t>Surf</t>
        </is>
      </c>
      <c r="F3629" s="71" t="n"/>
      <c r="G3629" s="76" t="inlineStr">
        <is>
          <t>Explosion</t>
        </is>
      </c>
      <c r="H3629" s="71" t="n"/>
      <c r="I3629" s="89" t="inlineStr">
        <is>
          <t>Rock Slide</t>
        </is>
      </c>
      <c r="J3629" s="71" t="n"/>
      <c r="K3629" s="89" t="inlineStr">
        <is>
          <t>Rock Slide</t>
        </is>
      </c>
      <c r="L3629" s="71" t="n"/>
      <c r="M3629" s="89" t="inlineStr">
        <is>
          <t>Rock Slide</t>
        </is>
      </c>
      <c r="N3629" s="71" t="n"/>
    </row>
    <row r="3631" ht="20" customHeight="1">
      <c r="B3631" s="65" t="inlineStr">
        <is>
          <t>Leader</t>
        </is>
      </c>
      <c r="C3631" s="66" t="n"/>
      <c r="D3631" s="66" t="n"/>
      <c r="E3631" s="67" t="inlineStr">
        <is>
          <t>Leader Roxanne (Rematch 3)</t>
        </is>
      </c>
      <c r="F3631" s="66" t="n"/>
      <c r="G3631" s="66" t="n"/>
      <c r="H3631" s="66" t="n"/>
      <c r="I3631" s="66" t="n"/>
      <c r="J3631" s="66" t="n"/>
      <c r="K3631" s="66" t="n"/>
      <c r="L3631" s="66" t="n"/>
      <c r="M3631" s="66" t="n"/>
      <c r="N3631" s="66" t="n"/>
      <c r="O3631" s="66" t="n"/>
      <c r="P3631" s="66" t="n"/>
      <c r="Q3631" s="66" t="n"/>
    </row>
    <row r="3632" ht="69" customHeight="1">
      <c r="E3632" s="68">
        <f>IFERROR(_xlfn.IMAGE("https://play.pokemonshowdown.com/sprites/gen5/omastar.png"),"")</f>
        <v/>
      </c>
      <c r="G3632" s="68">
        <f>IFERROR(_xlfn.IMAGE("https://play.pokemonshowdown.com/sprites/gen5/golem.png"),"")</f>
        <v/>
      </c>
      <c r="I3632" s="68">
        <f>IFERROR(_xlfn.IMAGE("https://play.pokemonshowdown.com/sprites/gen5/kabutops.png"),"")</f>
        <v/>
      </c>
      <c r="K3632" s="68">
        <f>IFERROR(_xlfn.IMAGE("https://play.pokemonshowdown.com/sprites/gen5/onix.png"),"")</f>
        <v/>
      </c>
      <c r="M3632" s="68">
        <f>IFERROR(_xlfn.IMAGE("https://play.pokemonshowdown.com/sprites/gen5/nosepass.png"),"")</f>
        <v/>
      </c>
      <c r="Q3632" s="69" t="inlineStr">
        <is>
          <t>DOUBLE BATTLE</t>
        </is>
      </c>
    </row>
    <row r="3633">
      <c r="E3633" s="70" t="inlineStr">
        <is>
          <t>Lv 42 Omastar</t>
        </is>
      </c>
      <c r="F3633" s="71" t="n"/>
      <c r="G3633" s="70" t="inlineStr">
        <is>
          <t>Lv 42 Golem</t>
        </is>
      </c>
      <c r="H3633" s="71" t="n"/>
      <c r="I3633" s="70" t="inlineStr">
        <is>
          <t>Lv 45 Kabutops</t>
        </is>
      </c>
      <c r="J3633" s="71" t="n"/>
      <c r="K3633" s="70" t="inlineStr">
        <is>
          <t>Lv 45 Onix</t>
        </is>
      </c>
      <c r="L3633" s="71" t="n"/>
      <c r="M3633" s="70" t="inlineStr">
        <is>
          <t>Lv 47 Nosepass</t>
        </is>
      </c>
      <c r="N3633" s="71" t="n"/>
      <c r="Q3633" s="72" t="inlineStr">
        <is>
          <t>Pokémon</t>
        </is>
      </c>
    </row>
    <row r="3634">
      <c r="E3634" s="73" t="inlineStr">
        <is>
          <t>Rash</t>
        </is>
      </c>
      <c r="F3634" s="73" t="inlineStr">
        <is>
          <t>Swift Swim</t>
        </is>
      </c>
      <c r="G3634" s="73" t="inlineStr">
        <is>
          <t>Adamant</t>
        </is>
      </c>
      <c r="H3634" s="73" t="inlineStr">
        <is>
          <t>Shell Armor</t>
        </is>
      </c>
      <c r="I3634" s="73" t="inlineStr">
        <is>
          <t>Naive</t>
        </is>
      </c>
      <c r="J3634" s="73" t="inlineStr">
        <is>
          <t>Swift Swim</t>
        </is>
      </c>
      <c r="K3634" s="73" t="inlineStr">
        <is>
          <t>Adamant</t>
        </is>
      </c>
      <c r="L3634" s="73" t="inlineStr">
        <is>
          <t>Rock Head</t>
        </is>
      </c>
      <c r="M3634" s="73" t="inlineStr">
        <is>
          <t>Adamant</t>
        </is>
      </c>
      <c r="N3634" s="73" t="inlineStr">
        <is>
          <t>Solid Rock</t>
        </is>
      </c>
      <c r="Q3634" s="72" t="inlineStr">
        <is>
          <t>Nature / Ability</t>
        </is>
      </c>
    </row>
    <row r="3635">
      <c r="B3635" s="72" t="inlineStr">
        <is>
          <t>AI Flags:</t>
        </is>
      </c>
      <c r="E3635" s="74" t="inlineStr">
        <is>
          <t>(None)</t>
        </is>
      </c>
      <c r="F3635" s="71" t="n"/>
      <c r="G3635" s="74" t="inlineStr">
        <is>
          <t>(None)</t>
        </is>
      </c>
      <c r="H3635" s="71" t="n"/>
      <c r="I3635" s="74" t="inlineStr">
        <is>
          <t>Sitrus Berry</t>
        </is>
      </c>
      <c r="J3635" s="71" t="n"/>
      <c r="K3635" s="74" t="inlineStr">
        <is>
          <t>(None)</t>
        </is>
      </c>
      <c r="L3635" s="71" t="n"/>
      <c r="M3635" s="74" t="inlineStr">
        <is>
          <t>Sitrus Berry</t>
        </is>
      </c>
      <c r="N3635" s="71" t="n"/>
      <c r="Q3635" s="72" t="inlineStr">
        <is>
          <t>Item</t>
        </is>
      </c>
    </row>
    <row r="3636">
      <c r="B3636" s="69" t="inlineStr">
        <is>
          <t>Basic Trainer</t>
        </is>
      </c>
      <c r="E3636" s="76" t="inlineStr">
        <is>
          <t>Protect</t>
        </is>
      </c>
      <c r="F3636" s="71" t="n"/>
      <c r="G3636" s="76" t="inlineStr">
        <is>
          <t>Protect</t>
        </is>
      </c>
      <c r="H3636" s="71" t="n"/>
      <c r="I3636" s="76" t="inlineStr">
        <is>
          <t>Swords Dance</t>
        </is>
      </c>
      <c r="J3636" s="71" t="n"/>
      <c r="K3636" s="87" t="inlineStr">
        <is>
          <t>Iron Tail</t>
        </is>
      </c>
      <c r="L3636" s="71" t="n"/>
      <c r="M3636" s="76" t="inlineStr">
        <is>
          <t>Double Team</t>
        </is>
      </c>
      <c r="N3636" s="71" t="n"/>
      <c r="Q3636" s="72" t="inlineStr">
        <is>
          <t>Moves</t>
        </is>
      </c>
    </row>
    <row r="3637">
      <c r="E3637" s="91" t="inlineStr">
        <is>
          <t>Ice Beam</t>
        </is>
      </c>
      <c r="F3637" s="71" t="n"/>
      <c r="G3637" s="89" t="inlineStr">
        <is>
          <t>Rollout</t>
        </is>
      </c>
      <c r="H3637" s="71" t="n"/>
      <c r="I3637" s="91" t="inlineStr">
        <is>
          <t>Ice Beam</t>
        </is>
      </c>
      <c r="J3637" s="71" t="n"/>
      <c r="K3637" s="76" t="inlineStr">
        <is>
          <t>Explosion</t>
        </is>
      </c>
      <c r="L3637" s="71" t="n"/>
      <c r="M3637" s="76" t="inlineStr">
        <is>
          <t>Explosion</t>
        </is>
      </c>
      <c r="N3637" s="71" t="n"/>
    </row>
    <row r="3638">
      <c r="E3638" s="89" t="inlineStr">
        <is>
          <t>Rock Slide</t>
        </is>
      </c>
      <c r="F3638" s="71" t="n"/>
      <c r="G3638" s="78" t="inlineStr">
        <is>
          <t>Earthquake</t>
        </is>
      </c>
      <c r="H3638" s="71" t="n"/>
      <c r="I3638" s="90" t="inlineStr">
        <is>
          <t>Surf</t>
        </is>
      </c>
      <c r="J3638" s="71" t="n"/>
      <c r="K3638" s="76" t="inlineStr">
        <is>
          <t>Roar</t>
        </is>
      </c>
      <c r="L3638" s="71" t="n"/>
      <c r="M3638" s="76" t="inlineStr">
        <is>
          <t>Protect</t>
        </is>
      </c>
      <c r="N3638" s="71" t="n"/>
    </row>
    <row r="3639">
      <c r="E3639" s="90" t="inlineStr">
        <is>
          <t>Surf</t>
        </is>
      </c>
      <c r="F3639" s="71" t="n"/>
      <c r="G3639" s="76" t="inlineStr">
        <is>
          <t>Explosion</t>
        </is>
      </c>
      <c r="H3639" s="71" t="n"/>
      <c r="I3639" s="89" t="inlineStr">
        <is>
          <t>Rock Slide</t>
        </is>
      </c>
      <c r="J3639" s="71" t="n"/>
      <c r="K3639" s="89" t="inlineStr">
        <is>
          <t>Rock Slide</t>
        </is>
      </c>
      <c r="L3639" s="71" t="n"/>
      <c r="M3639" s="89" t="inlineStr">
        <is>
          <t>Rock Slide</t>
        </is>
      </c>
      <c r="N3639" s="71" t="n"/>
    </row>
    <row r="3641" ht="20" customHeight="1">
      <c r="B3641" s="65" t="inlineStr">
        <is>
          <t>Leader</t>
        </is>
      </c>
      <c r="C3641" s="66" t="n"/>
      <c r="D3641" s="66" t="n"/>
      <c r="E3641" s="67" t="inlineStr">
        <is>
          <t>Leader Roxanne (Rematch 4)</t>
        </is>
      </c>
      <c r="F3641" s="66" t="n"/>
      <c r="G3641" s="66" t="n"/>
      <c r="H3641" s="66" t="n"/>
      <c r="I3641" s="66" t="n"/>
      <c r="J3641" s="66" t="n"/>
      <c r="K3641" s="66" t="n"/>
      <c r="L3641" s="66" t="n"/>
      <c r="M3641" s="66" t="n"/>
      <c r="N3641" s="66" t="n"/>
      <c r="O3641" s="66" t="n"/>
      <c r="P3641" s="66" t="n"/>
      <c r="Q3641" s="66" t="n"/>
    </row>
    <row r="3642" ht="69" customHeight="1">
      <c r="E3642" s="68">
        <f>IFERROR(_xlfn.IMAGE("https://play.pokemonshowdown.com/sprites/gen5/aerodactyl.png"),"")</f>
        <v/>
      </c>
      <c r="G3642" s="68">
        <f>IFERROR(_xlfn.IMAGE("https://play.pokemonshowdown.com/sprites/gen5/golem.png"),"")</f>
        <v/>
      </c>
      <c r="I3642" s="68">
        <f>IFERROR(_xlfn.IMAGE("https://play.pokemonshowdown.com/sprites/gen5/omastar.png"),"")</f>
        <v/>
      </c>
      <c r="K3642" s="68">
        <f>IFERROR(_xlfn.IMAGE("https://play.pokemonshowdown.com/sprites/gen5/kabutops.png"),"")</f>
        <v/>
      </c>
      <c r="M3642" s="68">
        <f>IFERROR(_xlfn.IMAGE("https://play.pokemonshowdown.com/sprites/gen5/steelix.png"),"")</f>
        <v/>
      </c>
      <c r="O3642" s="68">
        <f>IFERROR(_xlfn.IMAGE("https://play.pokemonshowdown.com/sprites/gen5/nosepass.png"),"")</f>
        <v/>
      </c>
      <c r="Q3642" s="69" t="inlineStr">
        <is>
          <t>DOUBLE BATTLE</t>
        </is>
      </c>
    </row>
    <row r="3643">
      <c r="E3643" s="70" t="inlineStr">
        <is>
          <t>Lv 47 Aerodactyl</t>
        </is>
      </c>
      <c r="F3643" s="71" t="n"/>
      <c r="G3643" s="70" t="inlineStr">
        <is>
          <t>Lv 47 Golem</t>
        </is>
      </c>
      <c r="H3643" s="71" t="n"/>
      <c r="I3643" s="70" t="inlineStr">
        <is>
          <t>Lv 47 Omastar</t>
        </is>
      </c>
      <c r="J3643" s="71" t="n"/>
      <c r="K3643" s="70" t="inlineStr">
        <is>
          <t>Lv 50 Kabutops</t>
        </is>
      </c>
      <c r="L3643" s="71" t="n"/>
      <c r="M3643" s="70" t="inlineStr">
        <is>
          <t>Lv 50 Steelix</t>
        </is>
      </c>
      <c r="N3643" s="71" t="n"/>
      <c r="O3643" s="70" t="inlineStr">
        <is>
          <t>Lv 52 Nosepass</t>
        </is>
      </c>
      <c r="P3643" s="71" t="n"/>
      <c r="Q3643" s="72" t="inlineStr">
        <is>
          <t>Pokémon</t>
        </is>
      </c>
    </row>
    <row r="3644">
      <c r="E3644" s="73" t="inlineStr">
        <is>
          <t>Lonely</t>
        </is>
      </c>
      <c r="F3644" s="73" t="inlineStr">
        <is>
          <t>Rock Head</t>
        </is>
      </c>
      <c r="G3644" s="73" t="inlineStr">
        <is>
          <t>Adamant</t>
        </is>
      </c>
      <c r="H3644" s="73" t="inlineStr">
        <is>
          <t>Shell Armor</t>
        </is>
      </c>
      <c r="I3644" s="73" t="inlineStr">
        <is>
          <t>Rash</t>
        </is>
      </c>
      <c r="J3644" s="73" t="inlineStr">
        <is>
          <t>Swift Swim</t>
        </is>
      </c>
      <c r="K3644" s="73" t="inlineStr">
        <is>
          <t>Naive</t>
        </is>
      </c>
      <c r="L3644" s="73" t="inlineStr">
        <is>
          <t>Swift Swim</t>
        </is>
      </c>
      <c r="M3644" s="73" t="inlineStr">
        <is>
          <t>Adamant</t>
        </is>
      </c>
      <c r="N3644" s="73" t="inlineStr">
        <is>
          <t>Solid Rock</t>
        </is>
      </c>
      <c r="O3644" s="73" t="inlineStr">
        <is>
          <t>Adamant</t>
        </is>
      </c>
      <c r="P3644" s="73" t="inlineStr">
        <is>
          <t>Solid Rock</t>
        </is>
      </c>
      <c r="Q3644" s="72" t="inlineStr">
        <is>
          <t>Nature / Ability</t>
        </is>
      </c>
    </row>
    <row r="3645">
      <c r="B3645" s="72" t="inlineStr">
        <is>
          <t>AI Flags:</t>
        </is>
      </c>
      <c r="E3645" s="74" t="inlineStr">
        <is>
          <t>(None)</t>
        </is>
      </c>
      <c r="F3645" s="71" t="n"/>
      <c r="G3645" s="74" t="inlineStr">
        <is>
          <t>(None)</t>
        </is>
      </c>
      <c r="H3645" s="71" t="n"/>
      <c r="I3645" s="74" t="inlineStr">
        <is>
          <t>(None)</t>
        </is>
      </c>
      <c r="J3645" s="71" t="n"/>
      <c r="K3645" s="74" t="inlineStr">
        <is>
          <t>Sitrus Berry</t>
        </is>
      </c>
      <c r="L3645" s="71" t="n"/>
      <c r="M3645" s="74" t="inlineStr">
        <is>
          <t>(None)</t>
        </is>
      </c>
      <c r="N3645" s="71" t="n"/>
      <c r="O3645" s="74" t="inlineStr">
        <is>
          <t>Sitrus Berry</t>
        </is>
      </c>
      <c r="P3645" s="71" t="n"/>
      <c r="Q3645" s="72" t="inlineStr">
        <is>
          <t>Item</t>
        </is>
      </c>
    </row>
    <row r="3646">
      <c r="B3646" s="69" t="inlineStr">
        <is>
          <t>Basic Trainer</t>
        </is>
      </c>
      <c r="E3646" s="89" t="inlineStr">
        <is>
          <t>Rock Slide</t>
        </is>
      </c>
      <c r="F3646" s="71" t="n"/>
      <c r="G3646" s="86" t="inlineStr">
        <is>
          <t>Focus Punch</t>
        </is>
      </c>
      <c r="H3646" s="71" t="n"/>
      <c r="I3646" s="76" t="inlineStr">
        <is>
          <t>Protect</t>
        </is>
      </c>
      <c r="J3646" s="71" t="n"/>
      <c r="K3646" s="76" t="inlineStr">
        <is>
          <t>Swords Dance</t>
        </is>
      </c>
      <c r="L3646" s="71" t="n"/>
      <c r="M3646" s="87" t="inlineStr">
        <is>
          <t>Iron Tail</t>
        </is>
      </c>
      <c r="N3646" s="71" t="n"/>
      <c r="O3646" s="76" t="inlineStr">
        <is>
          <t>Double Team</t>
        </is>
      </c>
      <c r="P3646" s="71" t="n"/>
      <c r="Q3646" s="72" t="inlineStr">
        <is>
          <t>Moves</t>
        </is>
      </c>
    </row>
    <row r="3647">
      <c r="E3647" s="76" t="inlineStr">
        <is>
          <t>Hyper Beam</t>
        </is>
      </c>
      <c r="F3647" s="71" t="n"/>
      <c r="G3647" s="89" t="inlineStr">
        <is>
          <t>Rollout</t>
        </is>
      </c>
      <c r="H3647" s="71" t="n"/>
      <c r="I3647" s="91" t="inlineStr">
        <is>
          <t>Ice Beam</t>
        </is>
      </c>
      <c r="J3647" s="71" t="n"/>
      <c r="K3647" s="91" t="inlineStr">
        <is>
          <t>Ice Beam</t>
        </is>
      </c>
      <c r="L3647" s="71" t="n"/>
      <c r="M3647" s="76" t="inlineStr">
        <is>
          <t>Explosion</t>
        </is>
      </c>
      <c r="N3647" s="71" t="n"/>
      <c r="O3647" s="76" t="inlineStr">
        <is>
          <t>Explosion</t>
        </is>
      </c>
      <c r="P3647" s="71" t="n"/>
    </row>
    <row r="3648">
      <c r="E3648" s="76" t="inlineStr">
        <is>
          <t>Supersonic</t>
        </is>
      </c>
      <c r="F3648" s="71" t="n"/>
      <c r="G3648" s="78" t="inlineStr">
        <is>
          <t>Earthquake</t>
        </is>
      </c>
      <c r="H3648" s="71" t="n"/>
      <c r="I3648" s="89" t="inlineStr">
        <is>
          <t>Rock Slide</t>
        </is>
      </c>
      <c r="J3648" s="71" t="n"/>
      <c r="K3648" s="90" t="inlineStr">
        <is>
          <t>Surf</t>
        </is>
      </c>
      <c r="L3648" s="71" t="n"/>
      <c r="M3648" s="76" t="inlineStr">
        <is>
          <t>Roar</t>
        </is>
      </c>
      <c r="N3648" s="71" t="n"/>
      <c r="O3648" s="76" t="inlineStr">
        <is>
          <t>Protect</t>
        </is>
      </c>
      <c r="P3648" s="71" t="n"/>
    </row>
    <row r="3649">
      <c r="E3649" s="76" t="inlineStr">
        <is>
          <t>Protect</t>
        </is>
      </c>
      <c r="F3649" s="71" t="n"/>
      <c r="G3649" s="76" t="inlineStr">
        <is>
          <t>Explosion</t>
        </is>
      </c>
      <c r="H3649" s="71" t="n"/>
      <c r="I3649" s="90" t="inlineStr">
        <is>
          <t>Surf</t>
        </is>
      </c>
      <c r="J3649" s="71" t="n"/>
      <c r="K3649" s="89" t="inlineStr">
        <is>
          <t>Rock Slide</t>
        </is>
      </c>
      <c r="L3649" s="71" t="n"/>
      <c r="M3649" s="89" t="inlineStr">
        <is>
          <t>Rock Slide</t>
        </is>
      </c>
      <c r="N3649" s="71" t="n"/>
      <c r="O3649" s="89" t="inlineStr">
        <is>
          <t>Rock Slide</t>
        </is>
      </c>
      <c r="P3649" s="71" t="n"/>
    </row>
    <row r="3651" ht="20" customHeight="1">
      <c r="B3651" s="65" t="inlineStr">
        <is>
          <t>Leader</t>
        </is>
      </c>
      <c r="C3651" s="66" t="n"/>
      <c r="D3651" s="66" t="n"/>
      <c r="E3651" s="67" t="inlineStr">
        <is>
          <t>Leader Tate&amp;Liza (Rematch 1)</t>
        </is>
      </c>
      <c r="F3651" s="66" t="n"/>
      <c r="G3651" s="66" t="n"/>
      <c r="H3651" s="66" t="n"/>
      <c r="I3651" s="66" t="n"/>
      <c r="J3651" s="66" t="n"/>
      <c r="K3651" s="66" t="n"/>
      <c r="L3651" s="66" t="n"/>
      <c r="M3651" s="66" t="n"/>
      <c r="N3651" s="66" t="n"/>
      <c r="O3651" s="66" t="n"/>
      <c r="P3651" s="66" t="n"/>
      <c r="Q3651" s="66" t="n"/>
    </row>
    <row r="3652" ht="69" customHeight="1">
      <c r="E3652" s="68">
        <f>IFERROR(_xlfn.IMAGE("https://play.pokemonshowdown.com/sprites/gen5/slowpoke.png"),"")</f>
        <v/>
      </c>
      <c r="G3652" s="68">
        <f>IFERROR(_xlfn.IMAGE("https://play.pokemonshowdown.com/sprites/gen5/claydol.png"),"")</f>
        <v/>
      </c>
      <c r="I3652" s="68">
        <f>IFERROR(_xlfn.IMAGE("https://play.pokemonshowdown.com/sprites/gen5/xatu.png"),"")</f>
        <v/>
      </c>
      <c r="K3652" s="68">
        <f>IFERROR(_xlfn.IMAGE("https://play.pokemonshowdown.com/sprites/gen5/lunatone.png"),"")</f>
        <v/>
      </c>
      <c r="M3652" s="68">
        <f>IFERROR(_xlfn.IMAGE("https://play.pokemonshowdown.com/sprites/gen5/solrock.png"),"")</f>
        <v/>
      </c>
      <c r="Q3652" s="69" t="inlineStr">
        <is>
          <t>DOUBLE BATTLE</t>
        </is>
      </c>
    </row>
    <row r="3653">
      <c r="E3653" s="70" t="inlineStr">
        <is>
          <t>Lv 48 Slowpoke</t>
        </is>
      </c>
      <c r="F3653" s="71" t="n"/>
      <c r="G3653" s="70" t="inlineStr">
        <is>
          <t>Lv 49 Claydol</t>
        </is>
      </c>
      <c r="H3653" s="71" t="n"/>
      <c r="I3653" s="70" t="inlineStr">
        <is>
          <t>Lv 49 Xatu</t>
        </is>
      </c>
      <c r="J3653" s="71" t="n"/>
      <c r="K3653" s="70" t="inlineStr">
        <is>
          <t>Lv 50 Lunatone</t>
        </is>
      </c>
      <c r="L3653" s="71" t="n"/>
      <c r="M3653" s="70" t="inlineStr">
        <is>
          <t>Lv 50 Solrock</t>
        </is>
      </c>
      <c r="N3653" s="71" t="n"/>
      <c r="Q3653" s="72" t="inlineStr">
        <is>
          <t>Pokémon</t>
        </is>
      </c>
    </row>
    <row r="3654">
      <c r="E3654" s="73" t="inlineStr">
        <is>
          <t>Bold</t>
        </is>
      </c>
      <c r="F3654" s="73" t="inlineStr">
        <is>
          <t>Simple</t>
        </is>
      </c>
      <c r="G3654" s="73" t="inlineStr">
        <is>
          <t>Lonely</t>
        </is>
      </c>
      <c r="H3654" s="73" t="inlineStr">
        <is>
          <t>Levitate</t>
        </is>
      </c>
      <c r="I3654" s="73" t="inlineStr">
        <is>
          <t>Timid</t>
        </is>
      </c>
      <c r="J3654" s="73" t="inlineStr">
        <is>
          <t>Magic Guard</t>
        </is>
      </c>
      <c r="K3654" s="73" t="inlineStr">
        <is>
          <t>Hasty</t>
        </is>
      </c>
      <c r="L3654" s="73" t="inlineStr">
        <is>
          <t>Levitate</t>
        </is>
      </c>
      <c r="M3654" s="73" t="inlineStr">
        <is>
          <t>Modest</t>
        </is>
      </c>
      <c r="N3654" s="73" t="inlineStr">
        <is>
          <t>Levitate</t>
        </is>
      </c>
      <c r="Q3654" s="72" t="inlineStr">
        <is>
          <t>Nature / Ability</t>
        </is>
      </c>
    </row>
    <row r="3655">
      <c r="B3655" s="72" t="inlineStr">
        <is>
          <t>AI Flags:</t>
        </is>
      </c>
      <c r="E3655" s="74" t="inlineStr">
        <is>
          <t>(None)</t>
        </is>
      </c>
      <c r="F3655" s="71" t="n"/>
      <c r="G3655" s="74" t="inlineStr">
        <is>
          <t>(None)</t>
        </is>
      </c>
      <c r="H3655" s="71" t="n"/>
      <c r="I3655" s="74" t="inlineStr">
        <is>
          <t>Chesto Berry</t>
        </is>
      </c>
      <c r="J3655" s="71" t="n"/>
      <c r="K3655" s="74" t="inlineStr">
        <is>
          <t>Chesto Berry</t>
        </is>
      </c>
      <c r="L3655" s="71" t="n"/>
      <c r="M3655" s="74" t="inlineStr">
        <is>
          <t>Sitrus Berry</t>
        </is>
      </c>
      <c r="N3655" s="71" t="n"/>
      <c r="Q3655" s="72" t="inlineStr">
        <is>
          <t>Item</t>
        </is>
      </c>
    </row>
    <row r="3656">
      <c r="B3656" s="69" t="inlineStr">
        <is>
          <t>Basic Trainer</t>
        </is>
      </c>
      <c r="E3656" s="76" t="inlineStr">
        <is>
          <t>Yawn</t>
        </is>
      </c>
      <c r="F3656" s="71" t="n"/>
      <c r="G3656" s="78" t="inlineStr">
        <is>
          <t>Earthquake</t>
        </is>
      </c>
      <c r="H3656" s="71" t="n"/>
      <c r="I3656" s="85" t="inlineStr">
        <is>
          <t>Psychic</t>
        </is>
      </c>
      <c r="J3656" s="71" t="n"/>
      <c r="K3656" s="78" t="inlineStr">
        <is>
          <t>Earthquake</t>
        </is>
      </c>
      <c r="L3656" s="71" t="n"/>
      <c r="M3656" s="83" t="inlineStr">
        <is>
          <t>Sunny Day</t>
        </is>
      </c>
      <c r="N3656" s="71" t="n"/>
      <c r="Q3656" s="72" t="inlineStr">
        <is>
          <t>Moves</t>
        </is>
      </c>
    </row>
    <row r="3657">
      <c r="E3657" s="85" t="inlineStr">
        <is>
          <t>Psychic</t>
        </is>
      </c>
      <c r="F3657" s="71" t="n"/>
      <c r="G3657" s="89" t="inlineStr">
        <is>
          <t>Ancient Power</t>
        </is>
      </c>
      <c r="H3657" s="71" t="n"/>
      <c r="I3657" s="85" t="inlineStr">
        <is>
          <t>Rest</t>
        </is>
      </c>
      <c r="J3657" s="71" t="n"/>
      <c r="K3657" s="85" t="inlineStr">
        <is>
          <t>Psychic</t>
        </is>
      </c>
      <c r="L3657" s="71" t="n"/>
      <c r="M3657" s="84" t="inlineStr">
        <is>
          <t>Solar Beam</t>
        </is>
      </c>
      <c r="N3657" s="71" t="n"/>
    </row>
    <row r="3658">
      <c r="E3658" s="85" t="inlineStr">
        <is>
          <t>Calm Mind</t>
        </is>
      </c>
      <c r="F3658" s="71" t="n"/>
      <c r="G3658" s="85" t="inlineStr">
        <is>
          <t>Psychic</t>
        </is>
      </c>
      <c r="H3658" s="71" t="n"/>
      <c r="I3658" s="92" t="inlineStr">
        <is>
          <t>Confuse Ray</t>
        </is>
      </c>
      <c r="J3658" s="71" t="n"/>
      <c r="K3658" s="85" t="inlineStr">
        <is>
          <t>Rest</t>
        </is>
      </c>
      <c r="L3658" s="71" t="n"/>
      <c r="M3658" s="85" t="inlineStr">
        <is>
          <t>Psychic</t>
        </is>
      </c>
      <c r="N3658" s="71" t="n"/>
    </row>
    <row r="3659">
      <c r="E3659" s="76" t="inlineStr">
        <is>
          <t>Protect</t>
        </is>
      </c>
      <c r="F3659" s="71" t="n"/>
      <c r="G3659" s="85" t="inlineStr">
        <is>
          <t>Light Screen</t>
        </is>
      </c>
      <c r="H3659" s="71" t="n"/>
      <c r="I3659" s="85" t="inlineStr">
        <is>
          <t>Calm Mind</t>
        </is>
      </c>
      <c r="J3659" s="71" t="n"/>
      <c r="K3659" s="85" t="inlineStr">
        <is>
          <t>Calm Mind</t>
        </is>
      </c>
      <c r="L3659" s="71" t="n"/>
      <c r="M3659" s="83" t="inlineStr">
        <is>
          <t>Flamethrower</t>
        </is>
      </c>
      <c r="N3659" s="71" t="n"/>
    </row>
    <row r="3661" ht="20" customHeight="1">
      <c r="B3661" s="65" t="inlineStr">
        <is>
          <t>Leader</t>
        </is>
      </c>
      <c r="C3661" s="66" t="n"/>
      <c r="D3661" s="66" t="n"/>
      <c r="E3661" s="67" t="inlineStr">
        <is>
          <t>Leader Tate&amp;Liza (Rematch 2)</t>
        </is>
      </c>
      <c r="F3661" s="66" t="n"/>
      <c r="G3661" s="66" t="n"/>
      <c r="H3661" s="66" t="n"/>
      <c r="I3661" s="66" t="n"/>
      <c r="J3661" s="66" t="n"/>
      <c r="K3661" s="66" t="n"/>
      <c r="L3661" s="66" t="n"/>
      <c r="M3661" s="66" t="n"/>
      <c r="N3661" s="66" t="n"/>
      <c r="O3661" s="66" t="n"/>
      <c r="P3661" s="66" t="n"/>
      <c r="Q3661" s="66" t="n"/>
    </row>
    <row r="3662" ht="69" customHeight="1">
      <c r="E3662" s="68">
        <f>IFERROR(_xlfn.IMAGE("https://play.pokemonshowdown.com/sprites/gen5/drowzee.png"),"")</f>
        <v/>
      </c>
      <c r="G3662" s="68">
        <f>IFERROR(_xlfn.IMAGE("https://play.pokemonshowdown.com/sprites/gen5/slowpoke.png"),"")</f>
        <v/>
      </c>
      <c r="I3662" s="68">
        <f>IFERROR(_xlfn.IMAGE("https://play.pokemonshowdown.com/sprites/gen5/claydol.png"),"")</f>
        <v/>
      </c>
      <c r="K3662" s="68">
        <f>IFERROR(_xlfn.IMAGE("https://play.pokemonshowdown.com/sprites/gen5/xatu.png"),"")</f>
        <v/>
      </c>
      <c r="M3662" s="68">
        <f>IFERROR(_xlfn.IMAGE("https://play.pokemonshowdown.com/sprites/gen5/lunatone.png"),"")</f>
        <v/>
      </c>
      <c r="O3662" s="68">
        <f>IFERROR(_xlfn.IMAGE("https://play.pokemonshowdown.com/sprites/gen5/solrock.png"),"")</f>
        <v/>
      </c>
      <c r="Q3662" s="69" t="inlineStr">
        <is>
          <t>DOUBLE BATTLE</t>
        </is>
      </c>
    </row>
    <row r="3663">
      <c r="E3663" s="70" t="inlineStr">
        <is>
          <t>Lv 53 Drowzee</t>
        </is>
      </c>
      <c r="F3663" s="71" t="n"/>
      <c r="G3663" s="70" t="inlineStr">
        <is>
          <t>Lv 53 Slowpoke</t>
        </is>
      </c>
      <c r="H3663" s="71" t="n"/>
      <c r="I3663" s="70" t="inlineStr">
        <is>
          <t>Lv 54 Claydol</t>
        </is>
      </c>
      <c r="J3663" s="71" t="n"/>
      <c r="K3663" s="70" t="inlineStr">
        <is>
          <t>Lv 54 Xatu</t>
        </is>
      </c>
      <c r="L3663" s="71" t="n"/>
      <c r="M3663" s="70" t="inlineStr">
        <is>
          <t>Lv 55 Lunatone</t>
        </is>
      </c>
      <c r="N3663" s="71" t="n"/>
      <c r="O3663" s="70" t="inlineStr">
        <is>
          <t>Lv 55 Solrock</t>
        </is>
      </c>
      <c r="P3663" s="71" t="n"/>
      <c r="Q3663" s="72" t="inlineStr">
        <is>
          <t>Pokémon</t>
        </is>
      </c>
    </row>
    <row r="3664">
      <c r="E3664" s="73" t="inlineStr">
        <is>
          <t>Careful</t>
        </is>
      </c>
      <c r="F3664" s="73" t="inlineStr">
        <is>
          <t>Bad Dreams</t>
        </is>
      </c>
      <c r="G3664" s="73" t="inlineStr">
        <is>
          <t>Bold</t>
        </is>
      </c>
      <c r="H3664" s="73" t="inlineStr">
        <is>
          <t>Simple</t>
        </is>
      </c>
      <c r="I3664" s="73" t="inlineStr">
        <is>
          <t>Lonely</t>
        </is>
      </c>
      <c r="J3664" s="73" t="inlineStr">
        <is>
          <t>Levitate</t>
        </is>
      </c>
      <c r="K3664" s="73" t="inlineStr">
        <is>
          <t>Timid</t>
        </is>
      </c>
      <c r="L3664" s="73" t="inlineStr">
        <is>
          <t>Magic Guard</t>
        </is>
      </c>
      <c r="M3664" s="73" t="inlineStr">
        <is>
          <t>Hasty</t>
        </is>
      </c>
      <c r="N3664" s="73" t="inlineStr">
        <is>
          <t>Levitate</t>
        </is>
      </c>
      <c r="O3664" s="73" t="inlineStr">
        <is>
          <t>Modest</t>
        </is>
      </c>
      <c r="P3664" s="73" t="inlineStr">
        <is>
          <t>Levitate</t>
        </is>
      </c>
      <c r="Q3664" s="72" t="inlineStr">
        <is>
          <t>Nature / Ability</t>
        </is>
      </c>
    </row>
    <row r="3665">
      <c r="B3665" s="72" t="inlineStr">
        <is>
          <t>AI Flags:</t>
        </is>
      </c>
      <c r="E3665" s="74" t="inlineStr">
        <is>
          <t>(None)</t>
        </is>
      </c>
      <c r="F3665" s="71" t="n"/>
      <c r="G3665" s="74" t="inlineStr">
        <is>
          <t>(None)</t>
        </is>
      </c>
      <c r="H3665" s="71" t="n"/>
      <c r="I3665" s="74" t="inlineStr">
        <is>
          <t>(None)</t>
        </is>
      </c>
      <c r="J3665" s="71" t="n"/>
      <c r="K3665" s="74" t="inlineStr">
        <is>
          <t>Chesto Berry</t>
        </is>
      </c>
      <c r="L3665" s="71" t="n"/>
      <c r="M3665" s="74" t="inlineStr">
        <is>
          <t>Chesto Berry</t>
        </is>
      </c>
      <c r="N3665" s="71" t="n"/>
      <c r="O3665" s="74" t="inlineStr">
        <is>
          <t>Sitrus Berry</t>
        </is>
      </c>
      <c r="P3665" s="71" t="n"/>
      <c r="Q3665" s="72" t="inlineStr">
        <is>
          <t>Item</t>
        </is>
      </c>
    </row>
    <row r="3666">
      <c r="B3666" s="69" t="inlineStr">
        <is>
          <t>Basic Trainer</t>
        </is>
      </c>
      <c r="E3666" s="85" t="inlineStr">
        <is>
          <t>Hypnosis</t>
        </is>
      </c>
      <c r="F3666" s="71" t="n"/>
      <c r="G3666" s="76" t="inlineStr">
        <is>
          <t>Yawn</t>
        </is>
      </c>
      <c r="H3666" s="71" t="n"/>
      <c r="I3666" s="78" t="inlineStr">
        <is>
          <t>Earthquake</t>
        </is>
      </c>
      <c r="J3666" s="71" t="n"/>
      <c r="K3666" s="85" t="inlineStr">
        <is>
          <t>Psychic</t>
        </is>
      </c>
      <c r="L3666" s="71" t="n"/>
      <c r="M3666" s="78" t="inlineStr">
        <is>
          <t>Earthquake</t>
        </is>
      </c>
      <c r="N3666" s="71" t="n"/>
      <c r="O3666" s="83" t="inlineStr">
        <is>
          <t>Sunny Day</t>
        </is>
      </c>
      <c r="P3666" s="71" t="n"/>
      <c r="Q3666" s="72" t="inlineStr">
        <is>
          <t>Moves</t>
        </is>
      </c>
    </row>
    <row r="3667">
      <c r="E3667" s="85" t="inlineStr">
        <is>
          <t>Dream Eater</t>
        </is>
      </c>
      <c r="F3667" s="71" t="n"/>
      <c r="G3667" s="85" t="inlineStr">
        <is>
          <t>Psychic</t>
        </is>
      </c>
      <c r="H3667" s="71" t="n"/>
      <c r="I3667" s="76" t="inlineStr">
        <is>
          <t>Explosion</t>
        </is>
      </c>
      <c r="J3667" s="71" t="n"/>
      <c r="K3667" s="85" t="inlineStr">
        <is>
          <t>Rest</t>
        </is>
      </c>
      <c r="L3667" s="71" t="n"/>
      <c r="M3667" s="85" t="inlineStr">
        <is>
          <t>Psychic</t>
        </is>
      </c>
      <c r="N3667" s="71" t="n"/>
      <c r="O3667" s="84" t="inlineStr">
        <is>
          <t>Solar Beam</t>
        </is>
      </c>
      <c r="P3667" s="71" t="n"/>
    </row>
    <row r="3668">
      <c r="E3668" s="76" t="inlineStr">
        <is>
          <t>Headbutt</t>
        </is>
      </c>
      <c r="F3668" s="71" t="n"/>
      <c r="G3668" s="85" t="inlineStr">
        <is>
          <t>Calm Mind</t>
        </is>
      </c>
      <c r="H3668" s="71" t="n"/>
      <c r="I3668" s="85" t="inlineStr">
        <is>
          <t>Psychic</t>
        </is>
      </c>
      <c r="J3668" s="71" t="n"/>
      <c r="K3668" s="92" t="inlineStr">
        <is>
          <t>Confuse Ray</t>
        </is>
      </c>
      <c r="L3668" s="71" t="n"/>
      <c r="M3668" s="85" t="inlineStr">
        <is>
          <t>Rest</t>
        </is>
      </c>
      <c r="N3668" s="71" t="n"/>
      <c r="O3668" s="85" t="inlineStr">
        <is>
          <t>Psychic</t>
        </is>
      </c>
      <c r="P3668" s="71" t="n"/>
    </row>
    <row r="3669">
      <c r="E3669" s="76" t="inlineStr">
        <is>
          <t>Protect</t>
        </is>
      </c>
      <c r="F3669" s="71" t="n"/>
      <c r="G3669" s="76" t="inlineStr">
        <is>
          <t>Protect</t>
        </is>
      </c>
      <c r="H3669" s="71" t="n"/>
      <c r="I3669" s="85" t="inlineStr">
        <is>
          <t>Light Screen</t>
        </is>
      </c>
      <c r="J3669" s="71" t="n"/>
      <c r="K3669" s="85" t="inlineStr">
        <is>
          <t>Calm Mind</t>
        </is>
      </c>
      <c r="L3669" s="71" t="n"/>
      <c r="M3669" s="85" t="inlineStr">
        <is>
          <t>Calm Mind</t>
        </is>
      </c>
      <c r="N3669" s="71" t="n"/>
      <c r="O3669" s="83" t="inlineStr">
        <is>
          <t>Flamethrower</t>
        </is>
      </c>
      <c r="P3669" s="71" t="n"/>
    </row>
    <row r="3671" ht="20" customHeight="1">
      <c r="B3671" s="65" t="inlineStr">
        <is>
          <t>Leader</t>
        </is>
      </c>
      <c r="C3671" s="66" t="n"/>
      <c r="D3671" s="66" t="n"/>
      <c r="E3671" s="67" t="inlineStr">
        <is>
          <t>Leader Tate&amp;Liza (Rematch 3)</t>
        </is>
      </c>
      <c r="F3671" s="66" t="n"/>
      <c r="G3671" s="66" t="n"/>
      <c r="H3671" s="66" t="n"/>
      <c r="I3671" s="66" t="n"/>
      <c r="J3671" s="66" t="n"/>
      <c r="K3671" s="66" t="n"/>
      <c r="L3671" s="66" t="n"/>
      <c r="M3671" s="66" t="n"/>
      <c r="N3671" s="66" t="n"/>
      <c r="O3671" s="66" t="n"/>
      <c r="P3671" s="66" t="n"/>
      <c r="Q3671" s="66" t="n"/>
    </row>
    <row r="3672" ht="69" customHeight="1">
      <c r="E3672" s="68">
        <f>IFERROR(_xlfn.IMAGE("https://play.pokemonshowdown.com/sprites/gen5/hypno.png"),"")</f>
        <v/>
      </c>
      <c r="G3672" s="68">
        <f>IFERROR(_xlfn.IMAGE("https://play.pokemonshowdown.com/sprites/gen5/claydol.png"),"")</f>
        <v/>
      </c>
      <c r="I3672" s="68">
        <f>IFERROR(_xlfn.IMAGE("https://play.pokemonshowdown.com/sprites/gen5/slowpoke.png"),"")</f>
        <v/>
      </c>
      <c r="K3672" s="68">
        <f>IFERROR(_xlfn.IMAGE("https://play.pokemonshowdown.com/sprites/gen5/xatu.png"),"")</f>
        <v/>
      </c>
      <c r="M3672" s="68">
        <f>IFERROR(_xlfn.IMAGE("https://play.pokemonshowdown.com/sprites/gen5/lunatone.png"),"")</f>
        <v/>
      </c>
      <c r="O3672" s="68">
        <f>IFERROR(_xlfn.IMAGE("https://play.pokemonshowdown.com/sprites/gen5/solrock.png"),"")</f>
        <v/>
      </c>
      <c r="Q3672" s="69" t="inlineStr">
        <is>
          <t>DOUBLE BATTLE</t>
        </is>
      </c>
    </row>
    <row r="3673">
      <c r="E3673" s="70" t="inlineStr">
        <is>
          <t>Lv 58 Hypno</t>
        </is>
      </c>
      <c r="F3673" s="71" t="n"/>
      <c r="G3673" s="70" t="inlineStr">
        <is>
          <t>Lv 59 Claydol</t>
        </is>
      </c>
      <c r="H3673" s="71" t="n"/>
      <c r="I3673" s="70" t="inlineStr">
        <is>
          <t>Lv 58 Slowpoke</t>
        </is>
      </c>
      <c r="J3673" s="71" t="n"/>
      <c r="K3673" s="70" t="inlineStr">
        <is>
          <t>Lv 59 Xatu</t>
        </is>
      </c>
      <c r="L3673" s="71" t="n"/>
      <c r="M3673" s="70" t="inlineStr">
        <is>
          <t>Lv 60 Lunatone</t>
        </is>
      </c>
      <c r="N3673" s="71" t="n"/>
      <c r="O3673" s="70" t="inlineStr">
        <is>
          <t>Lv 60 Solrock</t>
        </is>
      </c>
      <c r="P3673" s="71" t="n"/>
      <c r="Q3673" s="72" t="inlineStr">
        <is>
          <t>Pokémon</t>
        </is>
      </c>
    </row>
    <row r="3674">
      <c r="E3674" s="73" t="inlineStr">
        <is>
          <t>Careful</t>
        </is>
      </c>
      <c r="F3674" s="73" t="inlineStr">
        <is>
          <t>Bad Dreams</t>
        </is>
      </c>
      <c r="G3674" s="73" t="inlineStr">
        <is>
          <t>Lonely</t>
        </is>
      </c>
      <c r="H3674" s="73" t="inlineStr">
        <is>
          <t>Levitate</t>
        </is>
      </c>
      <c r="I3674" s="73" t="inlineStr">
        <is>
          <t>Bold</t>
        </is>
      </c>
      <c r="J3674" s="73" t="inlineStr">
        <is>
          <t>Simple</t>
        </is>
      </c>
      <c r="K3674" s="73" t="inlineStr">
        <is>
          <t>Timid</t>
        </is>
      </c>
      <c r="L3674" s="73" t="inlineStr">
        <is>
          <t>Magic Guard</t>
        </is>
      </c>
      <c r="M3674" s="73" t="inlineStr">
        <is>
          <t>Hasty</t>
        </is>
      </c>
      <c r="N3674" s="73" t="inlineStr">
        <is>
          <t>Levitate</t>
        </is>
      </c>
      <c r="O3674" s="73" t="inlineStr">
        <is>
          <t>Modest</t>
        </is>
      </c>
      <c r="P3674" s="73" t="inlineStr">
        <is>
          <t>Levitate</t>
        </is>
      </c>
      <c r="Q3674" s="72" t="inlineStr">
        <is>
          <t>Nature / Ability</t>
        </is>
      </c>
    </row>
    <row r="3675">
      <c r="B3675" s="72" t="inlineStr">
        <is>
          <t>AI Flags:</t>
        </is>
      </c>
      <c r="E3675" s="74" t="inlineStr">
        <is>
          <t>(None)</t>
        </is>
      </c>
      <c r="F3675" s="71" t="n"/>
      <c r="G3675" s="74" t="inlineStr">
        <is>
          <t>(None)</t>
        </is>
      </c>
      <c r="H3675" s="71" t="n"/>
      <c r="I3675" s="74" t="inlineStr">
        <is>
          <t>(None)</t>
        </is>
      </c>
      <c r="J3675" s="71" t="n"/>
      <c r="K3675" s="74" t="inlineStr">
        <is>
          <t>Chesto Berry</t>
        </is>
      </c>
      <c r="L3675" s="71" t="n"/>
      <c r="M3675" s="74" t="inlineStr">
        <is>
          <t>Chesto Berry</t>
        </is>
      </c>
      <c r="N3675" s="71" t="n"/>
      <c r="O3675" s="74" t="inlineStr">
        <is>
          <t>Sitrus Berry</t>
        </is>
      </c>
      <c r="P3675" s="71" t="n"/>
      <c r="Q3675" s="72" t="inlineStr">
        <is>
          <t>Item</t>
        </is>
      </c>
    </row>
    <row r="3676">
      <c r="B3676" s="69" t="inlineStr">
        <is>
          <t>Basic Trainer</t>
        </is>
      </c>
      <c r="E3676" s="85" t="inlineStr">
        <is>
          <t>Hypnosis</t>
        </is>
      </c>
      <c r="F3676" s="71" t="n"/>
      <c r="G3676" s="78" t="inlineStr">
        <is>
          <t>Earthquake</t>
        </is>
      </c>
      <c r="H3676" s="71" t="n"/>
      <c r="I3676" s="76" t="inlineStr">
        <is>
          <t>Yawn</t>
        </is>
      </c>
      <c r="J3676" s="71" t="n"/>
      <c r="K3676" s="85" t="inlineStr">
        <is>
          <t>Psychic</t>
        </is>
      </c>
      <c r="L3676" s="71" t="n"/>
      <c r="M3676" s="78" t="inlineStr">
        <is>
          <t>Earthquake</t>
        </is>
      </c>
      <c r="N3676" s="71" t="n"/>
      <c r="O3676" s="83" t="inlineStr">
        <is>
          <t>Sunny Day</t>
        </is>
      </c>
      <c r="P3676" s="71" t="n"/>
      <c r="Q3676" s="72" t="inlineStr">
        <is>
          <t>Moves</t>
        </is>
      </c>
    </row>
    <row r="3677">
      <c r="E3677" s="85" t="inlineStr">
        <is>
          <t>Dream Eater</t>
        </is>
      </c>
      <c r="F3677" s="71" t="n"/>
      <c r="G3677" s="76" t="inlineStr">
        <is>
          <t>Explosion</t>
        </is>
      </c>
      <c r="H3677" s="71" t="n"/>
      <c r="I3677" s="85" t="inlineStr">
        <is>
          <t>Psychic</t>
        </is>
      </c>
      <c r="J3677" s="71" t="n"/>
      <c r="K3677" s="85" t="inlineStr">
        <is>
          <t>Rest</t>
        </is>
      </c>
      <c r="L3677" s="71" t="n"/>
      <c r="M3677" s="85" t="inlineStr">
        <is>
          <t>Psychic</t>
        </is>
      </c>
      <c r="N3677" s="71" t="n"/>
      <c r="O3677" s="84" t="inlineStr">
        <is>
          <t>Solar Beam</t>
        </is>
      </c>
      <c r="P3677" s="71" t="n"/>
    </row>
    <row r="3678">
      <c r="E3678" s="76" t="inlineStr">
        <is>
          <t>Headbutt</t>
        </is>
      </c>
      <c r="F3678" s="71" t="n"/>
      <c r="G3678" s="85" t="inlineStr">
        <is>
          <t>Psychic</t>
        </is>
      </c>
      <c r="H3678" s="71" t="n"/>
      <c r="I3678" s="85" t="inlineStr">
        <is>
          <t>Calm Mind</t>
        </is>
      </c>
      <c r="J3678" s="71" t="n"/>
      <c r="K3678" s="92" t="inlineStr">
        <is>
          <t>Confuse Ray</t>
        </is>
      </c>
      <c r="L3678" s="71" t="n"/>
      <c r="M3678" s="85" t="inlineStr">
        <is>
          <t>Rest</t>
        </is>
      </c>
      <c r="N3678" s="71" t="n"/>
      <c r="O3678" s="85" t="inlineStr">
        <is>
          <t>Psychic</t>
        </is>
      </c>
      <c r="P3678" s="71" t="n"/>
    </row>
    <row r="3679">
      <c r="E3679" s="76" t="inlineStr">
        <is>
          <t>Protect</t>
        </is>
      </c>
      <c r="F3679" s="71" t="n"/>
      <c r="G3679" s="85" t="inlineStr">
        <is>
          <t>Light Screen</t>
        </is>
      </c>
      <c r="H3679" s="71" t="n"/>
      <c r="I3679" s="76" t="inlineStr">
        <is>
          <t>Protect</t>
        </is>
      </c>
      <c r="J3679" s="71" t="n"/>
      <c r="K3679" s="85" t="inlineStr">
        <is>
          <t>Calm Mind</t>
        </is>
      </c>
      <c r="L3679" s="71" t="n"/>
      <c r="M3679" s="85" t="inlineStr">
        <is>
          <t>Calm Mind</t>
        </is>
      </c>
      <c r="N3679" s="71" t="n"/>
      <c r="O3679" s="83" t="inlineStr">
        <is>
          <t>Flamethrower</t>
        </is>
      </c>
      <c r="P3679" s="71" t="n"/>
    </row>
    <row r="3681" ht="20" customHeight="1">
      <c r="B3681" s="65" t="inlineStr">
        <is>
          <t>Leader</t>
        </is>
      </c>
      <c r="C3681" s="66" t="n"/>
      <c r="D3681" s="66" t="n"/>
      <c r="E3681" s="67" t="inlineStr">
        <is>
          <t>Leader Tate&amp;Liza (Rematch 4)</t>
        </is>
      </c>
      <c r="F3681" s="66" t="n"/>
      <c r="G3681" s="66" t="n"/>
      <c r="H3681" s="66" t="n"/>
      <c r="I3681" s="66" t="n"/>
      <c r="J3681" s="66" t="n"/>
      <c r="K3681" s="66" t="n"/>
      <c r="L3681" s="66" t="n"/>
      <c r="M3681" s="66" t="n"/>
      <c r="N3681" s="66" t="n"/>
      <c r="O3681" s="66" t="n"/>
      <c r="P3681" s="66" t="n"/>
      <c r="Q3681" s="66" t="n"/>
    </row>
    <row r="3682" ht="69" customHeight="1">
      <c r="E3682" s="68">
        <f>IFERROR(_xlfn.IMAGE("https://play.pokemonshowdown.com/sprites/gen5/hypno.png"),"")</f>
        <v/>
      </c>
      <c r="G3682" s="68">
        <f>IFERROR(_xlfn.IMAGE("https://play.pokemonshowdown.com/sprites/gen5/claydol.png"),"")</f>
        <v/>
      </c>
      <c r="I3682" s="68">
        <f>IFERROR(_xlfn.IMAGE("https://play.pokemonshowdown.com/sprites/gen5/slowking.png"),"")</f>
        <v/>
      </c>
      <c r="K3682" s="68">
        <f>IFERROR(_xlfn.IMAGE("https://play.pokemonshowdown.com/sprites/gen5/xatu.png"),"")</f>
        <v/>
      </c>
      <c r="M3682" s="68">
        <f>IFERROR(_xlfn.IMAGE("https://play.pokemonshowdown.com/sprites/gen5/lunatone.png"),"")</f>
        <v/>
      </c>
      <c r="O3682" s="68">
        <f>IFERROR(_xlfn.IMAGE("https://play.pokemonshowdown.com/sprites/gen5/solrock.png"),"")</f>
        <v/>
      </c>
      <c r="Q3682" s="69" t="inlineStr">
        <is>
          <t>DOUBLE BATTLE</t>
        </is>
      </c>
    </row>
    <row r="3683">
      <c r="E3683" s="70" t="inlineStr">
        <is>
          <t>Lv 63 Hypno</t>
        </is>
      </c>
      <c r="F3683" s="71" t="n"/>
      <c r="G3683" s="70" t="inlineStr">
        <is>
          <t>Lv 64 Claydol</t>
        </is>
      </c>
      <c r="H3683" s="71" t="n"/>
      <c r="I3683" s="70" t="inlineStr">
        <is>
          <t>Lv 63 Slowking</t>
        </is>
      </c>
      <c r="J3683" s="71" t="n"/>
      <c r="K3683" s="70" t="inlineStr">
        <is>
          <t>Lv 64 Xatu</t>
        </is>
      </c>
      <c r="L3683" s="71" t="n"/>
      <c r="M3683" s="70" t="inlineStr">
        <is>
          <t>Lv 65 Lunatone</t>
        </is>
      </c>
      <c r="N3683" s="71" t="n"/>
      <c r="O3683" s="70" t="inlineStr">
        <is>
          <t>Lv 65 Solrock</t>
        </is>
      </c>
      <c r="P3683" s="71" t="n"/>
      <c r="Q3683" s="72" t="inlineStr">
        <is>
          <t>Pokémon</t>
        </is>
      </c>
    </row>
    <row r="3684">
      <c r="E3684" s="73" t="inlineStr">
        <is>
          <t>Careful</t>
        </is>
      </c>
      <c r="F3684" s="73" t="inlineStr">
        <is>
          <t>Bad Dreams</t>
        </is>
      </c>
      <c r="G3684" s="73" t="inlineStr">
        <is>
          <t>Lonely</t>
        </is>
      </c>
      <c r="H3684" s="73" t="inlineStr">
        <is>
          <t>Levitate</t>
        </is>
      </c>
      <c r="I3684" s="73" t="inlineStr">
        <is>
          <t>Calm</t>
        </is>
      </c>
      <c r="J3684" s="73" t="inlineStr">
        <is>
          <t>Simple</t>
        </is>
      </c>
      <c r="K3684" s="73" t="inlineStr">
        <is>
          <t>Timid</t>
        </is>
      </c>
      <c r="L3684" s="73" t="inlineStr">
        <is>
          <t>Magic Guard</t>
        </is>
      </c>
      <c r="M3684" s="73" t="inlineStr">
        <is>
          <t>Hasty</t>
        </is>
      </c>
      <c r="N3684" s="73" t="inlineStr">
        <is>
          <t>Levitate</t>
        </is>
      </c>
      <c r="O3684" s="73" t="inlineStr">
        <is>
          <t>Modest</t>
        </is>
      </c>
      <c r="P3684" s="73" t="inlineStr">
        <is>
          <t>Levitate</t>
        </is>
      </c>
      <c r="Q3684" s="72" t="inlineStr">
        <is>
          <t>Nature / Ability</t>
        </is>
      </c>
    </row>
    <row r="3685">
      <c r="B3685" s="72" t="inlineStr">
        <is>
          <t>AI Flags:</t>
        </is>
      </c>
      <c r="E3685" s="74" t="inlineStr">
        <is>
          <t>(None)</t>
        </is>
      </c>
      <c r="F3685" s="71" t="n"/>
      <c r="G3685" s="74" t="inlineStr">
        <is>
          <t>(None)</t>
        </is>
      </c>
      <c r="H3685" s="71" t="n"/>
      <c r="I3685" s="74" t="inlineStr">
        <is>
          <t>(None)</t>
        </is>
      </c>
      <c r="J3685" s="71" t="n"/>
      <c r="K3685" s="74" t="inlineStr">
        <is>
          <t>Chesto Berry</t>
        </is>
      </c>
      <c r="L3685" s="71" t="n"/>
      <c r="M3685" s="74" t="inlineStr">
        <is>
          <t>Chesto Berry</t>
        </is>
      </c>
      <c r="N3685" s="71" t="n"/>
      <c r="O3685" s="74" t="inlineStr">
        <is>
          <t>Sitrus Berry</t>
        </is>
      </c>
      <c r="P3685" s="71" t="n"/>
      <c r="Q3685" s="72" t="inlineStr">
        <is>
          <t>Item</t>
        </is>
      </c>
    </row>
    <row r="3686">
      <c r="B3686" s="69" t="inlineStr">
        <is>
          <t>Basic Trainer</t>
        </is>
      </c>
      <c r="E3686" s="85" t="inlineStr">
        <is>
          <t>Hypnosis</t>
        </is>
      </c>
      <c r="F3686" s="71" t="n"/>
      <c r="G3686" s="78" t="inlineStr">
        <is>
          <t>Earthquake</t>
        </is>
      </c>
      <c r="H3686" s="71" t="n"/>
      <c r="I3686" s="76" t="inlineStr">
        <is>
          <t>Yawn</t>
        </is>
      </c>
      <c r="J3686" s="71" t="n"/>
      <c r="K3686" s="85" t="inlineStr">
        <is>
          <t>Psychic</t>
        </is>
      </c>
      <c r="L3686" s="71" t="n"/>
      <c r="M3686" s="78" t="inlineStr">
        <is>
          <t>Earthquake</t>
        </is>
      </c>
      <c r="N3686" s="71" t="n"/>
      <c r="O3686" s="83" t="inlineStr">
        <is>
          <t>Sunny Day</t>
        </is>
      </c>
      <c r="P3686" s="71" t="n"/>
      <c r="Q3686" s="72" t="inlineStr">
        <is>
          <t>Moves</t>
        </is>
      </c>
    </row>
    <row r="3687">
      <c r="E3687" s="85" t="inlineStr">
        <is>
          <t>Dream Eater</t>
        </is>
      </c>
      <c r="F3687" s="71" t="n"/>
      <c r="G3687" s="76" t="inlineStr">
        <is>
          <t>Explosion</t>
        </is>
      </c>
      <c r="H3687" s="71" t="n"/>
      <c r="I3687" s="85" t="inlineStr">
        <is>
          <t>Psychic</t>
        </is>
      </c>
      <c r="J3687" s="71" t="n"/>
      <c r="K3687" s="85" t="inlineStr">
        <is>
          <t>Rest</t>
        </is>
      </c>
      <c r="L3687" s="71" t="n"/>
      <c r="M3687" s="85" t="inlineStr">
        <is>
          <t>Psychic</t>
        </is>
      </c>
      <c r="N3687" s="71" t="n"/>
      <c r="O3687" s="84" t="inlineStr">
        <is>
          <t>Solar Beam</t>
        </is>
      </c>
      <c r="P3687" s="71" t="n"/>
    </row>
    <row r="3688">
      <c r="E3688" s="76" t="inlineStr">
        <is>
          <t>Headbutt</t>
        </is>
      </c>
      <c r="F3688" s="71" t="n"/>
      <c r="G3688" s="85" t="inlineStr">
        <is>
          <t>Psychic</t>
        </is>
      </c>
      <c r="H3688" s="71" t="n"/>
      <c r="I3688" s="85" t="inlineStr">
        <is>
          <t>Calm Mind</t>
        </is>
      </c>
      <c r="J3688" s="71" t="n"/>
      <c r="K3688" s="92" t="inlineStr">
        <is>
          <t>Confuse Ray</t>
        </is>
      </c>
      <c r="L3688" s="71" t="n"/>
      <c r="M3688" s="85" t="inlineStr">
        <is>
          <t>Rest</t>
        </is>
      </c>
      <c r="N3688" s="71" t="n"/>
      <c r="O3688" s="85" t="inlineStr">
        <is>
          <t>Psychic</t>
        </is>
      </c>
      <c r="P3688" s="71" t="n"/>
    </row>
    <row r="3689">
      <c r="E3689" s="76" t="inlineStr">
        <is>
          <t>Protect</t>
        </is>
      </c>
      <c r="F3689" s="71" t="n"/>
      <c r="G3689" s="85" t="inlineStr">
        <is>
          <t>Light Screen</t>
        </is>
      </c>
      <c r="H3689" s="71" t="n"/>
      <c r="I3689" s="76" t="inlineStr">
        <is>
          <t>Protect</t>
        </is>
      </c>
      <c r="J3689" s="71" t="n"/>
      <c r="K3689" s="85" t="inlineStr">
        <is>
          <t>Calm Mind</t>
        </is>
      </c>
      <c r="L3689" s="71" t="n"/>
      <c r="M3689" s="85" t="inlineStr">
        <is>
          <t>Calm Mind</t>
        </is>
      </c>
      <c r="N3689" s="71" t="n"/>
      <c r="O3689" s="83" t="inlineStr">
        <is>
          <t>Flamethrower</t>
        </is>
      </c>
      <c r="P3689" s="71" t="n"/>
    </row>
    <row r="3691" ht="20" customHeight="1">
      <c r="B3691" s="65" t="inlineStr">
        <is>
          <t>Leader</t>
        </is>
      </c>
      <c r="C3691" s="66" t="n"/>
      <c r="D3691" s="66" t="n"/>
      <c r="E3691" s="67" t="inlineStr">
        <is>
          <t>Leader Wattson (Rematch 1)</t>
        </is>
      </c>
      <c r="F3691" s="66" t="n"/>
      <c r="G3691" s="66" t="n"/>
      <c r="H3691" s="66" t="n"/>
      <c r="I3691" s="66" t="n"/>
      <c r="J3691" s="66" t="n"/>
      <c r="K3691" s="66" t="n"/>
      <c r="L3691" s="66" t="n"/>
      <c r="M3691" s="66" t="n"/>
      <c r="N3691" s="66" t="n"/>
      <c r="O3691" s="66" t="n"/>
      <c r="P3691" s="66" t="n"/>
      <c r="Q3691" s="66" t="n"/>
    </row>
    <row r="3692" ht="69" customHeight="1">
      <c r="E3692" s="68">
        <f>IFERROR(_xlfn.IMAGE("https://play.pokemonshowdown.com/sprites/gen5/mareep.png"),"")</f>
        <v/>
      </c>
      <c r="G3692" s="68">
        <f>IFERROR(_xlfn.IMAGE("https://play.pokemonshowdown.com/sprites/gen5/electrode.png"),"")</f>
        <v/>
      </c>
      <c r="I3692" s="68">
        <f>IFERROR(_xlfn.IMAGE("https://play.pokemonshowdown.com/sprites/gen5/magneton.png"),"")</f>
        <v/>
      </c>
      <c r="K3692" s="68">
        <f>IFERROR(_xlfn.IMAGE("https://play.pokemonshowdown.com/sprites/gen5/manectric.png"),"")</f>
        <v/>
      </c>
      <c r="Q3692" s="69" t="inlineStr">
        <is>
          <t>DOUBLE BATTLE</t>
        </is>
      </c>
    </row>
    <row r="3693">
      <c r="E3693" s="70" t="inlineStr">
        <is>
          <t>Lv 36 Mareep</t>
        </is>
      </c>
      <c r="F3693" s="71" t="n"/>
      <c r="G3693" s="70" t="inlineStr">
        <is>
          <t>Lv 36 Electrode</t>
        </is>
      </c>
      <c r="H3693" s="71" t="n"/>
      <c r="I3693" s="70" t="inlineStr">
        <is>
          <t>Lv 38 Magneton</t>
        </is>
      </c>
      <c r="J3693" s="71" t="n"/>
      <c r="K3693" s="70" t="inlineStr">
        <is>
          <t>Lv 40 Manectric</t>
        </is>
      </c>
      <c r="L3693" s="71" t="n"/>
      <c r="Q3693" s="72" t="inlineStr">
        <is>
          <t>Pokémon</t>
        </is>
      </c>
    </row>
    <row r="3694">
      <c r="E3694" s="73" t="inlineStr">
        <is>
          <t>Modest</t>
        </is>
      </c>
      <c r="F3694" s="73" t="inlineStr">
        <is>
          <t>Static</t>
        </is>
      </c>
      <c r="G3694" s="73" t="inlineStr">
        <is>
          <t>Mild</t>
        </is>
      </c>
      <c r="H3694" s="73" t="inlineStr">
        <is>
          <t>Aftermath</t>
        </is>
      </c>
      <c r="I3694" s="73" t="inlineStr">
        <is>
          <t>Modest</t>
        </is>
      </c>
      <c r="J3694" s="73" t="inlineStr">
        <is>
          <t>Magnet Pull</t>
        </is>
      </c>
      <c r="K3694" s="73" t="inlineStr">
        <is>
          <t>Naive</t>
        </is>
      </c>
      <c r="L3694" s="73" t="inlineStr">
        <is>
          <t>Lightning Rod</t>
        </is>
      </c>
      <c r="Q3694" s="72" t="inlineStr">
        <is>
          <t>Nature / Ability</t>
        </is>
      </c>
    </row>
    <row r="3695">
      <c r="B3695" s="72" t="inlineStr">
        <is>
          <t>AI Flags:</t>
        </is>
      </c>
      <c r="E3695" s="74" t="inlineStr">
        <is>
          <t>(None)</t>
        </is>
      </c>
      <c r="F3695" s="71" t="n"/>
      <c r="G3695" s="74" t="inlineStr">
        <is>
          <t>(None)</t>
        </is>
      </c>
      <c r="H3695" s="71" t="n"/>
      <c r="I3695" s="74" t="inlineStr">
        <is>
          <t>Sitrus Berry</t>
        </is>
      </c>
      <c r="J3695" s="71" t="n"/>
      <c r="K3695" s="74" t="inlineStr">
        <is>
          <t>Sitrus Berry</t>
        </is>
      </c>
      <c r="L3695" s="71" t="n"/>
      <c r="Q3695" s="72" t="inlineStr">
        <is>
          <t>Item</t>
        </is>
      </c>
    </row>
    <row r="3696">
      <c r="B3696" s="69" t="inlineStr">
        <is>
          <t>Basic Trainer</t>
        </is>
      </c>
      <c r="E3696" s="77" t="inlineStr">
        <is>
          <t>Thunder</t>
        </is>
      </c>
      <c r="F3696" s="71" t="n"/>
      <c r="G3696" s="89" t="inlineStr">
        <is>
          <t>Rollout</t>
        </is>
      </c>
      <c r="H3696" s="71" t="n"/>
      <c r="I3696" s="76" t="inlineStr">
        <is>
          <t>Supersonic</t>
        </is>
      </c>
      <c r="J3696" s="71" t="n"/>
      <c r="K3696" s="75" t="inlineStr">
        <is>
          <t>Bite</t>
        </is>
      </c>
      <c r="L3696" s="71" t="n"/>
      <c r="Q3696" s="72" t="inlineStr">
        <is>
          <t>Moves</t>
        </is>
      </c>
    </row>
    <row r="3697">
      <c r="E3697" s="76" t="inlineStr">
        <is>
          <t>Protect</t>
        </is>
      </c>
      <c r="F3697" s="71" t="n"/>
      <c r="G3697" s="77" t="inlineStr">
        <is>
          <t>Thunder</t>
        </is>
      </c>
      <c r="H3697" s="71" t="n"/>
      <c r="I3697" s="76" t="inlineStr">
        <is>
          <t>Protect</t>
        </is>
      </c>
      <c r="J3697" s="71" t="n"/>
      <c r="K3697" s="77" t="inlineStr">
        <is>
          <t>Thunder Wave</t>
        </is>
      </c>
      <c r="L3697" s="71" t="n"/>
    </row>
    <row r="3698">
      <c r="E3698" s="77" t="inlineStr">
        <is>
          <t>Thunder Wave</t>
        </is>
      </c>
      <c r="F3698" s="71" t="n"/>
      <c r="G3698" s="76" t="inlineStr">
        <is>
          <t>Explosion</t>
        </is>
      </c>
      <c r="H3698" s="71" t="n"/>
      <c r="I3698" s="77" t="inlineStr">
        <is>
          <t>Thunder</t>
        </is>
      </c>
      <c r="J3698" s="71" t="n"/>
      <c r="K3698" s="77" t="inlineStr">
        <is>
          <t>Thunder</t>
        </is>
      </c>
      <c r="L3698" s="71" t="n"/>
    </row>
    <row r="3699">
      <c r="E3699" s="85" t="inlineStr">
        <is>
          <t>Light Screen</t>
        </is>
      </c>
      <c r="F3699" s="71" t="n"/>
      <c r="G3699" s="90" t="inlineStr">
        <is>
          <t>Rain Dance</t>
        </is>
      </c>
      <c r="H3699" s="71" t="n"/>
      <c r="I3699" s="90" t="inlineStr">
        <is>
          <t>Rain Dance</t>
        </is>
      </c>
      <c r="J3699" s="71" t="n"/>
      <c r="K3699" s="76" t="inlineStr">
        <is>
          <t>Protect</t>
        </is>
      </c>
      <c r="L3699" s="71" t="n"/>
    </row>
    <row r="3701" ht="20" customHeight="1">
      <c r="B3701" s="65" t="inlineStr">
        <is>
          <t>Leader</t>
        </is>
      </c>
      <c r="C3701" s="66" t="n"/>
      <c r="D3701" s="66" t="n"/>
      <c r="E3701" s="67" t="inlineStr">
        <is>
          <t>Leader Wattson (Rematch 2)</t>
        </is>
      </c>
      <c r="F3701" s="66" t="n"/>
      <c r="G3701" s="66" t="n"/>
      <c r="H3701" s="66" t="n"/>
      <c r="I3701" s="66" t="n"/>
      <c r="J3701" s="66" t="n"/>
      <c r="K3701" s="66" t="n"/>
      <c r="L3701" s="66" t="n"/>
      <c r="M3701" s="66" t="n"/>
      <c r="N3701" s="66" t="n"/>
      <c r="O3701" s="66" t="n"/>
      <c r="P3701" s="66" t="n"/>
      <c r="Q3701" s="66" t="n"/>
    </row>
    <row r="3702" ht="69" customHeight="1">
      <c r="E3702" s="68">
        <f>IFERROR(_xlfn.IMAGE("https://play.pokemonshowdown.com/sprites/gen5/pikachu.png"),"")</f>
        <v/>
      </c>
      <c r="G3702" s="68">
        <f>IFERROR(_xlfn.IMAGE("https://play.pokemonshowdown.com/sprites/gen5/flaaffy.png"),"")</f>
        <v/>
      </c>
      <c r="I3702" s="68">
        <f>IFERROR(_xlfn.IMAGE("https://play.pokemonshowdown.com/sprites/gen5/electrode.png"),"")</f>
        <v/>
      </c>
      <c r="K3702" s="68">
        <f>IFERROR(_xlfn.IMAGE("https://play.pokemonshowdown.com/sprites/gen5/magneton.png"),"")</f>
        <v/>
      </c>
      <c r="M3702" s="68">
        <f>IFERROR(_xlfn.IMAGE("https://play.pokemonshowdown.com/sprites/gen5/manectric.png"),"")</f>
        <v/>
      </c>
      <c r="Q3702" s="69" t="inlineStr">
        <is>
          <t>DOUBLE BATTLE</t>
        </is>
      </c>
    </row>
    <row r="3703">
      <c r="E3703" s="70" t="inlineStr">
        <is>
          <t>Lv 39 Pikachu</t>
        </is>
      </c>
      <c r="F3703" s="71" t="n"/>
      <c r="G3703" s="70" t="inlineStr">
        <is>
          <t>Lv 41 Flaaffy</t>
        </is>
      </c>
      <c r="H3703" s="71" t="n"/>
      <c r="I3703" s="70" t="inlineStr">
        <is>
          <t>Lv 41 Electrode</t>
        </is>
      </c>
      <c r="J3703" s="71" t="n"/>
      <c r="K3703" s="70" t="inlineStr">
        <is>
          <t>Lv 43 Magneton</t>
        </is>
      </c>
      <c r="L3703" s="71" t="n"/>
      <c r="M3703" s="70" t="inlineStr">
        <is>
          <t>Lv 45 Manectric</t>
        </is>
      </c>
      <c r="N3703" s="71" t="n"/>
      <c r="Q3703" s="72" t="inlineStr">
        <is>
          <t>Pokémon</t>
        </is>
      </c>
    </row>
    <row r="3704">
      <c r="E3704" s="73" t="inlineStr">
        <is>
          <t>Lonely</t>
        </is>
      </c>
      <c r="F3704" s="73" t="inlineStr">
        <is>
          <t>Reckless</t>
        </is>
      </c>
      <c r="G3704" s="73" t="inlineStr">
        <is>
          <t>Modest</t>
        </is>
      </c>
      <c r="H3704" s="73" t="inlineStr">
        <is>
          <t>Static</t>
        </is>
      </c>
      <c r="I3704" s="73" t="inlineStr">
        <is>
          <t>Mild</t>
        </is>
      </c>
      <c r="J3704" s="73" t="inlineStr">
        <is>
          <t>Aftermath</t>
        </is>
      </c>
      <c r="K3704" s="73" t="inlineStr">
        <is>
          <t>Modest</t>
        </is>
      </c>
      <c r="L3704" s="73" t="inlineStr">
        <is>
          <t>Magnet Pull</t>
        </is>
      </c>
      <c r="M3704" s="73" t="inlineStr">
        <is>
          <t>Naive</t>
        </is>
      </c>
      <c r="N3704" s="73" t="inlineStr">
        <is>
          <t>Lightning Rod</t>
        </is>
      </c>
      <c r="Q3704" s="72" t="inlineStr">
        <is>
          <t>Nature / Ability</t>
        </is>
      </c>
    </row>
    <row r="3705">
      <c r="B3705" s="72" t="inlineStr">
        <is>
          <t>AI Flags:</t>
        </is>
      </c>
      <c r="E3705" s="74" t="inlineStr">
        <is>
          <t>(None)</t>
        </is>
      </c>
      <c r="F3705" s="71" t="n"/>
      <c r="G3705" s="74" t="inlineStr">
        <is>
          <t>(None)</t>
        </is>
      </c>
      <c r="H3705" s="71" t="n"/>
      <c r="I3705" s="74" t="inlineStr">
        <is>
          <t>(None)</t>
        </is>
      </c>
      <c r="J3705" s="71" t="n"/>
      <c r="K3705" s="74" t="inlineStr">
        <is>
          <t>Sitrus Berry</t>
        </is>
      </c>
      <c r="L3705" s="71" t="n"/>
      <c r="M3705" s="74" t="inlineStr">
        <is>
          <t>Sitrus Berry</t>
        </is>
      </c>
      <c r="N3705" s="71" t="n"/>
      <c r="Q3705" s="72" t="inlineStr">
        <is>
          <t>Item</t>
        </is>
      </c>
    </row>
    <row r="3706">
      <c r="B3706" s="69" t="inlineStr">
        <is>
          <t>Basic Trainer</t>
        </is>
      </c>
      <c r="E3706" s="77" t="inlineStr">
        <is>
          <t>Thunder</t>
        </is>
      </c>
      <c r="F3706" s="71" t="n"/>
      <c r="G3706" s="77" t="inlineStr">
        <is>
          <t>Thunder</t>
        </is>
      </c>
      <c r="H3706" s="71" t="n"/>
      <c r="I3706" s="89" t="inlineStr">
        <is>
          <t>Rollout</t>
        </is>
      </c>
      <c r="J3706" s="71" t="n"/>
      <c r="K3706" s="76" t="inlineStr">
        <is>
          <t>Supersonic</t>
        </is>
      </c>
      <c r="L3706" s="71" t="n"/>
      <c r="M3706" s="75" t="inlineStr">
        <is>
          <t>Bite</t>
        </is>
      </c>
      <c r="N3706" s="71" t="n"/>
      <c r="Q3706" s="72" t="inlineStr">
        <is>
          <t>Moves</t>
        </is>
      </c>
    </row>
    <row r="3707">
      <c r="E3707" s="76" t="inlineStr">
        <is>
          <t>Slam</t>
        </is>
      </c>
      <c r="F3707" s="71" t="n"/>
      <c r="G3707" s="76" t="inlineStr">
        <is>
          <t>Protect</t>
        </is>
      </c>
      <c r="H3707" s="71" t="n"/>
      <c r="I3707" s="77" t="inlineStr">
        <is>
          <t>Thunder</t>
        </is>
      </c>
      <c r="J3707" s="71" t="n"/>
      <c r="K3707" s="76" t="inlineStr">
        <is>
          <t>Protect</t>
        </is>
      </c>
      <c r="L3707" s="71" t="n"/>
      <c r="M3707" s="77" t="inlineStr">
        <is>
          <t>Thunder Wave</t>
        </is>
      </c>
      <c r="N3707" s="71" t="n"/>
    </row>
    <row r="3708">
      <c r="E3708" s="90" t="inlineStr">
        <is>
          <t>Rain Dance</t>
        </is>
      </c>
      <c r="F3708" s="71" t="n"/>
      <c r="G3708" s="77" t="inlineStr">
        <is>
          <t>Thunder Wave</t>
        </is>
      </c>
      <c r="H3708" s="71" t="n"/>
      <c r="I3708" s="76" t="inlineStr">
        <is>
          <t>Explosion</t>
        </is>
      </c>
      <c r="J3708" s="71" t="n"/>
      <c r="K3708" s="77" t="inlineStr">
        <is>
          <t>Thunder</t>
        </is>
      </c>
      <c r="L3708" s="71" t="n"/>
      <c r="M3708" s="77" t="inlineStr">
        <is>
          <t>Thunder</t>
        </is>
      </c>
      <c r="N3708" s="71" t="n"/>
    </row>
    <row r="3709">
      <c r="E3709" s="77" t="inlineStr">
        <is>
          <t>Shock Wave</t>
        </is>
      </c>
      <c r="F3709" s="71" t="n"/>
      <c r="G3709" s="85" t="inlineStr">
        <is>
          <t>Light Screen</t>
        </is>
      </c>
      <c r="H3709" s="71" t="n"/>
      <c r="I3709" s="90" t="inlineStr">
        <is>
          <t>Rain Dance</t>
        </is>
      </c>
      <c r="J3709" s="71" t="n"/>
      <c r="K3709" s="90" t="inlineStr">
        <is>
          <t>Rain Dance</t>
        </is>
      </c>
      <c r="L3709" s="71" t="n"/>
      <c r="M3709" s="76" t="inlineStr">
        <is>
          <t>Protect</t>
        </is>
      </c>
      <c r="N3709" s="71" t="n"/>
    </row>
    <row r="3711" ht="20" customHeight="1">
      <c r="B3711" s="65" t="inlineStr">
        <is>
          <t>Leader</t>
        </is>
      </c>
      <c r="C3711" s="66" t="n"/>
      <c r="D3711" s="66" t="n"/>
      <c r="E3711" s="67" t="inlineStr">
        <is>
          <t>Leader Wattson (Rematch 3)</t>
        </is>
      </c>
      <c r="F3711" s="66" t="n"/>
      <c r="G3711" s="66" t="n"/>
      <c r="H3711" s="66" t="n"/>
      <c r="I3711" s="66" t="n"/>
      <c r="J3711" s="66" t="n"/>
      <c r="K3711" s="66" t="n"/>
      <c r="L3711" s="66" t="n"/>
      <c r="M3711" s="66" t="n"/>
      <c r="N3711" s="66" t="n"/>
      <c r="O3711" s="66" t="n"/>
      <c r="P3711" s="66" t="n"/>
      <c r="Q3711" s="66" t="n"/>
    </row>
    <row r="3712" ht="69" customHeight="1">
      <c r="E3712" s="68">
        <f>IFERROR(_xlfn.IMAGE("https://play.pokemonshowdown.com/sprites/gen5/raichu.png"),"")</f>
        <v/>
      </c>
      <c r="G3712" s="68">
        <f>IFERROR(_xlfn.IMAGE("https://play.pokemonshowdown.com/sprites/gen5/ampharos.png"),"")</f>
        <v/>
      </c>
      <c r="I3712" s="68">
        <f>IFERROR(_xlfn.IMAGE("https://play.pokemonshowdown.com/sprites/gen5/electrode.png"),"")</f>
        <v/>
      </c>
      <c r="K3712" s="68">
        <f>IFERROR(_xlfn.IMAGE("https://play.pokemonshowdown.com/sprites/gen5/magneton.png"),"")</f>
        <v/>
      </c>
      <c r="M3712" s="68">
        <f>IFERROR(_xlfn.IMAGE("https://play.pokemonshowdown.com/sprites/gen5/manectric.png"),"")</f>
        <v/>
      </c>
      <c r="Q3712" s="69" t="inlineStr">
        <is>
          <t>DOUBLE BATTLE</t>
        </is>
      </c>
    </row>
    <row r="3713">
      <c r="E3713" s="70" t="inlineStr">
        <is>
          <t>Lv 44 Raichu</t>
        </is>
      </c>
      <c r="F3713" s="71" t="n"/>
      <c r="G3713" s="70" t="inlineStr">
        <is>
          <t>Lv 46 Ampharos</t>
        </is>
      </c>
      <c r="H3713" s="71" t="n"/>
      <c r="I3713" s="70" t="inlineStr">
        <is>
          <t>Lv 46 Electrode</t>
        </is>
      </c>
      <c r="J3713" s="71" t="n"/>
      <c r="K3713" s="70" t="inlineStr">
        <is>
          <t>Lv 48 Magneton</t>
        </is>
      </c>
      <c r="L3713" s="71" t="n"/>
      <c r="M3713" s="70" t="inlineStr">
        <is>
          <t>Lv 50 Manectric</t>
        </is>
      </c>
      <c r="N3713" s="71" t="n"/>
      <c r="Q3713" s="72" t="inlineStr">
        <is>
          <t>Pokémon</t>
        </is>
      </c>
    </row>
    <row r="3714">
      <c r="E3714" s="73" t="inlineStr">
        <is>
          <t>Hasty</t>
        </is>
      </c>
      <c r="F3714" s="73" t="inlineStr">
        <is>
          <t>Lightning Rod</t>
        </is>
      </c>
      <c r="G3714" s="73" t="inlineStr">
        <is>
          <t>Modest</t>
        </is>
      </c>
      <c r="H3714" s="73" t="inlineStr">
        <is>
          <t>No Guard</t>
        </is>
      </c>
      <c r="I3714" s="73" t="inlineStr">
        <is>
          <t>Mild</t>
        </is>
      </c>
      <c r="J3714" s="73" t="inlineStr">
        <is>
          <t>Aftermath</t>
        </is>
      </c>
      <c r="K3714" s="73" t="inlineStr">
        <is>
          <t>Modest</t>
        </is>
      </c>
      <c r="L3714" s="73" t="inlineStr">
        <is>
          <t>Magnet Pull</t>
        </is>
      </c>
      <c r="M3714" s="73" t="inlineStr">
        <is>
          <t>Naive</t>
        </is>
      </c>
      <c r="N3714" s="73" t="inlineStr">
        <is>
          <t>Lightning Rod</t>
        </is>
      </c>
      <c r="Q3714" s="72" t="inlineStr">
        <is>
          <t>Nature / Ability</t>
        </is>
      </c>
    </row>
    <row r="3715">
      <c r="B3715" s="72" t="inlineStr">
        <is>
          <t>AI Flags:</t>
        </is>
      </c>
      <c r="E3715" s="74" t="inlineStr">
        <is>
          <t>(None)</t>
        </is>
      </c>
      <c r="F3715" s="71" t="n"/>
      <c r="G3715" s="74" t="inlineStr">
        <is>
          <t>(None)</t>
        </is>
      </c>
      <c r="H3715" s="71" t="n"/>
      <c r="I3715" s="74" t="inlineStr">
        <is>
          <t>(None)</t>
        </is>
      </c>
      <c r="J3715" s="71" t="n"/>
      <c r="K3715" s="74" t="inlineStr">
        <is>
          <t>Sitrus Berry</t>
        </is>
      </c>
      <c r="L3715" s="71" t="n"/>
      <c r="M3715" s="74" t="inlineStr">
        <is>
          <t>Sitrus Berry</t>
        </is>
      </c>
      <c r="N3715" s="71" t="n"/>
      <c r="Q3715" s="72" t="inlineStr">
        <is>
          <t>Item</t>
        </is>
      </c>
    </row>
    <row r="3716">
      <c r="B3716" s="69" t="inlineStr">
        <is>
          <t>Basic Trainer</t>
        </is>
      </c>
      <c r="E3716" s="77" t="inlineStr">
        <is>
          <t>Thunder</t>
        </is>
      </c>
      <c r="F3716" s="71" t="n"/>
      <c r="G3716" s="77" t="inlineStr">
        <is>
          <t>Thunder</t>
        </is>
      </c>
      <c r="H3716" s="71" t="n"/>
      <c r="I3716" s="89" t="inlineStr">
        <is>
          <t>Rollout</t>
        </is>
      </c>
      <c r="J3716" s="71" t="n"/>
      <c r="K3716" s="76" t="inlineStr">
        <is>
          <t>Supersonic</t>
        </is>
      </c>
      <c r="L3716" s="71" t="n"/>
      <c r="M3716" s="75" t="inlineStr">
        <is>
          <t>Bite</t>
        </is>
      </c>
      <c r="N3716" s="71" t="n"/>
      <c r="Q3716" s="72" t="inlineStr">
        <is>
          <t>Moves</t>
        </is>
      </c>
    </row>
    <row r="3717">
      <c r="E3717" s="76" t="inlineStr">
        <is>
          <t>Slam</t>
        </is>
      </c>
      <c r="F3717" s="71" t="n"/>
      <c r="G3717" s="76" t="inlineStr">
        <is>
          <t>Protect</t>
        </is>
      </c>
      <c r="H3717" s="71" t="n"/>
      <c r="I3717" s="77" t="inlineStr">
        <is>
          <t>Thunder</t>
        </is>
      </c>
      <c r="J3717" s="71" t="n"/>
      <c r="K3717" s="76" t="inlineStr">
        <is>
          <t>Protect</t>
        </is>
      </c>
      <c r="L3717" s="71" t="n"/>
      <c r="M3717" s="77" t="inlineStr">
        <is>
          <t>Thunder Wave</t>
        </is>
      </c>
      <c r="N3717" s="71" t="n"/>
    </row>
    <row r="3718">
      <c r="E3718" s="90" t="inlineStr">
        <is>
          <t>Rain Dance</t>
        </is>
      </c>
      <c r="F3718" s="71" t="n"/>
      <c r="G3718" s="77" t="inlineStr">
        <is>
          <t>Thunder Wave</t>
        </is>
      </c>
      <c r="H3718" s="71" t="n"/>
      <c r="I3718" s="76" t="inlineStr">
        <is>
          <t>Explosion</t>
        </is>
      </c>
      <c r="J3718" s="71" t="n"/>
      <c r="K3718" s="77" t="inlineStr">
        <is>
          <t>Thunder</t>
        </is>
      </c>
      <c r="L3718" s="71" t="n"/>
      <c r="M3718" s="77" t="inlineStr">
        <is>
          <t>Thunder</t>
        </is>
      </c>
      <c r="N3718" s="71" t="n"/>
    </row>
    <row r="3719">
      <c r="E3719" s="76" t="inlineStr">
        <is>
          <t>Protect</t>
        </is>
      </c>
      <c r="F3719" s="71" t="n"/>
      <c r="G3719" s="85" t="inlineStr">
        <is>
          <t>Light Screen</t>
        </is>
      </c>
      <c r="H3719" s="71" t="n"/>
      <c r="I3719" s="90" t="inlineStr">
        <is>
          <t>Rain Dance</t>
        </is>
      </c>
      <c r="J3719" s="71" t="n"/>
      <c r="K3719" s="90" t="inlineStr">
        <is>
          <t>Rain Dance</t>
        </is>
      </c>
      <c r="L3719" s="71" t="n"/>
      <c r="M3719" s="76" t="inlineStr">
        <is>
          <t>Protect</t>
        </is>
      </c>
      <c r="N3719" s="71" t="n"/>
    </row>
    <row r="3721" ht="20" customHeight="1">
      <c r="B3721" s="65" t="inlineStr">
        <is>
          <t>Leader</t>
        </is>
      </c>
      <c r="C3721" s="66" t="n"/>
      <c r="D3721" s="66" t="n"/>
      <c r="E3721" s="67" t="inlineStr">
        <is>
          <t>Leader Wattson (Rematch 4)</t>
        </is>
      </c>
      <c r="F3721" s="66" t="n"/>
      <c r="G3721" s="66" t="n"/>
      <c r="H3721" s="66" t="n"/>
      <c r="I3721" s="66" t="n"/>
      <c r="J3721" s="66" t="n"/>
      <c r="K3721" s="66" t="n"/>
      <c r="L3721" s="66" t="n"/>
      <c r="M3721" s="66" t="n"/>
      <c r="N3721" s="66" t="n"/>
      <c r="O3721" s="66" t="n"/>
      <c r="P3721" s="66" t="n"/>
      <c r="Q3721" s="66" t="n"/>
    </row>
    <row r="3722" ht="69" customHeight="1">
      <c r="E3722" s="68">
        <f>IFERROR(_xlfn.IMAGE("https://play.pokemonshowdown.com/sprites/gen5/electabuzz.png"),"")</f>
        <v/>
      </c>
      <c r="G3722" s="68">
        <f>IFERROR(_xlfn.IMAGE("https://play.pokemonshowdown.com/sprites/gen5/raichu.png"),"")</f>
        <v/>
      </c>
      <c r="I3722" s="68">
        <f>IFERROR(_xlfn.IMAGE("https://play.pokemonshowdown.com/sprites/gen5/ampharos.png"),"")</f>
        <v/>
      </c>
      <c r="K3722" s="68">
        <f>IFERROR(_xlfn.IMAGE("https://play.pokemonshowdown.com/sprites/gen5/electrode.png"),"")</f>
        <v/>
      </c>
      <c r="M3722" s="68">
        <f>IFERROR(_xlfn.IMAGE("https://play.pokemonshowdown.com/sprites/gen5/magneton.png"),"")</f>
        <v/>
      </c>
      <c r="O3722" s="68">
        <f>IFERROR(_xlfn.IMAGE("https://play.pokemonshowdown.com/sprites/gen5/manectric.png"),"")</f>
        <v/>
      </c>
      <c r="Q3722" s="69" t="inlineStr">
        <is>
          <t>DOUBLE BATTLE</t>
        </is>
      </c>
    </row>
    <row r="3723">
      <c r="E3723" s="70" t="inlineStr">
        <is>
          <t>Lv 50 Electabuzz</t>
        </is>
      </c>
      <c r="F3723" s="71" t="n"/>
      <c r="G3723" s="70" t="inlineStr">
        <is>
          <t>Lv 51 Raichu</t>
        </is>
      </c>
      <c r="H3723" s="71" t="n"/>
      <c r="I3723" s="70" t="inlineStr">
        <is>
          <t>Lv 51 Ampharos</t>
        </is>
      </c>
      <c r="J3723" s="71" t="n"/>
      <c r="K3723" s="70" t="inlineStr">
        <is>
          <t>Lv 53 Electrode</t>
        </is>
      </c>
      <c r="L3723" s="71" t="n"/>
      <c r="M3723" s="70" t="inlineStr">
        <is>
          <t>Lv 53 Magneton</t>
        </is>
      </c>
      <c r="N3723" s="71" t="n"/>
      <c r="O3723" s="70" t="inlineStr">
        <is>
          <t>Lv 55 Manectric</t>
        </is>
      </c>
      <c r="P3723" s="71" t="n"/>
      <c r="Q3723" s="72" t="inlineStr">
        <is>
          <t>Pokémon</t>
        </is>
      </c>
    </row>
    <row r="3724">
      <c r="E3724" s="73" t="inlineStr">
        <is>
          <t>Hasty</t>
        </is>
      </c>
      <c r="F3724" s="73" t="inlineStr">
        <is>
          <t>Static</t>
        </is>
      </c>
      <c r="G3724" s="73" t="inlineStr">
        <is>
          <t>Hasty</t>
        </is>
      </c>
      <c r="H3724" s="73" t="inlineStr">
        <is>
          <t>Lightning Rod</t>
        </is>
      </c>
      <c r="I3724" s="73" t="inlineStr">
        <is>
          <t>Modest</t>
        </is>
      </c>
      <c r="J3724" s="73" t="inlineStr">
        <is>
          <t>No Guard</t>
        </is>
      </c>
      <c r="K3724" s="73" t="inlineStr">
        <is>
          <t>Mild</t>
        </is>
      </c>
      <c r="L3724" s="73" t="inlineStr">
        <is>
          <t>Aftermath</t>
        </is>
      </c>
      <c r="M3724" s="73" t="inlineStr">
        <is>
          <t>Modest</t>
        </is>
      </c>
      <c r="N3724" s="73" t="inlineStr">
        <is>
          <t>Magnet Pull</t>
        </is>
      </c>
      <c r="O3724" s="73" t="inlineStr">
        <is>
          <t>Naive</t>
        </is>
      </c>
      <c r="P3724" s="73" t="inlineStr">
        <is>
          <t>Lightning Rod</t>
        </is>
      </c>
      <c r="Q3724" s="72" t="inlineStr">
        <is>
          <t>Nature / Ability</t>
        </is>
      </c>
    </row>
    <row r="3725">
      <c r="B3725" s="72" t="inlineStr">
        <is>
          <t>AI Flags:</t>
        </is>
      </c>
      <c r="E3725" s="74" t="inlineStr">
        <is>
          <t>(None)</t>
        </is>
      </c>
      <c r="F3725" s="71" t="n"/>
      <c r="G3725" s="74" t="inlineStr">
        <is>
          <t>(None)</t>
        </is>
      </c>
      <c r="H3725" s="71" t="n"/>
      <c r="I3725" s="74" t="inlineStr">
        <is>
          <t>(None)</t>
        </is>
      </c>
      <c r="J3725" s="71" t="n"/>
      <c r="K3725" s="74" t="inlineStr">
        <is>
          <t>(None)</t>
        </is>
      </c>
      <c r="L3725" s="71" t="n"/>
      <c r="M3725" s="74" t="inlineStr">
        <is>
          <t>Sitrus Berry</t>
        </is>
      </c>
      <c r="N3725" s="71" t="n"/>
      <c r="O3725" s="74" t="inlineStr">
        <is>
          <t>Sitrus Berry</t>
        </is>
      </c>
      <c r="P3725" s="71" t="n"/>
      <c r="Q3725" s="72" t="inlineStr">
        <is>
          <t>Item</t>
        </is>
      </c>
    </row>
    <row r="3726">
      <c r="B3726" s="69" t="inlineStr">
        <is>
          <t>Basic Trainer</t>
        </is>
      </c>
      <c r="E3726" s="76" t="inlineStr">
        <is>
          <t>Swift</t>
        </is>
      </c>
      <c r="F3726" s="71" t="n"/>
      <c r="G3726" s="77" t="inlineStr">
        <is>
          <t>Thunder</t>
        </is>
      </c>
      <c r="H3726" s="71" t="n"/>
      <c r="I3726" s="77" t="inlineStr">
        <is>
          <t>Thunder</t>
        </is>
      </c>
      <c r="J3726" s="71" t="n"/>
      <c r="K3726" s="89" t="inlineStr">
        <is>
          <t>Rollout</t>
        </is>
      </c>
      <c r="L3726" s="71" t="n"/>
      <c r="M3726" s="76" t="inlineStr">
        <is>
          <t>Supersonic</t>
        </is>
      </c>
      <c r="N3726" s="71" t="n"/>
      <c r="O3726" s="75" t="inlineStr">
        <is>
          <t>Bite</t>
        </is>
      </c>
      <c r="P3726" s="71" t="n"/>
      <c r="Q3726" s="72" t="inlineStr">
        <is>
          <t>Moves</t>
        </is>
      </c>
    </row>
    <row r="3727">
      <c r="E3727" s="86" t="inlineStr">
        <is>
          <t>Focus Punch</t>
        </is>
      </c>
      <c r="F3727" s="71" t="n"/>
      <c r="G3727" s="76" t="inlineStr">
        <is>
          <t>Slam</t>
        </is>
      </c>
      <c r="H3727" s="71" t="n"/>
      <c r="I3727" s="76" t="inlineStr">
        <is>
          <t>Protect</t>
        </is>
      </c>
      <c r="J3727" s="71" t="n"/>
      <c r="K3727" s="77" t="inlineStr">
        <is>
          <t>Thunder</t>
        </is>
      </c>
      <c r="L3727" s="71" t="n"/>
      <c r="M3727" s="76" t="inlineStr">
        <is>
          <t>Protect</t>
        </is>
      </c>
      <c r="N3727" s="71" t="n"/>
      <c r="O3727" s="77" t="inlineStr">
        <is>
          <t>Thunder Wave</t>
        </is>
      </c>
      <c r="P3727" s="71" t="n"/>
    </row>
    <row r="3728">
      <c r="E3728" s="77" t="inlineStr">
        <is>
          <t>Thunder Punch</t>
        </is>
      </c>
      <c r="F3728" s="71" t="n"/>
      <c r="G3728" s="90" t="inlineStr">
        <is>
          <t>Rain Dance</t>
        </is>
      </c>
      <c r="H3728" s="71" t="n"/>
      <c r="I3728" s="77" t="inlineStr">
        <is>
          <t>Thunder Wave</t>
        </is>
      </c>
      <c r="J3728" s="71" t="n"/>
      <c r="K3728" s="76" t="inlineStr">
        <is>
          <t>Explosion</t>
        </is>
      </c>
      <c r="L3728" s="71" t="n"/>
      <c r="M3728" s="77" t="inlineStr">
        <is>
          <t>Thunder</t>
        </is>
      </c>
      <c r="N3728" s="71" t="n"/>
      <c r="O3728" s="77" t="inlineStr">
        <is>
          <t>Thunder</t>
        </is>
      </c>
      <c r="P3728" s="71" t="n"/>
    </row>
    <row r="3729">
      <c r="E3729" s="85" t="inlineStr">
        <is>
          <t>Light Screen</t>
        </is>
      </c>
      <c r="F3729" s="71" t="n"/>
      <c r="G3729" s="76" t="inlineStr">
        <is>
          <t>Protect</t>
        </is>
      </c>
      <c r="H3729" s="71" t="n"/>
      <c r="I3729" s="85" t="inlineStr">
        <is>
          <t>Light Screen</t>
        </is>
      </c>
      <c r="J3729" s="71" t="n"/>
      <c r="K3729" s="90" t="inlineStr">
        <is>
          <t>Rain Dance</t>
        </is>
      </c>
      <c r="L3729" s="71" t="n"/>
      <c r="M3729" s="90" t="inlineStr">
        <is>
          <t>Rain Dance</t>
        </is>
      </c>
      <c r="N3729" s="71" t="n"/>
      <c r="O3729" s="76" t="inlineStr">
        <is>
          <t>Protect</t>
        </is>
      </c>
      <c r="P3729" s="71" t="n"/>
    </row>
    <row r="3731" ht="20" customHeight="1">
      <c r="B3731" s="65" t="inlineStr">
        <is>
          <t>Leader</t>
        </is>
      </c>
      <c r="C3731" s="66" t="n"/>
      <c r="D3731" s="66" t="n"/>
      <c r="E3731" s="67" t="inlineStr">
        <is>
          <t>Leader Winona (Rematch 1)</t>
        </is>
      </c>
      <c r="F3731" s="66" t="n"/>
      <c r="G3731" s="66" t="n"/>
      <c r="H3731" s="66" t="n"/>
      <c r="I3731" s="66" t="n"/>
      <c r="J3731" s="66" t="n"/>
      <c r="K3731" s="66" t="n"/>
      <c r="L3731" s="66" t="n"/>
      <c r="M3731" s="66" t="n"/>
      <c r="N3731" s="66" t="n"/>
      <c r="O3731" s="66" t="n"/>
      <c r="P3731" s="66" t="n"/>
      <c r="Q3731" s="66" t="n"/>
    </row>
    <row r="3732" ht="69" customHeight="1">
      <c r="E3732" s="68">
        <f>IFERROR(_xlfn.IMAGE("https://play.pokemonshowdown.com/sprites/gen5/dratini.png"),"")</f>
        <v/>
      </c>
      <c r="G3732" s="68">
        <f>IFERROR(_xlfn.IMAGE("https://play.pokemonshowdown.com/sprites/gen5/tropius.png"),"")</f>
        <v/>
      </c>
      <c r="I3732" s="68">
        <f>IFERROR(_xlfn.IMAGE("https://play.pokemonshowdown.com/sprites/gen5/pelipper.png"),"")</f>
        <v/>
      </c>
      <c r="K3732" s="68">
        <f>IFERROR(_xlfn.IMAGE("https://play.pokemonshowdown.com/sprites/gen5/skarmory.png"),"")</f>
        <v/>
      </c>
      <c r="M3732" s="68">
        <f>IFERROR(_xlfn.IMAGE("https://play.pokemonshowdown.com/sprites/gen5/altaria.png"),"")</f>
        <v/>
      </c>
      <c r="Q3732" s="69" t="inlineStr">
        <is>
          <t>DOUBLE BATTLE</t>
        </is>
      </c>
    </row>
    <row r="3733">
      <c r="E3733" s="70" t="inlineStr">
        <is>
          <t>Lv 40 Dratini</t>
        </is>
      </c>
      <c r="F3733" s="71" t="n"/>
      <c r="G3733" s="70" t="inlineStr">
        <is>
          <t>Lv 38 Tropius</t>
        </is>
      </c>
      <c r="H3733" s="71" t="n"/>
      <c r="I3733" s="70" t="inlineStr">
        <is>
          <t>Lv 41 Pelipper</t>
        </is>
      </c>
      <c r="J3733" s="71" t="n"/>
      <c r="K3733" s="70" t="inlineStr">
        <is>
          <t>Lv 43 Skarmory</t>
        </is>
      </c>
      <c r="L3733" s="71" t="n"/>
      <c r="M3733" s="70" t="inlineStr">
        <is>
          <t>Lv 45 Altaria</t>
        </is>
      </c>
      <c r="N3733" s="71" t="n"/>
      <c r="Q3733" s="72" t="inlineStr">
        <is>
          <t>Pokémon</t>
        </is>
      </c>
    </row>
    <row r="3734">
      <c r="E3734" s="73" t="inlineStr">
        <is>
          <t>Calm</t>
        </is>
      </c>
      <c r="F3734" s="73" t="inlineStr">
        <is>
          <t>Shed Skin</t>
        </is>
      </c>
      <c r="G3734" s="73" t="inlineStr">
        <is>
          <t>Naughty</t>
        </is>
      </c>
      <c r="H3734" s="73" t="inlineStr">
        <is>
          <t>Chlorophyll</t>
        </is>
      </c>
      <c r="I3734" s="73" t="inlineStr">
        <is>
          <t>Rash</t>
        </is>
      </c>
      <c r="J3734" s="73" t="inlineStr">
        <is>
          <t>Unburden</t>
        </is>
      </c>
      <c r="K3734" s="73" t="inlineStr">
        <is>
          <t>Impish</t>
        </is>
      </c>
      <c r="L3734" s="73" t="inlineStr">
        <is>
          <t>Filter</t>
        </is>
      </c>
      <c r="M3734" s="73" t="inlineStr">
        <is>
          <t>Jolly</t>
        </is>
      </c>
      <c r="N3734" s="73" t="inlineStr">
        <is>
          <t>Serene Grace</t>
        </is>
      </c>
      <c r="Q3734" s="72" t="inlineStr">
        <is>
          <t>Nature / Ability</t>
        </is>
      </c>
    </row>
    <row r="3735">
      <c r="B3735" s="72" t="inlineStr">
        <is>
          <t>AI Flags:</t>
        </is>
      </c>
      <c r="E3735" s="74" t="inlineStr">
        <is>
          <t>Sitrus Berry</t>
        </is>
      </c>
      <c r="F3735" s="71" t="n"/>
      <c r="G3735" s="74" t="inlineStr">
        <is>
          <t>(None)</t>
        </is>
      </c>
      <c r="H3735" s="71" t="n"/>
      <c r="I3735" s="74" t="inlineStr">
        <is>
          <t>(None)</t>
        </is>
      </c>
      <c r="J3735" s="71" t="n"/>
      <c r="K3735" s="74" t="inlineStr">
        <is>
          <t>(None)</t>
        </is>
      </c>
      <c r="L3735" s="71" t="n"/>
      <c r="M3735" s="74" t="inlineStr">
        <is>
          <t>Chesto Berry</t>
        </is>
      </c>
      <c r="N3735" s="71" t="n"/>
      <c r="Q3735" s="72" t="inlineStr">
        <is>
          <t>Item</t>
        </is>
      </c>
    </row>
    <row r="3736">
      <c r="B3736" s="69" t="inlineStr">
        <is>
          <t>Basic Trainer</t>
        </is>
      </c>
      <c r="E3736" s="77" t="inlineStr">
        <is>
          <t>Thunder Wave</t>
        </is>
      </c>
      <c r="F3736" s="71" t="n"/>
      <c r="G3736" s="83" t="inlineStr">
        <is>
          <t>Sunny Day</t>
        </is>
      </c>
      <c r="H3736" s="71" t="n"/>
      <c r="I3736" s="90" t="inlineStr">
        <is>
          <t>Surf</t>
        </is>
      </c>
      <c r="J3736" s="71" t="n"/>
      <c r="K3736" s="76" t="inlineStr">
        <is>
          <t>Whirlwind</t>
        </is>
      </c>
      <c r="L3736" s="71" t="n"/>
      <c r="M3736" s="82" t="inlineStr">
        <is>
          <t>Aerial Ace</t>
        </is>
      </c>
      <c r="N3736" s="71" t="n"/>
      <c r="Q3736" s="72" t="inlineStr">
        <is>
          <t>Moves</t>
        </is>
      </c>
    </row>
    <row r="3737">
      <c r="E3737" s="77" t="inlineStr">
        <is>
          <t>Thunderbolt</t>
        </is>
      </c>
      <c r="F3737" s="71" t="n"/>
      <c r="G3737" s="82" t="inlineStr">
        <is>
          <t>Aerial Ace</t>
        </is>
      </c>
      <c r="H3737" s="71" t="n"/>
      <c r="I3737" s="76" t="inlineStr">
        <is>
          <t>Supersonic</t>
        </is>
      </c>
      <c r="J3737" s="71" t="n"/>
      <c r="K3737" s="78" t="inlineStr">
        <is>
          <t>Spikes</t>
        </is>
      </c>
      <c r="L3737" s="71" t="n"/>
      <c r="M3737" s="85" t="inlineStr">
        <is>
          <t>Rest</t>
        </is>
      </c>
      <c r="N3737" s="71" t="n"/>
    </row>
    <row r="3738">
      <c r="E3738" s="76" t="inlineStr">
        <is>
          <t>Protect</t>
        </is>
      </c>
      <c r="F3738" s="71" t="n"/>
      <c r="G3738" s="84" t="inlineStr">
        <is>
          <t>Solar Beam</t>
        </is>
      </c>
      <c r="H3738" s="71" t="n"/>
      <c r="I3738" s="76" t="inlineStr">
        <is>
          <t>Protect</t>
        </is>
      </c>
      <c r="J3738" s="71" t="n"/>
      <c r="K3738" s="87" t="inlineStr">
        <is>
          <t>Steel Wing</t>
        </is>
      </c>
      <c r="L3738" s="71" t="n"/>
      <c r="M3738" s="93" t="inlineStr">
        <is>
          <t>Dragon Dance</t>
        </is>
      </c>
      <c r="N3738" s="71" t="n"/>
    </row>
    <row r="3739">
      <c r="E3739" s="91" t="inlineStr">
        <is>
          <t>Ice Beam</t>
        </is>
      </c>
      <c r="F3739" s="71" t="n"/>
      <c r="G3739" s="78" t="inlineStr">
        <is>
          <t>Earthquake</t>
        </is>
      </c>
      <c r="H3739" s="71" t="n"/>
      <c r="I3739" s="82" t="inlineStr">
        <is>
          <t>Aerial Ace</t>
        </is>
      </c>
      <c r="J3739" s="71" t="n"/>
      <c r="K3739" s="82" t="inlineStr">
        <is>
          <t>Aerial Ace</t>
        </is>
      </c>
      <c r="L3739" s="71" t="n"/>
      <c r="M3739" s="78" t="inlineStr">
        <is>
          <t>Earthquake</t>
        </is>
      </c>
      <c r="N3739" s="71" t="n"/>
    </row>
    <row r="3741" ht="20" customHeight="1">
      <c r="B3741" s="65" t="inlineStr">
        <is>
          <t>Leader</t>
        </is>
      </c>
      <c r="C3741" s="66" t="n"/>
      <c r="D3741" s="66" t="n"/>
      <c r="E3741" s="67" t="inlineStr">
        <is>
          <t>Leader Winona (Rematch 2)</t>
        </is>
      </c>
      <c r="F3741" s="66" t="n"/>
      <c r="G3741" s="66" t="n"/>
      <c r="H3741" s="66" t="n"/>
      <c r="I3741" s="66" t="n"/>
      <c r="J3741" s="66" t="n"/>
      <c r="K3741" s="66" t="n"/>
      <c r="L3741" s="66" t="n"/>
      <c r="M3741" s="66" t="n"/>
      <c r="N3741" s="66" t="n"/>
      <c r="O3741" s="66" t="n"/>
      <c r="P3741" s="66" t="n"/>
      <c r="Q3741" s="66" t="n"/>
    </row>
    <row r="3742" ht="69" customHeight="1">
      <c r="E3742" s="68">
        <f>IFERROR(_xlfn.IMAGE("https://play.pokemonshowdown.com/sprites/gen5/hoothoot.png"),"")</f>
        <v/>
      </c>
      <c r="G3742" s="68">
        <f>IFERROR(_xlfn.IMAGE("https://play.pokemonshowdown.com/sprites/gen5/tropius.png"),"")</f>
        <v/>
      </c>
      <c r="I3742" s="68">
        <f>IFERROR(_xlfn.IMAGE("https://play.pokemonshowdown.com/sprites/gen5/dragonair.png"),"")</f>
        <v/>
      </c>
      <c r="K3742" s="68">
        <f>IFERROR(_xlfn.IMAGE("https://play.pokemonshowdown.com/sprites/gen5/pelipper.png"),"")</f>
        <v/>
      </c>
      <c r="M3742" s="68">
        <f>IFERROR(_xlfn.IMAGE("https://play.pokemonshowdown.com/sprites/gen5/skarmory.png"),"")</f>
        <v/>
      </c>
      <c r="O3742" s="68">
        <f>IFERROR(_xlfn.IMAGE("https://play.pokemonshowdown.com/sprites/gen5/altaria.png"),"")</f>
        <v/>
      </c>
      <c r="Q3742" s="69" t="inlineStr">
        <is>
          <t>DOUBLE BATTLE</t>
        </is>
      </c>
    </row>
    <row r="3743">
      <c r="E3743" s="70" t="inlineStr">
        <is>
          <t>Lv 43 Hoothoot</t>
        </is>
      </c>
      <c r="F3743" s="71" t="n"/>
      <c r="G3743" s="70" t="inlineStr">
        <is>
          <t>Lv 43 Tropius</t>
        </is>
      </c>
      <c r="H3743" s="71" t="n"/>
      <c r="I3743" s="70" t="inlineStr">
        <is>
          <t>Lv 45 Dragonair</t>
        </is>
      </c>
      <c r="J3743" s="71" t="n"/>
      <c r="K3743" s="70" t="inlineStr">
        <is>
          <t>Lv 46 Pelipper</t>
        </is>
      </c>
      <c r="L3743" s="71" t="n"/>
      <c r="M3743" s="70" t="inlineStr">
        <is>
          <t>Lv 48 Skarmory</t>
        </is>
      </c>
      <c r="N3743" s="71" t="n"/>
      <c r="O3743" s="70" t="inlineStr">
        <is>
          <t>Lv 50 Altaria</t>
        </is>
      </c>
      <c r="P3743" s="71" t="n"/>
      <c r="Q3743" s="72" t="inlineStr">
        <is>
          <t>Pokémon</t>
        </is>
      </c>
    </row>
    <row r="3744">
      <c r="E3744" s="73" t="inlineStr">
        <is>
          <t>Calm</t>
        </is>
      </c>
      <c r="F3744" s="73" t="inlineStr">
        <is>
          <t>Insomnia</t>
        </is>
      </c>
      <c r="G3744" s="73" t="inlineStr">
        <is>
          <t>Naughty</t>
        </is>
      </c>
      <c r="H3744" s="73" t="inlineStr">
        <is>
          <t>Chlorophyll</t>
        </is>
      </c>
      <c r="I3744" s="73" t="inlineStr">
        <is>
          <t>Calm</t>
        </is>
      </c>
      <c r="J3744" s="73" t="inlineStr">
        <is>
          <t>Shed Skin</t>
        </is>
      </c>
      <c r="K3744" s="73" t="inlineStr">
        <is>
          <t>Rash</t>
        </is>
      </c>
      <c r="L3744" s="73" t="inlineStr">
        <is>
          <t>Unburden</t>
        </is>
      </c>
      <c r="M3744" s="73" t="inlineStr">
        <is>
          <t>Impish</t>
        </is>
      </c>
      <c r="N3744" s="73" t="inlineStr">
        <is>
          <t>Filter</t>
        </is>
      </c>
      <c r="O3744" s="73" t="inlineStr">
        <is>
          <t>Jolly</t>
        </is>
      </c>
      <c r="P3744" s="73" t="inlineStr">
        <is>
          <t>Serene Grace</t>
        </is>
      </c>
      <c r="Q3744" s="72" t="inlineStr">
        <is>
          <t>Nature / Ability</t>
        </is>
      </c>
    </row>
    <row r="3745">
      <c r="B3745" s="72" t="inlineStr">
        <is>
          <t>AI Flags:</t>
        </is>
      </c>
      <c r="E3745" s="74" t="inlineStr">
        <is>
          <t>(None)</t>
        </is>
      </c>
      <c r="F3745" s="71" t="n"/>
      <c r="G3745" s="74" t="inlineStr">
        <is>
          <t>(None)</t>
        </is>
      </c>
      <c r="H3745" s="71" t="n"/>
      <c r="I3745" s="74" t="inlineStr">
        <is>
          <t>Sitrus Berry</t>
        </is>
      </c>
      <c r="J3745" s="71" t="n"/>
      <c r="K3745" s="74" t="inlineStr">
        <is>
          <t>(None)</t>
        </is>
      </c>
      <c r="L3745" s="71" t="n"/>
      <c r="M3745" s="74" t="inlineStr">
        <is>
          <t>(None)</t>
        </is>
      </c>
      <c r="N3745" s="71" t="n"/>
      <c r="O3745" s="74" t="inlineStr">
        <is>
          <t>Chesto Berry</t>
        </is>
      </c>
      <c r="P3745" s="71" t="n"/>
      <c r="Q3745" s="72" t="inlineStr">
        <is>
          <t>Item</t>
        </is>
      </c>
    </row>
    <row r="3746">
      <c r="B3746" s="69" t="inlineStr">
        <is>
          <t>Basic Trainer</t>
        </is>
      </c>
      <c r="E3746" s="85" t="inlineStr">
        <is>
          <t>Hypnosis</t>
        </is>
      </c>
      <c r="F3746" s="71" t="n"/>
      <c r="G3746" s="83" t="inlineStr">
        <is>
          <t>Sunny Day</t>
        </is>
      </c>
      <c r="H3746" s="71" t="n"/>
      <c r="I3746" s="77" t="inlineStr">
        <is>
          <t>Thunder Wave</t>
        </is>
      </c>
      <c r="J3746" s="71" t="n"/>
      <c r="K3746" s="90" t="inlineStr">
        <is>
          <t>Surf</t>
        </is>
      </c>
      <c r="L3746" s="71" t="n"/>
      <c r="M3746" s="76" t="inlineStr">
        <is>
          <t>Whirlwind</t>
        </is>
      </c>
      <c r="N3746" s="71" t="n"/>
      <c r="O3746" s="82" t="inlineStr">
        <is>
          <t>Aerial Ace</t>
        </is>
      </c>
      <c r="P3746" s="71" t="n"/>
      <c r="Q3746" s="72" t="inlineStr">
        <is>
          <t>Moves</t>
        </is>
      </c>
    </row>
    <row r="3747">
      <c r="E3747" s="85" t="inlineStr">
        <is>
          <t>Psychic</t>
        </is>
      </c>
      <c r="F3747" s="71" t="n"/>
      <c r="G3747" s="82" t="inlineStr">
        <is>
          <t>Aerial Ace</t>
        </is>
      </c>
      <c r="H3747" s="71" t="n"/>
      <c r="I3747" s="77" t="inlineStr">
        <is>
          <t>Thunderbolt</t>
        </is>
      </c>
      <c r="J3747" s="71" t="n"/>
      <c r="K3747" s="76" t="inlineStr">
        <is>
          <t>Supersonic</t>
        </is>
      </c>
      <c r="L3747" s="71" t="n"/>
      <c r="M3747" s="78" t="inlineStr">
        <is>
          <t>Spikes</t>
        </is>
      </c>
      <c r="N3747" s="71" t="n"/>
      <c r="O3747" s="85" t="inlineStr">
        <is>
          <t>Rest</t>
        </is>
      </c>
      <c r="P3747" s="71" t="n"/>
    </row>
    <row r="3748">
      <c r="E3748" s="85" t="inlineStr">
        <is>
          <t>Reflect</t>
        </is>
      </c>
      <c r="F3748" s="71" t="n"/>
      <c r="G3748" s="84" t="inlineStr">
        <is>
          <t>Solar Beam</t>
        </is>
      </c>
      <c r="H3748" s="71" t="n"/>
      <c r="I3748" s="76" t="inlineStr">
        <is>
          <t>Protect</t>
        </is>
      </c>
      <c r="J3748" s="71" t="n"/>
      <c r="K3748" s="76" t="inlineStr">
        <is>
          <t>Protect</t>
        </is>
      </c>
      <c r="L3748" s="71" t="n"/>
      <c r="M3748" s="87" t="inlineStr">
        <is>
          <t>Steel Wing</t>
        </is>
      </c>
      <c r="N3748" s="71" t="n"/>
      <c r="O3748" s="93" t="inlineStr">
        <is>
          <t>Dragon Dance</t>
        </is>
      </c>
      <c r="P3748" s="71" t="n"/>
    </row>
    <row r="3749">
      <c r="E3749" s="85" t="inlineStr">
        <is>
          <t>Dream Eater</t>
        </is>
      </c>
      <c r="F3749" s="71" t="n"/>
      <c r="G3749" s="78" t="inlineStr">
        <is>
          <t>Earthquake</t>
        </is>
      </c>
      <c r="H3749" s="71" t="n"/>
      <c r="I3749" s="91" t="inlineStr">
        <is>
          <t>Ice Beam</t>
        </is>
      </c>
      <c r="J3749" s="71" t="n"/>
      <c r="K3749" s="82" t="inlineStr">
        <is>
          <t>Aerial Ace</t>
        </is>
      </c>
      <c r="L3749" s="71" t="n"/>
      <c r="M3749" s="82" t="inlineStr">
        <is>
          <t>Aerial Ace</t>
        </is>
      </c>
      <c r="N3749" s="71" t="n"/>
      <c r="O3749" s="78" t="inlineStr">
        <is>
          <t>Earthquake</t>
        </is>
      </c>
      <c r="P3749" s="71" t="n"/>
    </row>
    <row r="3751" ht="20" customHeight="1">
      <c r="B3751" s="65" t="inlineStr">
        <is>
          <t>Leader</t>
        </is>
      </c>
      <c r="C3751" s="66" t="n"/>
      <c r="D3751" s="66" t="n"/>
      <c r="E3751" s="67" t="inlineStr">
        <is>
          <t>Leader Winona (Rematch 3)</t>
        </is>
      </c>
      <c r="F3751" s="66" t="n"/>
      <c r="G3751" s="66" t="n"/>
      <c r="H3751" s="66" t="n"/>
      <c r="I3751" s="66" t="n"/>
      <c r="J3751" s="66" t="n"/>
      <c r="K3751" s="66" t="n"/>
      <c r="L3751" s="66" t="n"/>
      <c r="M3751" s="66" t="n"/>
      <c r="N3751" s="66" t="n"/>
      <c r="O3751" s="66" t="n"/>
      <c r="P3751" s="66" t="n"/>
      <c r="Q3751" s="66" t="n"/>
    </row>
    <row r="3752" ht="69" customHeight="1">
      <c r="E3752" s="68">
        <f>IFERROR(_xlfn.IMAGE("https://play.pokemonshowdown.com/sprites/gen5/noctowl.png"),"")</f>
        <v/>
      </c>
      <c r="G3752" s="68">
        <f>IFERROR(_xlfn.IMAGE("https://play.pokemonshowdown.com/sprites/gen5/tropius.png"),"")</f>
        <v/>
      </c>
      <c r="I3752" s="68">
        <f>IFERROR(_xlfn.IMAGE("https://play.pokemonshowdown.com/sprites/gen5/dragonair.png"),"")</f>
        <v/>
      </c>
      <c r="K3752" s="68">
        <f>IFERROR(_xlfn.IMAGE("https://play.pokemonshowdown.com/sprites/gen5/pelipper.png"),"")</f>
        <v/>
      </c>
      <c r="M3752" s="68">
        <f>IFERROR(_xlfn.IMAGE("https://play.pokemonshowdown.com/sprites/gen5/skarmory.png"),"")</f>
        <v/>
      </c>
      <c r="O3752" s="68">
        <f>IFERROR(_xlfn.IMAGE("https://play.pokemonshowdown.com/sprites/gen5/altaria.png"),"")</f>
        <v/>
      </c>
      <c r="Q3752" s="69" t="inlineStr">
        <is>
          <t>DOUBLE BATTLE</t>
        </is>
      </c>
    </row>
    <row r="3753">
      <c r="E3753" s="70" t="inlineStr">
        <is>
          <t>Lv 48 Noctowl</t>
        </is>
      </c>
      <c r="F3753" s="71" t="n"/>
      <c r="G3753" s="70" t="inlineStr">
        <is>
          <t>Lv 49 Tropius</t>
        </is>
      </c>
      <c r="H3753" s="71" t="n"/>
      <c r="I3753" s="70" t="inlineStr">
        <is>
          <t>Lv 50 Dragonair</t>
        </is>
      </c>
      <c r="J3753" s="71" t="n"/>
      <c r="K3753" s="70" t="inlineStr">
        <is>
          <t>Lv 51 Pelipper</t>
        </is>
      </c>
      <c r="L3753" s="71" t="n"/>
      <c r="M3753" s="70" t="inlineStr">
        <is>
          <t>Lv 53 Skarmory</t>
        </is>
      </c>
      <c r="N3753" s="71" t="n"/>
      <c r="O3753" s="70" t="inlineStr">
        <is>
          <t>Lv 55 Altaria</t>
        </is>
      </c>
      <c r="P3753" s="71" t="n"/>
      <c r="Q3753" s="72" t="inlineStr">
        <is>
          <t>Pokémon</t>
        </is>
      </c>
    </row>
    <row r="3754">
      <c r="E3754" s="73" t="inlineStr">
        <is>
          <t>Calm</t>
        </is>
      </c>
      <c r="F3754" s="73" t="inlineStr">
        <is>
          <t>Tinted Lens</t>
        </is>
      </c>
      <c r="G3754" s="73" t="inlineStr">
        <is>
          <t>Naughty</t>
        </is>
      </c>
      <c r="H3754" s="73" t="inlineStr">
        <is>
          <t>Chlorophyll</t>
        </is>
      </c>
      <c r="I3754" s="73" t="inlineStr">
        <is>
          <t>Calm</t>
        </is>
      </c>
      <c r="J3754" s="73" t="inlineStr">
        <is>
          <t>Shed Skin</t>
        </is>
      </c>
      <c r="K3754" s="73" t="inlineStr">
        <is>
          <t>Rash</t>
        </is>
      </c>
      <c r="L3754" s="73" t="inlineStr">
        <is>
          <t>Unburden</t>
        </is>
      </c>
      <c r="M3754" s="73" t="inlineStr">
        <is>
          <t>Impish</t>
        </is>
      </c>
      <c r="N3754" s="73" t="inlineStr">
        <is>
          <t>Filter</t>
        </is>
      </c>
      <c r="O3754" s="73" t="inlineStr">
        <is>
          <t>Jolly</t>
        </is>
      </c>
      <c r="P3754" s="73" t="inlineStr">
        <is>
          <t>Serene Grace</t>
        </is>
      </c>
      <c r="Q3754" s="72" t="inlineStr">
        <is>
          <t>Nature / Ability</t>
        </is>
      </c>
    </row>
    <row r="3755">
      <c r="B3755" s="72" t="inlineStr">
        <is>
          <t>AI Flags:</t>
        </is>
      </c>
      <c r="E3755" s="74" t="inlineStr">
        <is>
          <t>(None)</t>
        </is>
      </c>
      <c r="F3755" s="71" t="n"/>
      <c r="G3755" s="74" t="inlineStr">
        <is>
          <t>(None)</t>
        </is>
      </c>
      <c r="H3755" s="71" t="n"/>
      <c r="I3755" s="74" t="inlineStr">
        <is>
          <t>Sitrus Berry</t>
        </is>
      </c>
      <c r="J3755" s="71" t="n"/>
      <c r="K3755" s="74" t="inlineStr">
        <is>
          <t>(None)</t>
        </is>
      </c>
      <c r="L3755" s="71" t="n"/>
      <c r="M3755" s="74" t="inlineStr">
        <is>
          <t>(None)</t>
        </is>
      </c>
      <c r="N3755" s="71" t="n"/>
      <c r="O3755" s="74" t="inlineStr">
        <is>
          <t>Chesto Berry</t>
        </is>
      </c>
      <c r="P3755" s="71" t="n"/>
      <c r="Q3755" s="72" t="inlineStr">
        <is>
          <t>Item</t>
        </is>
      </c>
    </row>
    <row r="3756">
      <c r="B3756" s="69" t="inlineStr">
        <is>
          <t>Basic Trainer</t>
        </is>
      </c>
      <c r="E3756" s="85" t="inlineStr">
        <is>
          <t>Hypnosis</t>
        </is>
      </c>
      <c r="F3756" s="71" t="n"/>
      <c r="G3756" s="83" t="inlineStr">
        <is>
          <t>Sunny Day</t>
        </is>
      </c>
      <c r="H3756" s="71" t="n"/>
      <c r="I3756" s="77" t="inlineStr">
        <is>
          <t>Thunder Wave</t>
        </is>
      </c>
      <c r="J3756" s="71" t="n"/>
      <c r="K3756" s="90" t="inlineStr">
        <is>
          <t>Surf</t>
        </is>
      </c>
      <c r="L3756" s="71" t="n"/>
      <c r="M3756" s="76" t="inlineStr">
        <is>
          <t>Whirlwind</t>
        </is>
      </c>
      <c r="N3756" s="71" t="n"/>
      <c r="O3756" s="82" t="inlineStr">
        <is>
          <t>Aerial Ace</t>
        </is>
      </c>
      <c r="P3756" s="71" t="n"/>
      <c r="Q3756" s="72" t="inlineStr">
        <is>
          <t>Moves</t>
        </is>
      </c>
    </row>
    <row r="3757">
      <c r="E3757" s="85" t="inlineStr">
        <is>
          <t>Psychic</t>
        </is>
      </c>
      <c r="F3757" s="71" t="n"/>
      <c r="G3757" s="82" t="inlineStr">
        <is>
          <t>Aerial Ace</t>
        </is>
      </c>
      <c r="H3757" s="71" t="n"/>
      <c r="I3757" s="77" t="inlineStr">
        <is>
          <t>Thunderbolt</t>
        </is>
      </c>
      <c r="J3757" s="71" t="n"/>
      <c r="K3757" s="76" t="inlineStr">
        <is>
          <t>Supersonic</t>
        </is>
      </c>
      <c r="L3757" s="71" t="n"/>
      <c r="M3757" s="78" t="inlineStr">
        <is>
          <t>Spikes</t>
        </is>
      </c>
      <c r="N3757" s="71" t="n"/>
      <c r="O3757" s="85" t="inlineStr">
        <is>
          <t>Rest</t>
        </is>
      </c>
      <c r="P3757" s="71" t="n"/>
    </row>
    <row r="3758">
      <c r="E3758" s="85" t="inlineStr">
        <is>
          <t>Reflect</t>
        </is>
      </c>
      <c r="F3758" s="71" t="n"/>
      <c r="G3758" s="84" t="inlineStr">
        <is>
          <t>Solar Beam</t>
        </is>
      </c>
      <c r="H3758" s="71" t="n"/>
      <c r="I3758" s="76" t="inlineStr">
        <is>
          <t>Protect</t>
        </is>
      </c>
      <c r="J3758" s="71" t="n"/>
      <c r="K3758" s="76" t="inlineStr">
        <is>
          <t>Protect</t>
        </is>
      </c>
      <c r="L3758" s="71" t="n"/>
      <c r="M3758" s="87" t="inlineStr">
        <is>
          <t>Steel Wing</t>
        </is>
      </c>
      <c r="N3758" s="71" t="n"/>
      <c r="O3758" s="93" t="inlineStr">
        <is>
          <t>Dragon Dance</t>
        </is>
      </c>
      <c r="P3758" s="71" t="n"/>
    </row>
    <row r="3759">
      <c r="E3759" s="85" t="inlineStr">
        <is>
          <t>Dream Eater</t>
        </is>
      </c>
      <c r="F3759" s="71" t="n"/>
      <c r="G3759" s="78" t="inlineStr">
        <is>
          <t>Earthquake</t>
        </is>
      </c>
      <c r="H3759" s="71" t="n"/>
      <c r="I3759" s="91" t="inlineStr">
        <is>
          <t>Ice Beam</t>
        </is>
      </c>
      <c r="J3759" s="71" t="n"/>
      <c r="K3759" s="82" t="inlineStr">
        <is>
          <t>Aerial Ace</t>
        </is>
      </c>
      <c r="L3759" s="71" t="n"/>
      <c r="M3759" s="82" t="inlineStr">
        <is>
          <t>Aerial Ace</t>
        </is>
      </c>
      <c r="N3759" s="71" t="n"/>
      <c r="O3759" s="78" t="inlineStr">
        <is>
          <t>Earthquake</t>
        </is>
      </c>
      <c r="P3759" s="71" t="n"/>
    </row>
    <row r="3761" ht="20" customHeight="1">
      <c r="B3761" s="65" t="inlineStr">
        <is>
          <t>Leader</t>
        </is>
      </c>
      <c r="C3761" s="66" t="n"/>
      <c r="D3761" s="66" t="n"/>
      <c r="E3761" s="67" t="inlineStr">
        <is>
          <t>Leader Winona (Rematch 4)</t>
        </is>
      </c>
      <c r="F3761" s="66" t="n"/>
      <c r="G3761" s="66" t="n"/>
      <c r="H3761" s="66" t="n"/>
      <c r="I3761" s="66" t="n"/>
      <c r="J3761" s="66" t="n"/>
      <c r="K3761" s="66" t="n"/>
      <c r="L3761" s="66" t="n"/>
      <c r="M3761" s="66" t="n"/>
      <c r="N3761" s="66" t="n"/>
      <c r="O3761" s="66" t="n"/>
      <c r="P3761" s="66" t="n"/>
      <c r="Q3761" s="66" t="n"/>
    </row>
    <row r="3762" ht="69" customHeight="1">
      <c r="E3762" s="68">
        <f>IFERROR(_xlfn.IMAGE("https://play.pokemonshowdown.com/sprites/gen5/noctowl.png"),"")</f>
        <v/>
      </c>
      <c r="G3762" s="68">
        <f>IFERROR(_xlfn.IMAGE("https://play.pokemonshowdown.com/sprites/gen5/tropius.png"),"")</f>
        <v/>
      </c>
      <c r="I3762" s="68">
        <f>IFERROR(_xlfn.IMAGE("https://play.pokemonshowdown.com/sprites/gen5/pelipper.png"),"")</f>
        <v/>
      </c>
      <c r="K3762" s="68">
        <f>IFERROR(_xlfn.IMAGE("https://play.pokemonshowdown.com/sprites/gen5/dragonite.png"),"")</f>
        <v/>
      </c>
      <c r="M3762" s="68">
        <f>IFERROR(_xlfn.IMAGE("https://play.pokemonshowdown.com/sprites/gen5/skarmory.png"),"")</f>
        <v/>
      </c>
      <c r="O3762" s="68">
        <f>IFERROR(_xlfn.IMAGE("https://play.pokemonshowdown.com/sprites/gen5/altaria.png"),"")</f>
        <v/>
      </c>
      <c r="Q3762" s="69" t="inlineStr">
        <is>
          <t>DOUBLE BATTLE</t>
        </is>
      </c>
    </row>
    <row r="3763">
      <c r="E3763" s="70" t="inlineStr">
        <is>
          <t>Lv 53 Noctowl</t>
        </is>
      </c>
      <c r="F3763" s="71" t="n"/>
      <c r="G3763" s="70" t="inlineStr">
        <is>
          <t>Lv 54 Tropius</t>
        </is>
      </c>
      <c r="H3763" s="71" t="n"/>
      <c r="I3763" s="70" t="inlineStr">
        <is>
          <t>Lv 55 Pelipper</t>
        </is>
      </c>
      <c r="J3763" s="71" t="n"/>
      <c r="K3763" s="70" t="inlineStr">
        <is>
          <t>Lv 55 Dragonite</t>
        </is>
      </c>
      <c r="L3763" s="71" t="n"/>
      <c r="M3763" s="70" t="inlineStr">
        <is>
          <t>Lv 58 Skarmory</t>
        </is>
      </c>
      <c r="N3763" s="71" t="n"/>
      <c r="O3763" s="70" t="inlineStr">
        <is>
          <t>Lv 60 Altaria</t>
        </is>
      </c>
      <c r="P3763" s="71" t="n"/>
      <c r="Q3763" s="72" t="inlineStr">
        <is>
          <t>Pokémon</t>
        </is>
      </c>
    </row>
    <row r="3764">
      <c r="E3764" s="73" t="inlineStr">
        <is>
          <t>Calm</t>
        </is>
      </c>
      <c r="F3764" s="73" t="inlineStr">
        <is>
          <t>Tinted Lens</t>
        </is>
      </c>
      <c r="G3764" s="73" t="inlineStr">
        <is>
          <t>Naughty</t>
        </is>
      </c>
      <c r="H3764" s="73" t="inlineStr">
        <is>
          <t>Chlorophyll</t>
        </is>
      </c>
      <c r="I3764" s="73" t="inlineStr">
        <is>
          <t>Rash</t>
        </is>
      </c>
      <c r="J3764" s="73" t="inlineStr">
        <is>
          <t>Unburden</t>
        </is>
      </c>
      <c r="K3764" s="73" t="inlineStr">
        <is>
          <t>Lonely</t>
        </is>
      </c>
      <c r="L3764" s="73" t="inlineStr">
        <is>
          <t>Thick Fat</t>
        </is>
      </c>
      <c r="M3764" s="73" t="inlineStr">
        <is>
          <t>Impish</t>
        </is>
      </c>
      <c r="N3764" s="73" t="inlineStr">
        <is>
          <t>Filter</t>
        </is>
      </c>
      <c r="O3764" s="73" t="inlineStr">
        <is>
          <t>Jolly</t>
        </is>
      </c>
      <c r="P3764" s="73" t="inlineStr">
        <is>
          <t>Serene Grace</t>
        </is>
      </c>
      <c r="Q3764" s="72" t="inlineStr">
        <is>
          <t>Nature / Ability</t>
        </is>
      </c>
    </row>
    <row r="3765">
      <c r="B3765" s="72" t="inlineStr">
        <is>
          <t>AI Flags:</t>
        </is>
      </c>
      <c r="E3765" s="74" t="inlineStr">
        <is>
          <t>(None)</t>
        </is>
      </c>
      <c r="F3765" s="71" t="n"/>
      <c r="G3765" s="74" t="inlineStr">
        <is>
          <t>(None)</t>
        </is>
      </c>
      <c r="H3765" s="71" t="n"/>
      <c r="I3765" s="74" t="inlineStr">
        <is>
          <t>(None)</t>
        </is>
      </c>
      <c r="J3765" s="71" t="n"/>
      <c r="K3765" s="74" t="inlineStr">
        <is>
          <t>Sitrus Berry</t>
        </is>
      </c>
      <c r="L3765" s="71" t="n"/>
      <c r="M3765" s="74" t="inlineStr">
        <is>
          <t>(None)</t>
        </is>
      </c>
      <c r="N3765" s="71" t="n"/>
      <c r="O3765" s="74" t="inlineStr">
        <is>
          <t>Chesto Berry</t>
        </is>
      </c>
      <c r="P3765" s="71" t="n"/>
      <c r="Q3765" s="72" t="inlineStr">
        <is>
          <t>Item</t>
        </is>
      </c>
    </row>
    <row r="3766">
      <c r="B3766" s="69" t="inlineStr">
        <is>
          <t>Basic Trainer</t>
        </is>
      </c>
      <c r="E3766" s="85" t="inlineStr">
        <is>
          <t>Hypnosis</t>
        </is>
      </c>
      <c r="F3766" s="71" t="n"/>
      <c r="G3766" s="83" t="inlineStr">
        <is>
          <t>Sunny Day</t>
        </is>
      </c>
      <c r="H3766" s="71" t="n"/>
      <c r="I3766" s="90" t="inlineStr">
        <is>
          <t>Surf</t>
        </is>
      </c>
      <c r="J3766" s="71" t="n"/>
      <c r="K3766" s="76" t="inlineStr">
        <is>
          <t>Hyper Beam</t>
        </is>
      </c>
      <c r="L3766" s="71" t="n"/>
      <c r="M3766" s="76" t="inlineStr">
        <is>
          <t>Whirlwind</t>
        </is>
      </c>
      <c r="N3766" s="71" t="n"/>
      <c r="O3766" s="82" t="inlineStr">
        <is>
          <t>Sky Attack</t>
        </is>
      </c>
      <c r="P3766" s="71" t="n"/>
      <c r="Q3766" s="72" t="inlineStr">
        <is>
          <t>Moves</t>
        </is>
      </c>
    </row>
    <row r="3767">
      <c r="E3767" s="85" t="inlineStr">
        <is>
          <t>Psychic</t>
        </is>
      </c>
      <c r="F3767" s="71" t="n"/>
      <c r="G3767" s="82" t="inlineStr">
        <is>
          <t>Aerial Ace</t>
        </is>
      </c>
      <c r="H3767" s="71" t="n"/>
      <c r="I3767" s="76" t="inlineStr">
        <is>
          <t>Supersonic</t>
        </is>
      </c>
      <c r="J3767" s="71" t="n"/>
      <c r="K3767" s="77" t="inlineStr">
        <is>
          <t>Thunderbolt</t>
        </is>
      </c>
      <c r="L3767" s="71" t="n"/>
      <c r="M3767" s="78" t="inlineStr">
        <is>
          <t>Spikes</t>
        </is>
      </c>
      <c r="N3767" s="71" t="n"/>
      <c r="O3767" s="85" t="inlineStr">
        <is>
          <t>Rest</t>
        </is>
      </c>
      <c r="P3767" s="71" t="n"/>
    </row>
    <row r="3768">
      <c r="E3768" s="85" t="inlineStr">
        <is>
          <t>Reflect</t>
        </is>
      </c>
      <c r="F3768" s="71" t="n"/>
      <c r="G3768" s="84" t="inlineStr">
        <is>
          <t>Solar Beam</t>
        </is>
      </c>
      <c r="H3768" s="71" t="n"/>
      <c r="I3768" s="76" t="inlineStr">
        <is>
          <t>Protect</t>
        </is>
      </c>
      <c r="J3768" s="71" t="n"/>
      <c r="K3768" s="78" t="inlineStr">
        <is>
          <t>Earthquake</t>
        </is>
      </c>
      <c r="L3768" s="71" t="n"/>
      <c r="M3768" s="87" t="inlineStr">
        <is>
          <t>Steel Wing</t>
        </is>
      </c>
      <c r="N3768" s="71" t="n"/>
      <c r="O3768" s="93" t="inlineStr">
        <is>
          <t>Dragon Dance</t>
        </is>
      </c>
      <c r="P3768" s="71" t="n"/>
    </row>
    <row r="3769">
      <c r="E3769" s="85" t="inlineStr">
        <is>
          <t>Dream Eater</t>
        </is>
      </c>
      <c r="F3769" s="71" t="n"/>
      <c r="G3769" s="78" t="inlineStr">
        <is>
          <t>Earthquake</t>
        </is>
      </c>
      <c r="H3769" s="71" t="n"/>
      <c r="I3769" s="82" t="inlineStr">
        <is>
          <t>Aerial Ace</t>
        </is>
      </c>
      <c r="J3769" s="71" t="n"/>
      <c r="K3769" s="91" t="inlineStr">
        <is>
          <t>Ice Beam</t>
        </is>
      </c>
      <c r="L3769" s="71" t="n"/>
      <c r="M3769" s="82" t="inlineStr">
        <is>
          <t>Aerial Ace</t>
        </is>
      </c>
      <c r="N3769" s="71" t="n"/>
      <c r="O3769" s="78" t="inlineStr">
        <is>
          <t>Earthquake</t>
        </is>
      </c>
      <c r="P3769" s="71"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BOSS BATTLES</t>
        </is>
      </c>
    </row>
    <row r="2">
      <c r="E2" s="62" t="inlineStr">
        <is>
          <t>52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City - Gym   (Split 1)</t>
        </is>
      </c>
      <c r="C5" s="64" t="n"/>
      <c r="D5" s="64" t="n"/>
      <c r="E5" s="64" t="n"/>
      <c r="F5" s="64" t="n"/>
      <c r="G5" s="64" t="n"/>
      <c r="H5" s="64" t="n"/>
      <c r="I5" s="64" t="n"/>
      <c r="J5" s="64" t="n"/>
      <c r="K5" s="64" t="n"/>
      <c r="L5" s="64" t="n"/>
      <c r="M5" s="64" t="n"/>
      <c r="N5" s="64" t="n"/>
      <c r="O5" s="64" t="n"/>
      <c r="P5" s="64" t="n"/>
      <c r="Q5" s="64" t="n"/>
    </row>
    <row r="7" ht="20" customHeight="1">
      <c r="B7" s="65" t="inlineStr">
        <is>
          <t>Leader</t>
        </is>
      </c>
      <c r="C7" s="66" t="n"/>
      <c r="D7" s="66" t="n"/>
      <c r="E7" s="67" t="inlineStr">
        <is>
          <t>Leader Norman</t>
        </is>
      </c>
      <c r="F7" s="66" t="n"/>
      <c r="G7" s="66" t="n"/>
      <c r="H7" s="66" t="n"/>
      <c r="I7" s="66" t="n"/>
      <c r="J7" s="66" t="n"/>
      <c r="K7" s="66" t="n"/>
      <c r="L7" s="66" t="n"/>
      <c r="M7" s="66" t="n"/>
      <c r="N7" s="66" t="n"/>
      <c r="O7" s="66" t="n"/>
      <c r="P7" s="66" t="n"/>
      <c r="Q7" s="66" t="n"/>
    </row>
    <row r="8" ht="69" customHeight="1">
      <c r="E8" s="68">
        <f>IFERROR(_xlfn.IMAGE("https://play.pokemonshowdown.com/sprites/gen5/smeargle.png"),"")</f>
        <v/>
      </c>
      <c r="G8" s="68">
        <f>IFERROR(_xlfn.IMAGE("https://play.pokemonshowdown.com/sprites/gen5/spinda.png"),"")</f>
        <v/>
      </c>
      <c r="I8" s="68">
        <f>IFERROR(_xlfn.IMAGE("https://play.pokemonshowdown.com/sprites/gen5/nidorino.png"),"")</f>
        <v/>
      </c>
      <c r="K8" s="68">
        <f>IFERROR(_xlfn.IMAGE("https://play.pokemonshowdown.com/sprites/gen5/staravia.png"),"")</f>
        <v/>
      </c>
      <c r="M8" s="68">
        <f>IFERROR(_xlfn.IMAGE("https://play.pokemonshowdown.com/sprites/gen5/machop.png"),"")</f>
        <v/>
      </c>
      <c r="O8" s="68">
        <f>IFERROR(_xlfn.IMAGE("https://play.pokemonshowdown.com/sprites/gen5/slakoth.png"),"")</f>
        <v/>
      </c>
      <c r="Q8" s="69" t="inlineStr">
        <is>
          <t>Mandatory</t>
        </is>
      </c>
    </row>
    <row r="9">
      <c r="E9" s="70" t="inlineStr">
        <is>
          <t>Lv 14 Smeargle</t>
        </is>
      </c>
      <c r="F9" s="71" t="n"/>
      <c r="G9" s="70" t="inlineStr">
        <is>
          <t>Lv 14 Spinda</t>
        </is>
      </c>
      <c r="H9" s="71" t="n"/>
      <c r="I9" s="70" t="inlineStr">
        <is>
          <t>Lv 14 Nidorino</t>
        </is>
      </c>
      <c r="J9" s="71" t="n"/>
      <c r="K9" s="70" t="inlineStr">
        <is>
          <t>Lv 14 Staravia</t>
        </is>
      </c>
      <c r="L9" s="71" t="n"/>
      <c r="M9" s="70" t="inlineStr">
        <is>
          <t>Lv 14 Machop</t>
        </is>
      </c>
      <c r="N9" s="71" t="n"/>
      <c r="O9" s="70" t="inlineStr">
        <is>
          <t>Lv 16 Slakoth</t>
        </is>
      </c>
      <c r="P9" s="71" t="n"/>
      <c r="Q9" s="72" t="inlineStr">
        <is>
          <t>Pokémon</t>
        </is>
      </c>
    </row>
    <row r="10">
      <c r="E10" s="73" t="inlineStr">
        <is>
          <t>Jolly</t>
        </is>
      </c>
      <c r="F10" s="73" t="inlineStr">
        <is>
          <t>Own Tempo</t>
        </is>
      </c>
      <c r="G10" s="73" t="inlineStr">
        <is>
          <t>Naughty</t>
        </is>
      </c>
      <c r="H10" s="73" t="inlineStr">
        <is>
          <t>Own Tempo</t>
        </is>
      </c>
      <c r="I10" s="73" t="inlineStr">
        <is>
          <t>Adamant</t>
        </is>
      </c>
      <c r="J10" s="73" t="inlineStr">
        <is>
          <t>Poison Point</t>
        </is>
      </c>
      <c r="K10" s="73" t="inlineStr">
        <is>
          <t>Adamant</t>
        </is>
      </c>
      <c r="L10" s="73" t="inlineStr">
        <is>
          <t>Intimidate</t>
        </is>
      </c>
      <c r="M10" s="73" t="inlineStr">
        <is>
          <t>Adamant</t>
        </is>
      </c>
      <c r="N10" s="73" t="inlineStr">
        <is>
          <t>Guts</t>
        </is>
      </c>
      <c r="O10" s="73" t="inlineStr">
        <is>
          <t>Adamant</t>
        </is>
      </c>
      <c r="P10" s="73" t="inlineStr">
        <is>
          <t>Truant</t>
        </is>
      </c>
      <c r="Q10" s="72" t="inlineStr">
        <is>
          <t>Nature / Ability</t>
        </is>
      </c>
    </row>
    <row r="11">
      <c r="B11" s="72" t="inlineStr">
        <is>
          <t>AI Flags:</t>
        </is>
      </c>
      <c r="E11" s="74" t="inlineStr">
        <is>
          <t>Focus Sash</t>
        </is>
      </c>
      <c r="F11" s="71" t="n"/>
      <c r="G11" s="74" t="inlineStr">
        <is>
          <t>Oran Berry</t>
        </is>
      </c>
      <c r="H11" s="71" t="n"/>
      <c r="I11" s="74" t="inlineStr">
        <is>
          <t>Eviolite</t>
        </is>
      </c>
      <c r="J11" s="71" t="n"/>
      <c r="K11" s="74" t="inlineStr">
        <is>
          <t>(None)</t>
        </is>
      </c>
      <c r="L11" s="71" t="n"/>
      <c r="M11" s="74" t="inlineStr">
        <is>
          <t>Oran Berry</t>
        </is>
      </c>
      <c r="N11" s="71" t="n"/>
      <c r="O11" s="74" t="inlineStr">
        <is>
          <t>Life Orb</t>
        </is>
      </c>
      <c r="P11" s="71" t="n"/>
      <c r="Q11" s="72" t="inlineStr">
        <is>
          <t>Item</t>
        </is>
      </c>
    </row>
    <row r="12">
      <c r="B12" s="69" t="inlineStr">
        <is>
          <t>Basic Trainer</t>
        </is>
      </c>
      <c r="E12" s="79" t="inlineStr">
        <is>
          <t>Sticky Web</t>
        </is>
      </c>
      <c r="F12" s="71" t="n"/>
      <c r="G12" s="76" t="inlineStr">
        <is>
          <t>Teeter Dance</t>
        </is>
      </c>
      <c r="H12" s="71" t="n"/>
      <c r="I12" s="80" t="inlineStr">
        <is>
          <t>Poison Jab</t>
        </is>
      </c>
      <c r="J12" s="71" t="n"/>
      <c r="K12" s="82" t="inlineStr">
        <is>
          <t>Wing Attack</t>
        </is>
      </c>
      <c r="L12" s="71" t="n"/>
      <c r="M12" s="86" t="inlineStr">
        <is>
          <t>Low Sweep</t>
        </is>
      </c>
      <c r="N12" s="71" t="n"/>
      <c r="O12" s="76" t="inlineStr">
        <is>
          <t>Return</t>
        </is>
      </c>
      <c r="P12" s="71" t="n"/>
      <c r="Q12" s="72" t="inlineStr">
        <is>
          <t>Moves</t>
        </is>
      </c>
    </row>
    <row r="13">
      <c r="E13" s="76" t="inlineStr">
        <is>
          <t>Extreme Speed</t>
        </is>
      </c>
      <c r="F13" s="71" t="n"/>
      <c r="G13" s="85" t="inlineStr">
        <is>
          <t>Psybeam</t>
        </is>
      </c>
      <c r="H13" s="71" t="n"/>
      <c r="I13" s="86" t="inlineStr">
        <is>
          <t>Double Kick</t>
        </is>
      </c>
      <c r="J13" s="71" t="n"/>
      <c r="K13" s="76" t="inlineStr">
        <is>
          <t>Quick Attack</t>
        </is>
      </c>
      <c r="L13" s="71" t="n"/>
      <c r="M13" s="89" t="inlineStr">
        <is>
          <t>Rock Throw</t>
        </is>
      </c>
      <c r="N13" s="71" t="n"/>
      <c r="O13" s="89" t="inlineStr">
        <is>
          <t>Rock Tomb</t>
        </is>
      </c>
      <c r="P13" s="71" t="n"/>
    </row>
    <row r="14">
      <c r="E14" s="81" t="inlineStr">
        <is>
          <t>-</t>
        </is>
      </c>
      <c r="F14" s="71" t="n"/>
      <c r="G14" s="76" t="inlineStr">
        <is>
          <t>Dizzy Punch</t>
        </is>
      </c>
      <c r="H14" s="71" t="n"/>
      <c r="I14" s="89" t="inlineStr">
        <is>
          <t>Rock Tomb</t>
        </is>
      </c>
      <c r="J14" s="71" t="n"/>
      <c r="K14" s="76" t="inlineStr">
        <is>
          <t>Double Team</t>
        </is>
      </c>
      <c r="L14" s="71" t="n"/>
      <c r="M14" s="75" t="inlineStr">
        <is>
          <t>Knock Off</t>
        </is>
      </c>
      <c r="N14" s="71" t="n"/>
      <c r="O14" s="75" t="inlineStr">
        <is>
          <t>Crunch</t>
        </is>
      </c>
      <c r="P14" s="71" t="n"/>
    </row>
    <row r="15">
      <c r="E15" s="81" t="inlineStr">
        <is>
          <t>-</t>
        </is>
      </c>
      <c r="F15" s="71" t="n"/>
      <c r="G15" s="76" t="inlineStr">
        <is>
          <t>Fake Out</t>
        </is>
      </c>
      <c r="H15" s="71" t="n"/>
      <c r="I15" s="76" t="inlineStr">
        <is>
          <t>Focus Energy</t>
        </is>
      </c>
      <c r="J15" s="71" t="n"/>
      <c r="K15" s="79" t="inlineStr">
        <is>
          <t>U-turn</t>
        </is>
      </c>
      <c r="L15" s="71" t="n"/>
      <c r="M15" s="86" t="inlineStr">
        <is>
          <t>Bulk Up</t>
        </is>
      </c>
      <c r="N15" s="71" t="n"/>
      <c r="O15" s="86" t="inlineStr">
        <is>
          <t>Rock Smash</t>
        </is>
      </c>
      <c r="P15" s="71" t="n"/>
    </row>
    <row r="17" ht="24" customHeight="1">
      <c r="B17" s="63" t="inlineStr">
        <is>
          <t>Route 116   (Split 2)</t>
        </is>
      </c>
      <c r="C17" s="64" t="n"/>
      <c r="D17" s="64" t="n"/>
      <c r="E17" s="64" t="n"/>
      <c r="F17" s="64" t="n"/>
      <c r="G17" s="64" t="n"/>
      <c r="H17" s="64" t="n"/>
      <c r="I17" s="64" t="n"/>
      <c r="J17" s="64" t="n"/>
      <c r="K17" s="64" t="n"/>
      <c r="L17" s="64" t="n"/>
      <c r="M17" s="64" t="n"/>
      <c r="N17" s="64" t="n"/>
      <c r="O17" s="64" t="n"/>
      <c r="P17" s="64" t="n"/>
      <c r="Q17" s="64" t="n"/>
    </row>
    <row r="19" ht="20" customHeight="1">
      <c r="B19" s="65" t="inlineStr">
        <is>
          <t>Elite Four</t>
        </is>
      </c>
      <c r="C19" s="66" t="n"/>
      <c r="D19" s="66" t="n"/>
      <c r="E19" s="67" t="inlineStr">
        <is>
          <t>Elite Four Sidney</t>
        </is>
      </c>
      <c r="F19" s="66" t="n"/>
      <c r="G19" s="66" t="n"/>
      <c r="H19" s="66" t="n"/>
      <c r="I19" s="66" t="n"/>
      <c r="J19" s="66" t="n"/>
      <c r="K19" s="66" t="n"/>
      <c r="L19" s="66" t="n"/>
      <c r="M19" s="66" t="n"/>
      <c r="N19" s="66" t="n"/>
      <c r="O19" s="66" t="n"/>
      <c r="P19" s="66" t="n"/>
      <c r="Q19" s="66" t="n"/>
    </row>
    <row r="20" ht="69" customHeight="1">
      <c r="E20" s="68">
        <f>IFERROR(_xlfn.IMAGE("https://play.pokemonshowdown.com/sprites/gen5/mightyena.png"),"")</f>
        <v/>
      </c>
      <c r="G20" s="68">
        <f>IFERROR(_xlfn.IMAGE("https://play.pokemonshowdown.com/sprites/gen5/vullaby.png"),"")</f>
        <v/>
      </c>
      <c r="I20" s="68">
        <f>IFERROR(_xlfn.IMAGE("https://play.pokemonshowdown.com/sprites/gen5/deino.png"),"")</f>
        <v/>
      </c>
      <c r="K20" s="68">
        <f>IFERROR(_xlfn.IMAGE("https://play.pokemonshowdown.com/sprites/gen5/krokorok.png"),"")</f>
        <v/>
      </c>
      <c r="M20" s="68">
        <f>IFERROR(_xlfn.IMAGE("https://play.pokemonshowdown.com/sprites/gen5/scraggy.png"),"")</f>
        <v/>
      </c>
      <c r="O20" s="68">
        <f>IFERROR(_xlfn.IMAGE("https://play.pokemonshowdown.com/sprites/gen5/lunatone.png"),"")</f>
        <v/>
      </c>
      <c r="Q20" s="69" t="inlineStr">
        <is>
          <t>Optional</t>
        </is>
      </c>
    </row>
    <row r="21">
      <c r="E21" s="70" t="inlineStr">
        <is>
          <t>Lv 22 Mightyena</t>
        </is>
      </c>
      <c r="F21" s="71" t="n"/>
      <c r="G21" s="70" t="inlineStr">
        <is>
          <t>Lv 22 Vullaby</t>
        </is>
      </c>
      <c r="H21" s="71" t="n"/>
      <c r="I21" s="70" t="inlineStr">
        <is>
          <t>Lv 22 Deino</t>
        </is>
      </c>
      <c r="J21" s="71" t="n"/>
      <c r="K21" s="70" t="inlineStr">
        <is>
          <t>Lv 22 Krokorok</t>
        </is>
      </c>
      <c r="L21" s="71" t="n"/>
      <c r="M21" s="70" t="inlineStr">
        <is>
          <t>Lv 22 Scraggy</t>
        </is>
      </c>
      <c r="N21" s="71" t="n"/>
      <c r="O21" s="70" t="inlineStr">
        <is>
          <t>Lv 24 Lunatone</t>
        </is>
      </c>
      <c r="P21" s="71" t="n"/>
      <c r="Q21" s="72" t="inlineStr">
        <is>
          <t>Pokémon</t>
        </is>
      </c>
    </row>
    <row r="22">
      <c r="E22" s="73" t="inlineStr">
        <is>
          <t>Adamant</t>
        </is>
      </c>
      <c r="F22" s="73" t="inlineStr">
        <is>
          <t>Intimidate</t>
        </is>
      </c>
      <c r="G22" s="73" t="inlineStr">
        <is>
          <t>Impish</t>
        </is>
      </c>
      <c r="H22" s="73" t="inlineStr">
        <is>
          <t>Overcoat</t>
        </is>
      </c>
      <c r="I22" s="73" t="inlineStr">
        <is>
          <t>Naughty</t>
        </is>
      </c>
      <c r="J22" s="73" t="inlineStr">
        <is>
          <t>Hustle</t>
        </is>
      </c>
      <c r="K22" s="73" t="inlineStr">
        <is>
          <t>Adamant</t>
        </is>
      </c>
      <c r="L22" s="73" t="inlineStr">
        <is>
          <t>Intimidate</t>
        </is>
      </c>
      <c r="M22" s="73" t="inlineStr">
        <is>
          <t>Adamant</t>
        </is>
      </c>
      <c r="N22" s="73" t="inlineStr">
        <is>
          <t>Moxie</t>
        </is>
      </c>
      <c r="O22" s="73" t="inlineStr">
        <is>
          <t>Modest</t>
        </is>
      </c>
      <c r="P22" s="73" t="inlineStr">
        <is>
          <t>Levitate</t>
        </is>
      </c>
      <c r="Q22" s="72" t="inlineStr">
        <is>
          <t>Nature / Ability</t>
        </is>
      </c>
    </row>
    <row r="23">
      <c r="B23" s="72" t="inlineStr">
        <is>
          <t>AI Flags:</t>
        </is>
      </c>
      <c r="E23" s="74" t="inlineStr">
        <is>
          <t>Sitrus Berry</t>
        </is>
      </c>
      <c r="F23" s="71" t="n"/>
      <c r="G23" s="74" t="inlineStr">
        <is>
          <t>Eviolite</t>
        </is>
      </c>
      <c r="H23" s="71" t="n"/>
      <c r="I23" s="74" t="inlineStr">
        <is>
          <t>Wide Lens</t>
        </is>
      </c>
      <c r="J23" s="71" t="n"/>
      <c r="K23" s="74" t="inlineStr">
        <is>
          <t>Soft Sand</t>
        </is>
      </c>
      <c r="L23" s="71" t="n"/>
      <c r="M23" s="74" t="inlineStr">
        <is>
          <t>Eviolite</t>
        </is>
      </c>
      <c r="N23" s="71" t="n"/>
      <c r="O23" s="74" t="inlineStr">
        <is>
          <t>Sitrus Berry</t>
        </is>
      </c>
      <c r="P23" s="71" t="n"/>
      <c r="Q23" s="72" t="inlineStr">
        <is>
          <t>Item</t>
        </is>
      </c>
    </row>
    <row r="24">
      <c r="B24" s="69" t="inlineStr">
        <is>
          <t>Basic Trainer</t>
        </is>
      </c>
      <c r="E24" s="75" t="inlineStr">
        <is>
          <t>Crunch</t>
        </is>
      </c>
      <c r="F24" s="71" t="n"/>
      <c r="G24" s="82" t="inlineStr">
        <is>
          <t>Pluck</t>
        </is>
      </c>
      <c r="H24" s="71" t="n"/>
      <c r="I24" s="75" t="inlineStr">
        <is>
          <t>Bite</t>
        </is>
      </c>
      <c r="J24" s="71" t="n"/>
      <c r="K24" s="78" t="inlineStr">
        <is>
          <t>Bulldoze</t>
        </is>
      </c>
      <c r="L24" s="71" t="n"/>
      <c r="M24" s="86" t="inlineStr">
        <is>
          <t>Drain Punch</t>
        </is>
      </c>
      <c r="N24" s="71" t="n"/>
      <c r="O24" s="89" t="inlineStr">
        <is>
          <t>Ancient Power</t>
        </is>
      </c>
      <c r="P24" s="71" t="n"/>
      <c r="Q24" s="72" t="inlineStr">
        <is>
          <t>Moves</t>
        </is>
      </c>
    </row>
    <row r="25">
      <c r="E25" s="86" t="inlineStr">
        <is>
          <t>Rock Smash</t>
        </is>
      </c>
      <c r="F25" s="71" t="n"/>
      <c r="G25" s="75" t="inlineStr">
        <is>
          <t>Foul Play</t>
        </is>
      </c>
      <c r="H25" s="71" t="n"/>
      <c r="I25" s="93" t="inlineStr">
        <is>
          <t>Dragon Breath</t>
        </is>
      </c>
      <c r="J25" s="71" t="n"/>
      <c r="K25" s="75" t="inlineStr">
        <is>
          <t>Crunch</t>
        </is>
      </c>
      <c r="L25" s="71" t="n"/>
      <c r="M25" s="75" t="inlineStr">
        <is>
          <t>Crunch</t>
        </is>
      </c>
      <c r="N25" s="71" t="n"/>
      <c r="O25" s="85" t="inlineStr">
        <is>
          <t>Psybeam</t>
        </is>
      </c>
      <c r="P25" s="71" t="n"/>
    </row>
    <row r="26">
      <c r="E26" s="75" t="inlineStr">
        <is>
          <t>Pursuit</t>
        </is>
      </c>
      <c r="F26" s="71" t="n"/>
      <c r="G26" s="82" t="inlineStr">
        <is>
          <t>Roost</t>
        </is>
      </c>
      <c r="H26" s="71" t="n"/>
      <c r="I26" s="78" t="inlineStr">
        <is>
          <t>Earth Power</t>
        </is>
      </c>
      <c r="J26" s="71" t="n"/>
      <c r="K26" s="89" t="inlineStr">
        <is>
          <t>Rock Tomb</t>
        </is>
      </c>
      <c r="L26" s="71" t="n"/>
      <c r="M26" s="76" t="inlineStr">
        <is>
          <t>Fake Out</t>
        </is>
      </c>
      <c r="N26" s="71" t="n"/>
      <c r="O26" s="91" t="inlineStr">
        <is>
          <t>Aurora Beam</t>
        </is>
      </c>
      <c r="P26" s="71" t="n"/>
    </row>
    <row r="27">
      <c r="E27" s="76" t="inlineStr">
        <is>
          <t>Roar</t>
        </is>
      </c>
      <c r="F27" s="71" t="n"/>
      <c r="G27" s="80" t="inlineStr">
        <is>
          <t>Toxic</t>
        </is>
      </c>
      <c r="H27" s="71" t="n"/>
      <c r="I27" s="83" t="inlineStr">
        <is>
          <t>Flamethrower</t>
        </is>
      </c>
      <c r="J27" s="71" t="n"/>
      <c r="K27" s="75" t="inlineStr">
        <is>
          <t>Taunt</t>
        </is>
      </c>
      <c r="L27" s="71" t="n"/>
      <c r="M27" s="89" t="inlineStr">
        <is>
          <t>Rock Tomb</t>
        </is>
      </c>
      <c r="N27" s="71" t="n"/>
      <c r="O27" s="85" t="inlineStr">
        <is>
          <t>Cosmic Power</t>
        </is>
      </c>
      <c r="P27" s="71" t="n"/>
    </row>
    <row r="29" ht="24" customHeight="1">
      <c r="B29" s="63" t="inlineStr">
        <is>
          <t>Rustboro City - Gym   (Split 2)</t>
        </is>
      </c>
      <c r="C29" s="64" t="n"/>
      <c r="D29" s="64" t="n"/>
      <c r="E29" s="64" t="n"/>
      <c r="F29" s="64" t="n"/>
      <c r="G29" s="64" t="n"/>
      <c r="H29" s="64" t="n"/>
      <c r="I29" s="64" t="n"/>
      <c r="J29" s="64" t="n"/>
      <c r="K29" s="64" t="n"/>
      <c r="L29" s="64" t="n"/>
      <c r="M29" s="64" t="n"/>
      <c r="N29" s="64" t="n"/>
      <c r="O29" s="64" t="n"/>
      <c r="P29" s="64" t="n"/>
      <c r="Q29" s="64" t="n"/>
    </row>
    <row r="31" ht="20" customHeight="1">
      <c r="B31" s="65" t="inlineStr">
        <is>
          <t>Leader</t>
        </is>
      </c>
      <c r="C31" s="66" t="n"/>
      <c r="D31" s="66" t="n"/>
      <c r="E31" s="67" t="inlineStr">
        <is>
          <t>Leader Roxanne</t>
        </is>
      </c>
      <c r="F31" s="66" t="n"/>
      <c r="G31" s="66" t="n"/>
      <c r="H31" s="66" t="n"/>
      <c r="I31" s="66" t="n"/>
      <c r="J31" s="66" t="n"/>
      <c r="K31" s="66" t="n"/>
      <c r="L31" s="66" t="n"/>
      <c r="M31" s="66" t="n"/>
      <c r="N31" s="66" t="n"/>
      <c r="O31" s="66" t="n"/>
      <c r="P31" s="66" t="n"/>
      <c r="Q31" s="66" t="n"/>
    </row>
    <row r="32" ht="69" customHeight="1">
      <c r="E32" s="68">
        <f>IFERROR(_xlfn.IMAGE("https://play.pokemonshowdown.com/sprites/gen5/nosepass.png"),"")</f>
        <v/>
      </c>
      <c r="G32" s="68">
        <f>IFERROR(_xlfn.IMAGE("https://play.pokemonshowdown.com/sprites/gen5/magcargo.png"),"")</f>
        <v/>
      </c>
      <c r="I32" s="68">
        <f>IFERROR(_xlfn.IMAGE("https://play.pokemonshowdown.com/sprites/gen5/gligar.png"),"")</f>
        <v/>
      </c>
      <c r="K32" s="68">
        <f>IFERROR(_xlfn.IMAGE("https://play.pokemonshowdown.com/sprites/gen5/anorith.png"),"")</f>
        <v/>
      </c>
      <c r="M32" s="68">
        <f>IFERROR(_xlfn.IMAGE("https://play.pokemonshowdown.com/sprites/gen5/gabite.png"),"")</f>
        <v/>
      </c>
      <c r="O32" s="68">
        <f>IFERROR(_xlfn.IMAGE("https://play.pokemonshowdown.com/sprites/gen5/barbaracle.png"),"")</f>
        <v/>
      </c>
      <c r="Q32" s="69" t="inlineStr">
        <is>
          <t>Mandatory</t>
        </is>
      </c>
    </row>
    <row r="33">
      <c r="E33" s="70" t="inlineStr">
        <is>
          <t>Lv 24 Nosepass</t>
        </is>
      </c>
      <c r="F33" s="71" t="n"/>
      <c r="G33" s="70" t="inlineStr">
        <is>
          <t>Lv 25 Magcargo</t>
        </is>
      </c>
      <c r="H33" s="71" t="n"/>
      <c r="I33" s="70" t="inlineStr">
        <is>
          <t>Lv 25 Gligar</t>
        </is>
      </c>
      <c r="J33" s="71" t="n"/>
      <c r="K33" s="70" t="inlineStr">
        <is>
          <t>Lv 24 Anorith</t>
        </is>
      </c>
      <c r="L33" s="71" t="n"/>
      <c r="M33" s="70" t="inlineStr">
        <is>
          <t>Lv 24 Gabite</t>
        </is>
      </c>
      <c r="N33" s="71" t="n"/>
      <c r="O33" s="70" t="inlineStr">
        <is>
          <t>Lv 26 Barbaracle</t>
        </is>
      </c>
      <c r="P33" s="71" t="n"/>
      <c r="Q33" s="72" t="inlineStr">
        <is>
          <t>Pokémon</t>
        </is>
      </c>
    </row>
    <row r="34">
      <c r="E34" s="73" t="inlineStr">
        <is>
          <t>Impish</t>
        </is>
      </c>
      <c r="F34" s="73" t="inlineStr">
        <is>
          <t>Sturdy</t>
        </is>
      </c>
      <c r="G34" s="73" t="inlineStr">
        <is>
          <t>Modest</t>
        </is>
      </c>
      <c r="H34" s="73" t="inlineStr">
        <is>
          <t>Solid Rock</t>
        </is>
      </c>
      <c r="I34" s="73" t="inlineStr">
        <is>
          <t>Jolly</t>
        </is>
      </c>
      <c r="J34" s="73" t="inlineStr">
        <is>
          <t>Hyper Cutter</t>
        </is>
      </c>
      <c r="K34" s="73" t="inlineStr">
        <is>
          <t>Adamant</t>
        </is>
      </c>
      <c r="L34" s="73" t="inlineStr">
        <is>
          <t>Battle Armor</t>
        </is>
      </c>
      <c r="M34" s="73" t="inlineStr">
        <is>
          <t>Naughty</t>
        </is>
      </c>
      <c r="N34" s="73" t="inlineStr">
        <is>
          <t>Rough Skin</t>
        </is>
      </c>
      <c r="O34" s="73" t="inlineStr">
        <is>
          <t>Jolly</t>
        </is>
      </c>
      <c r="P34" s="73" t="inlineStr">
        <is>
          <t>Tough Claws</t>
        </is>
      </c>
      <c r="Q34" s="72" t="inlineStr">
        <is>
          <t>Nature / Ability</t>
        </is>
      </c>
    </row>
    <row r="35">
      <c r="B35" s="72" t="inlineStr">
        <is>
          <t>AI Flags:</t>
        </is>
      </c>
      <c r="E35" s="74" t="inlineStr">
        <is>
          <t>Smooth Rock</t>
        </is>
      </c>
      <c r="F35" s="71" t="n"/>
      <c r="G35" s="74" t="inlineStr">
        <is>
          <t>Charcoal</t>
        </is>
      </c>
      <c r="H35" s="71" t="n"/>
      <c r="I35" s="74" t="inlineStr">
        <is>
          <t>Eviolite</t>
        </is>
      </c>
      <c r="J35" s="71" t="n"/>
      <c r="K35" s="74" t="inlineStr">
        <is>
          <t>(None)</t>
        </is>
      </c>
      <c r="L35" s="71" t="n"/>
      <c r="M35" s="74" t="inlineStr">
        <is>
          <t>Eviolite</t>
        </is>
      </c>
      <c r="N35" s="71" t="n"/>
      <c r="O35" s="74" t="inlineStr">
        <is>
          <t>Rindo Berry</t>
        </is>
      </c>
      <c r="P35" s="71" t="n"/>
      <c r="Q35" s="72" t="inlineStr">
        <is>
          <t>Item</t>
        </is>
      </c>
    </row>
    <row r="36">
      <c r="B36" s="69" t="inlineStr">
        <is>
          <t>Basic Trainer</t>
        </is>
      </c>
      <c r="E36" s="89" t="inlineStr">
        <is>
          <t>Stealth Rock</t>
        </is>
      </c>
      <c r="F36" s="71" t="n"/>
      <c r="G36" s="83" t="inlineStr">
        <is>
          <t>Flamethrower</t>
        </is>
      </c>
      <c r="H36" s="71" t="n"/>
      <c r="I36" s="76" t="inlineStr">
        <is>
          <t>Swords Dance</t>
        </is>
      </c>
      <c r="J36" s="71" t="n"/>
      <c r="K36" s="89" t="inlineStr">
        <is>
          <t>Rock Slide</t>
        </is>
      </c>
      <c r="L36" s="71" t="n"/>
      <c r="M36" s="78" t="inlineStr">
        <is>
          <t>Earthquake</t>
        </is>
      </c>
      <c r="N36" s="71" t="n"/>
      <c r="O36" s="75" t="inlineStr">
        <is>
          <t>Hone Claws</t>
        </is>
      </c>
      <c r="P36" s="71" t="n"/>
      <c r="Q36" s="72" t="inlineStr">
        <is>
          <t>Moves</t>
        </is>
      </c>
    </row>
    <row r="37">
      <c r="E37" s="89" t="inlineStr">
        <is>
          <t>Rock Slide</t>
        </is>
      </c>
      <c r="F37" s="71" t="n"/>
      <c r="G37" s="89" t="inlineStr">
        <is>
          <t>Ancient Power</t>
        </is>
      </c>
      <c r="H37" s="71" t="n"/>
      <c r="I37" s="78" t="inlineStr">
        <is>
          <t>Earthquake</t>
        </is>
      </c>
      <c r="J37" s="71" t="n"/>
      <c r="K37" s="79" t="inlineStr">
        <is>
          <t>X-Scissor</t>
        </is>
      </c>
      <c r="L37" s="71" t="n"/>
      <c r="M37" s="93" t="inlineStr">
        <is>
          <t>Dragon Claw</t>
        </is>
      </c>
      <c r="N37" s="71" t="n"/>
      <c r="O37" s="90" t="inlineStr">
        <is>
          <t>Razor Shell</t>
        </is>
      </c>
      <c r="P37" s="71" t="n"/>
    </row>
    <row r="38">
      <c r="E38" s="76" t="inlineStr">
        <is>
          <t>Explosion</t>
        </is>
      </c>
      <c r="F38" s="71" t="n"/>
      <c r="G38" s="78" t="inlineStr">
        <is>
          <t>Earth Power</t>
        </is>
      </c>
      <c r="H38" s="71" t="n"/>
      <c r="I38" s="82" t="inlineStr">
        <is>
          <t>Aerial Ace</t>
        </is>
      </c>
      <c r="J38" s="71" t="n"/>
      <c r="K38" s="90" t="inlineStr">
        <is>
          <t>Aqua Jet</t>
        </is>
      </c>
      <c r="L38" s="71" t="n"/>
      <c r="M38" s="83" t="inlineStr">
        <is>
          <t>Flamethrower</t>
        </is>
      </c>
      <c r="N38" s="71" t="n"/>
      <c r="O38" s="89" t="inlineStr">
        <is>
          <t>Rock Slide</t>
        </is>
      </c>
      <c r="P38" s="71" t="n"/>
    </row>
    <row r="39">
      <c r="E39" s="77" t="inlineStr">
        <is>
          <t>Volt Switch</t>
        </is>
      </c>
      <c r="F39" s="71" t="n"/>
      <c r="G39" s="83" t="inlineStr">
        <is>
          <t>Will-O-Wisp</t>
        </is>
      </c>
      <c r="H39" s="71" t="n"/>
      <c r="I39" s="89" t="inlineStr">
        <is>
          <t>Rock Slide</t>
        </is>
      </c>
      <c r="J39" s="71" t="n"/>
      <c r="K39" s="82" t="inlineStr">
        <is>
          <t>Aerial Ace</t>
        </is>
      </c>
      <c r="L39" s="71" t="n"/>
      <c r="M39" s="75" t="inlineStr">
        <is>
          <t>Crunch</t>
        </is>
      </c>
      <c r="N39" s="71" t="n"/>
      <c r="O39" s="92" t="inlineStr">
        <is>
          <t>Shadow Claw</t>
        </is>
      </c>
      <c r="P39" s="71" t="n"/>
    </row>
    <row r="41" ht="24" customHeight="1">
      <c r="B41" s="63" t="inlineStr">
        <is>
          <t>Wraithwood Forest   (Split 3)</t>
        </is>
      </c>
      <c r="C41" s="64" t="n"/>
      <c r="D41" s="64" t="n"/>
      <c r="E41" s="64" t="n"/>
      <c r="F41" s="64" t="n"/>
      <c r="G41" s="64" t="n"/>
      <c r="H41" s="64" t="n"/>
      <c r="I41" s="64" t="n"/>
      <c r="J41" s="64" t="n"/>
      <c r="K41" s="64" t="n"/>
      <c r="L41" s="64" t="n"/>
      <c r="M41" s="64" t="n"/>
      <c r="N41" s="64" t="n"/>
      <c r="O41" s="64" t="n"/>
      <c r="P41" s="64" t="n"/>
      <c r="Q41" s="64" t="n"/>
    </row>
    <row r="43" ht="20" customHeight="1">
      <c r="B43" s="65" t="inlineStr">
        <is>
          <t>Aqua Leader</t>
        </is>
      </c>
      <c r="C43" s="66" t="n"/>
      <c r="D43" s="66" t="n"/>
      <c r="E43" s="67" t="inlineStr">
        <is>
          <t>Aqua Leader Archie</t>
        </is>
      </c>
      <c r="F43" s="66" t="n"/>
      <c r="G43" s="66" t="n"/>
      <c r="H43" s="66" t="n"/>
      <c r="I43" s="66" t="n"/>
      <c r="J43" s="66" t="n"/>
      <c r="K43" s="66" t="n"/>
      <c r="L43" s="66" t="n"/>
      <c r="M43" s="66" t="n"/>
      <c r="N43" s="66" t="n"/>
      <c r="O43" s="66" t="n"/>
      <c r="P43" s="66" t="n"/>
      <c r="Q43" s="66" t="n"/>
    </row>
    <row r="44" ht="69" customHeight="1">
      <c r="E44" s="68">
        <f>IFERROR(_xlfn.IMAGE("https://play.pokemonshowdown.com/sprites/gen5/magneton.png"),"")</f>
        <v/>
      </c>
      <c r="G44" s="68">
        <f>IFERROR(_xlfn.IMAGE("https://play.pokemonshowdown.com/sprites/gen5/heracross.png"),"")</f>
        <v/>
      </c>
      <c r="I44" s="68">
        <f>IFERROR(_xlfn.IMAGE("https://play.pokemonshowdown.com/sprites/gen5/lanturn.png"),"")</f>
        <v/>
      </c>
      <c r="K44" s="68">
        <f>IFERROR(_xlfn.IMAGE("https://play.pokemonshowdown.com/sprites/gen5/delibird.png"),"")</f>
        <v/>
      </c>
      <c r="M44" s="68">
        <f>IFERROR(_xlfn.IMAGE("https://play.pokemonshowdown.com/sprites/gen5/tentacruel.png"),"")</f>
        <v/>
      </c>
      <c r="O44" s="68">
        <f>IFERROR(_xlfn.IMAGE("https://play.pokemonshowdown.com/sprites/gen5/sharpedo.png"),"")</f>
        <v/>
      </c>
    </row>
    <row r="45">
      <c r="E45" s="70" t="inlineStr">
        <is>
          <t>Lv 28 Magneton</t>
        </is>
      </c>
      <c r="F45" s="71" t="n"/>
      <c r="G45" s="70" t="inlineStr">
        <is>
          <t>Lv 28 Heracross</t>
        </is>
      </c>
      <c r="H45" s="71" t="n"/>
      <c r="I45" s="70" t="inlineStr">
        <is>
          <t>Lv 28 Lanturn</t>
        </is>
      </c>
      <c r="J45" s="71" t="n"/>
      <c r="K45" s="70" t="inlineStr">
        <is>
          <t>Lv 28 Delibird</t>
        </is>
      </c>
      <c r="L45" s="71" t="n"/>
      <c r="M45" s="70" t="inlineStr">
        <is>
          <t>Lv 28 Tentacruel</t>
        </is>
      </c>
      <c r="N45" s="71" t="n"/>
      <c r="O45" s="70" t="inlineStr">
        <is>
          <t>Lv 29 Sharpedo</t>
        </is>
      </c>
      <c r="P45" s="71" t="n"/>
      <c r="Q45" s="72" t="inlineStr">
        <is>
          <t>Pokémon</t>
        </is>
      </c>
    </row>
    <row r="46">
      <c r="E46" s="73" t="inlineStr">
        <is>
          <t>Modest</t>
        </is>
      </c>
      <c r="F46" s="73" t="inlineStr">
        <is>
          <t>Magnet Pull</t>
        </is>
      </c>
      <c r="G46" s="73" t="inlineStr">
        <is>
          <t>Jolly</t>
        </is>
      </c>
      <c r="H46" s="73" t="inlineStr">
        <is>
          <t>Guts</t>
        </is>
      </c>
      <c r="I46" s="73" t="inlineStr">
        <is>
          <t>Calm</t>
        </is>
      </c>
      <c r="J46" s="73" t="inlineStr">
        <is>
          <t>Volt Absorb</t>
        </is>
      </c>
      <c r="K46" s="73" t="inlineStr">
        <is>
          <t>Jolly</t>
        </is>
      </c>
      <c r="L46" s="73" t="inlineStr">
        <is>
          <t>Adaptability</t>
        </is>
      </c>
      <c r="M46" s="73" t="inlineStr">
        <is>
          <t>Timid</t>
        </is>
      </c>
      <c r="N46" s="73" t="inlineStr">
        <is>
          <t>Liquid Ooze</t>
        </is>
      </c>
      <c r="O46" s="73" t="inlineStr">
        <is>
          <t>Adamant</t>
        </is>
      </c>
      <c r="P46" s="73" t="inlineStr">
        <is>
          <t>Speed Boost</t>
        </is>
      </c>
      <c r="Q46" s="72" t="inlineStr">
        <is>
          <t>Nature / Ability</t>
        </is>
      </c>
    </row>
    <row r="47">
      <c r="B47" s="72" t="inlineStr">
        <is>
          <t>AI Flags:</t>
        </is>
      </c>
      <c r="E47" s="74" t="inlineStr">
        <is>
          <t>Shuca Berry</t>
        </is>
      </c>
      <c r="F47" s="71" t="n"/>
      <c r="G47" s="74" t="inlineStr">
        <is>
          <t>Flame Orb</t>
        </is>
      </c>
      <c r="H47" s="71" t="n"/>
      <c r="I47" s="74" t="inlineStr">
        <is>
          <t>Leftovers</t>
        </is>
      </c>
      <c r="J47" s="71" t="n"/>
      <c r="K47" s="74" t="inlineStr">
        <is>
          <t>Expert Belt</t>
        </is>
      </c>
      <c r="L47" s="71" t="n"/>
      <c r="M47" s="74" t="inlineStr">
        <is>
          <t>Black Sludge</t>
        </is>
      </c>
      <c r="N47" s="71" t="n"/>
      <c r="O47" s="74" t="inlineStr">
        <is>
          <t>Life Orb</t>
        </is>
      </c>
      <c r="P47" s="71" t="n"/>
      <c r="Q47" s="72" t="inlineStr">
        <is>
          <t>Item</t>
        </is>
      </c>
    </row>
    <row r="48">
      <c r="B48" s="69" t="inlineStr">
        <is>
          <t>Basic Trainer</t>
        </is>
      </c>
      <c r="E48" s="77" t="inlineStr">
        <is>
          <t>Thunderbolt</t>
        </is>
      </c>
      <c r="F48" s="71" t="n"/>
      <c r="G48" s="86" t="inlineStr">
        <is>
          <t>Brick Break</t>
        </is>
      </c>
      <c r="H48" s="71" t="n"/>
      <c r="I48" s="90" t="inlineStr">
        <is>
          <t>Scald</t>
        </is>
      </c>
      <c r="J48" s="71" t="n"/>
      <c r="K48" s="91" t="inlineStr">
        <is>
          <t>Ice Punch</t>
        </is>
      </c>
      <c r="L48" s="71" t="n"/>
      <c r="M48" s="90" t="inlineStr">
        <is>
          <t>Scald</t>
        </is>
      </c>
      <c r="N48" s="71" t="n"/>
      <c r="O48" s="76" t="inlineStr">
        <is>
          <t>Protect</t>
        </is>
      </c>
      <c r="P48" s="71" t="n"/>
      <c r="Q48" s="72" t="inlineStr">
        <is>
          <t>Moves</t>
        </is>
      </c>
    </row>
    <row r="49">
      <c r="E49" s="87" t="inlineStr">
        <is>
          <t>Flash Cannon</t>
        </is>
      </c>
      <c r="F49" s="71" t="n"/>
      <c r="G49" s="79" t="inlineStr">
        <is>
          <t>Megahorn</t>
        </is>
      </c>
      <c r="H49" s="71" t="n"/>
      <c r="I49" s="77" t="inlineStr">
        <is>
          <t>Thunderbolt</t>
        </is>
      </c>
      <c r="J49" s="71" t="n"/>
      <c r="K49" s="82" t="inlineStr">
        <is>
          <t>Drill Peck</t>
        </is>
      </c>
      <c r="L49" s="71" t="n"/>
      <c r="M49" s="80" t="inlineStr">
        <is>
          <t>Sludge Bomb</t>
        </is>
      </c>
      <c r="N49" s="71" t="n"/>
      <c r="O49" s="75" t="inlineStr">
        <is>
          <t>Crunch</t>
        </is>
      </c>
      <c r="P49" s="71" t="n"/>
    </row>
    <row r="50">
      <c r="E50" s="77" t="inlineStr">
        <is>
          <t>Thunder Wave</t>
        </is>
      </c>
      <c r="F50" s="71" t="n"/>
      <c r="G50" s="89" t="inlineStr">
        <is>
          <t>Rock Slide</t>
        </is>
      </c>
      <c r="H50" s="71" t="n"/>
      <c r="I50" s="91" t="inlineStr">
        <is>
          <t>Ice Beam</t>
        </is>
      </c>
      <c r="J50" s="71" t="n"/>
      <c r="K50" s="86" t="inlineStr">
        <is>
          <t>Brick Break</t>
        </is>
      </c>
      <c r="L50" s="71" t="n"/>
      <c r="M50" s="76" t="inlineStr">
        <is>
          <t>Rapid Spin</t>
        </is>
      </c>
      <c r="N50" s="71" t="n"/>
      <c r="O50" s="90" t="inlineStr">
        <is>
          <t>Waterfall</t>
        </is>
      </c>
      <c r="P50" s="71" t="n"/>
    </row>
    <row r="51">
      <c r="E51" s="77" t="inlineStr">
        <is>
          <t>Volt Switch</t>
        </is>
      </c>
      <c r="F51" s="71" t="n"/>
      <c r="G51" s="76" t="inlineStr">
        <is>
          <t>Facade</t>
        </is>
      </c>
      <c r="H51" s="71" t="n"/>
      <c r="I51" s="77" t="inlineStr">
        <is>
          <t>Thunder Wave</t>
        </is>
      </c>
      <c r="J51" s="71" t="n"/>
      <c r="K51" s="76" t="inlineStr">
        <is>
          <t>Fake Out</t>
        </is>
      </c>
      <c r="L51" s="71" t="n"/>
      <c r="M51" s="76" t="inlineStr">
        <is>
          <t>Protect</t>
        </is>
      </c>
      <c r="N51" s="71" t="n"/>
      <c r="O51" s="91" t="inlineStr">
        <is>
          <t>Ice Fang</t>
        </is>
      </c>
      <c r="P51" s="71" t="n"/>
    </row>
    <row r="53" ht="24" customHeight="1">
      <c r="B53" s="63" t="inlineStr">
        <is>
          <t>Dewford Town - Gym   (Split 3)</t>
        </is>
      </c>
      <c r="C53" s="64" t="n"/>
      <c r="D53" s="64" t="n"/>
      <c r="E53" s="64" t="n"/>
      <c r="F53" s="64" t="n"/>
      <c r="G53" s="64" t="n"/>
      <c r="H53" s="64" t="n"/>
      <c r="I53" s="64" t="n"/>
      <c r="J53" s="64" t="n"/>
      <c r="K53" s="64" t="n"/>
      <c r="L53" s="64" t="n"/>
      <c r="M53" s="64" t="n"/>
      <c r="N53" s="64" t="n"/>
      <c r="O53" s="64" t="n"/>
      <c r="P53" s="64" t="n"/>
      <c r="Q53" s="64" t="n"/>
    </row>
    <row r="55" ht="20" customHeight="1">
      <c r="B55" s="65" t="inlineStr">
        <is>
          <t>Leader</t>
        </is>
      </c>
      <c r="C55" s="66" t="n"/>
      <c r="D55" s="66" t="n"/>
      <c r="E55" s="67" t="inlineStr">
        <is>
          <t>Leader Brawly</t>
        </is>
      </c>
      <c r="F55" s="66" t="n"/>
      <c r="G55" s="66" t="n"/>
      <c r="H55" s="66" t="n"/>
      <c r="I55" s="66" t="n"/>
      <c r="J55" s="66" t="n"/>
      <c r="K55" s="66" t="n"/>
      <c r="L55" s="66" t="n"/>
      <c r="M55" s="66" t="n"/>
      <c r="N55" s="66" t="n"/>
      <c r="O55" s="66" t="n"/>
      <c r="P55" s="66" t="n"/>
      <c r="Q55" s="66" t="n"/>
    </row>
    <row r="56" ht="69" customHeight="1">
      <c r="E56" s="68">
        <f>IFERROR(_xlfn.IMAGE("https://play.pokemonshowdown.com/sprites/gen5/machamp.png"),"")</f>
        <v/>
      </c>
      <c r="G56" s="68">
        <f>IFERROR(_xlfn.IMAGE("https://play.pokemonshowdown.com/sprites/gen5/hawlucha.png"),"")</f>
        <v/>
      </c>
      <c r="I56" s="68">
        <f>IFERROR(_xlfn.IMAGE("https://play.pokemonshowdown.com/sprites/gen5/hariyama.png"),"")</f>
        <v/>
      </c>
      <c r="Q56" s="69" t="inlineStr">
        <is>
          <t>Mandatory</t>
        </is>
      </c>
    </row>
    <row r="57">
      <c r="E57" s="70" t="inlineStr">
        <is>
          <t>Lv 34 Machamp</t>
        </is>
      </c>
      <c r="F57" s="71" t="n"/>
      <c r="G57" s="70" t="inlineStr">
        <is>
          <t>Lv 34 Hawlucha</t>
        </is>
      </c>
      <c r="H57" s="71" t="n"/>
      <c r="I57" s="70" t="inlineStr">
        <is>
          <t>Lv 36 Hariyama</t>
        </is>
      </c>
      <c r="J57" s="71" t="n"/>
      <c r="Q57" s="72" t="inlineStr">
        <is>
          <t>Pokémon</t>
        </is>
      </c>
    </row>
    <row r="58">
      <c r="E58" s="73" t="inlineStr">
        <is>
          <t>Adamant</t>
        </is>
      </c>
      <c r="F58" s="73" t="inlineStr">
        <is>
          <t>No Guard</t>
        </is>
      </c>
      <c r="G58" s="73" t="inlineStr">
        <is>
          <t>Jolly</t>
        </is>
      </c>
      <c r="H58" s="73" t="inlineStr">
        <is>
          <t>Unburden</t>
        </is>
      </c>
      <c r="I58" s="73" t="inlineStr">
        <is>
          <t>Adamant</t>
        </is>
      </c>
      <c r="J58" s="73" t="inlineStr">
        <is>
          <t>Guts</t>
        </is>
      </c>
      <c r="Q58" s="72" t="inlineStr">
        <is>
          <t>Nature / Ability</t>
        </is>
      </c>
    </row>
    <row r="59">
      <c r="B59" s="72" t="inlineStr">
        <is>
          <t>AI Flags:</t>
        </is>
      </c>
      <c r="E59" s="74" t="inlineStr">
        <is>
          <t>Lum Berry</t>
        </is>
      </c>
      <c r="F59" s="71" t="n"/>
      <c r="G59" s="74" t="inlineStr">
        <is>
          <t>Fighting Gem</t>
        </is>
      </c>
      <c r="H59" s="71" t="n"/>
      <c r="I59" s="74" t="inlineStr">
        <is>
          <t>Flame Orb</t>
        </is>
      </c>
      <c r="J59" s="71" t="n"/>
      <c r="Q59" s="72" t="inlineStr">
        <is>
          <t>Item</t>
        </is>
      </c>
    </row>
    <row r="60">
      <c r="B60" s="69" t="inlineStr">
        <is>
          <t>Basic Trainer</t>
        </is>
      </c>
      <c r="E60" s="86" t="inlineStr">
        <is>
          <t>Dynamic Punch</t>
        </is>
      </c>
      <c r="F60" s="71" t="n"/>
      <c r="G60" s="86" t="inlineStr">
        <is>
          <t>Brick Break</t>
        </is>
      </c>
      <c r="H60" s="71" t="n"/>
      <c r="I60" s="86" t="inlineStr">
        <is>
          <t>Close Combat</t>
        </is>
      </c>
      <c r="J60" s="71" t="n"/>
      <c r="Q60" s="72" t="inlineStr">
        <is>
          <t>Moves</t>
        </is>
      </c>
    </row>
    <row r="61">
      <c r="E61" s="89" t="inlineStr">
        <is>
          <t>Rock Slide</t>
        </is>
      </c>
      <c r="F61" s="71" t="n"/>
      <c r="G61" s="82" t="inlineStr">
        <is>
          <t>Acrobatics</t>
        </is>
      </c>
      <c r="H61" s="71" t="n"/>
      <c r="I61" s="75" t="inlineStr">
        <is>
          <t>Knock Off</t>
        </is>
      </c>
      <c r="J61" s="71" t="n"/>
    </row>
    <row r="62">
      <c r="E62" s="87" t="inlineStr">
        <is>
          <t>Bullet Punch</t>
        </is>
      </c>
      <c r="F62" s="71" t="n"/>
      <c r="G62" s="89" t="inlineStr">
        <is>
          <t>Rock Slide</t>
        </is>
      </c>
      <c r="H62" s="71" t="n"/>
      <c r="I62" s="89" t="inlineStr">
        <is>
          <t>Rock Slide</t>
        </is>
      </c>
      <c r="J62" s="71" t="n"/>
    </row>
    <row r="63">
      <c r="E63" s="89" t="inlineStr">
        <is>
          <t>Wide Guard</t>
        </is>
      </c>
      <c r="F63" s="71" t="n"/>
      <c r="G63" s="76" t="inlineStr">
        <is>
          <t>Protect</t>
        </is>
      </c>
      <c r="H63" s="71" t="n"/>
      <c r="I63" s="87" t="inlineStr">
        <is>
          <t>Bullet Punch</t>
        </is>
      </c>
      <c r="J63" s="71" t="n"/>
    </row>
    <row r="65" ht="20" customHeight="1">
      <c r="B65" s="65" t="inlineStr">
        <is>
          <t>Elite Four</t>
        </is>
      </c>
      <c r="C65" s="66" t="n"/>
      <c r="D65" s="66" t="n"/>
      <c r="E65" s="67" t="inlineStr">
        <is>
          <t>Elite Four Phoebe</t>
        </is>
      </c>
      <c r="F65" s="66" t="n"/>
      <c r="G65" s="66" t="n"/>
      <c r="H65" s="66" t="n"/>
      <c r="I65" s="66" t="n"/>
      <c r="J65" s="66" t="n"/>
      <c r="K65" s="66" t="n"/>
      <c r="L65" s="66" t="n"/>
      <c r="M65" s="66" t="n"/>
      <c r="N65" s="66" t="n"/>
      <c r="O65" s="66" t="n"/>
      <c r="P65" s="66" t="n"/>
      <c r="Q65" s="66" t="n"/>
    </row>
    <row r="66" ht="69" customHeight="1">
      <c r="E66" s="68">
        <f>IFERROR(_xlfn.IMAGE("https://play.pokemonshowdown.com/sprites/gen5/gengar.png"),"")</f>
        <v/>
      </c>
      <c r="G66" s="68">
        <f>IFERROR(_xlfn.IMAGE("https://play.pokemonshowdown.com/sprites/gen5/trevenant.png"),"")</f>
        <v/>
      </c>
      <c r="I66" s="68">
        <f>IFERROR(_xlfn.IMAGE("https://play.pokemonshowdown.com/sprites/gen5/chandelure.png"),"")</f>
        <v/>
      </c>
    </row>
    <row r="67">
      <c r="E67" s="70" t="inlineStr">
        <is>
          <t>Lv 33 Gengar</t>
        </is>
      </c>
      <c r="F67" s="71" t="n"/>
      <c r="G67" s="70" t="inlineStr">
        <is>
          <t>Lv 33 Trevenant</t>
        </is>
      </c>
      <c r="H67" s="71" t="n"/>
      <c r="I67" s="70" t="inlineStr">
        <is>
          <t>Lv 35 Chandelure</t>
        </is>
      </c>
      <c r="J67" s="71" t="n"/>
      <c r="Q67" s="72" t="inlineStr">
        <is>
          <t>Pokémon</t>
        </is>
      </c>
    </row>
    <row r="68">
      <c r="E68" s="73" t="inlineStr">
        <is>
          <t>Timid</t>
        </is>
      </c>
      <c r="F68" s="73" t="inlineStr">
        <is>
          <t>Levitate</t>
        </is>
      </c>
      <c r="G68" s="73" t="inlineStr">
        <is>
          <t>Adamant</t>
        </is>
      </c>
      <c r="H68" s="73" t="inlineStr">
        <is>
          <t>Harvest</t>
        </is>
      </c>
      <c r="I68" s="73" t="inlineStr">
        <is>
          <t>Modest</t>
        </is>
      </c>
      <c r="J68" s="73" t="inlineStr">
        <is>
          <t>Flash Fire</t>
        </is>
      </c>
      <c r="Q68" s="72" t="inlineStr">
        <is>
          <t>Nature / Ability</t>
        </is>
      </c>
    </row>
    <row r="69">
      <c r="B69" s="72" t="inlineStr">
        <is>
          <t>AI Flags:</t>
        </is>
      </c>
      <c r="E69" s="74" t="inlineStr">
        <is>
          <t>Life Orb</t>
        </is>
      </c>
      <c r="F69" s="71" t="n"/>
      <c r="G69" s="74" t="inlineStr">
        <is>
          <t>Sitrus Berry</t>
        </is>
      </c>
      <c r="H69" s="71" t="n"/>
      <c r="I69" s="74" t="inlineStr">
        <is>
          <t>Expert Belt</t>
        </is>
      </c>
      <c r="J69" s="71" t="n"/>
      <c r="Q69" s="72" t="inlineStr">
        <is>
          <t>Item</t>
        </is>
      </c>
    </row>
    <row r="70">
      <c r="B70" s="69" t="inlineStr">
        <is>
          <t>Basic Trainer</t>
        </is>
      </c>
      <c r="E70" s="92" t="inlineStr">
        <is>
          <t>Shadow Ball</t>
        </is>
      </c>
      <c r="F70" s="71" t="n"/>
      <c r="G70" s="84" t="inlineStr">
        <is>
          <t>Horn Leech</t>
        </is>
      </c>
      <c r="H70" s="71" t="n"/>
      <c r="I70" s="92" t="inlineStr">
        <is>
          <t>Shadow Ball</t>
        </is>
      </c>
      <c r="J70" s="71" t="n"/>
      <c r="Q70" s="72" t="inlineStr">
        <is>
          <t>Moves</t>
        </is>
      </c>
    </row>
    <row r="71">
      <c r="E71" s="80" t="inlineStr">
        <is>
          <t>Sludge Bomb</t>
        </is>
      </c>
      <c r="F71" s="71" t="n"/>
      <c r="G71" s="92" t="inlineStr">
        <is>
          <t>Shadow Claw</t>
        </is>
      </c>
      <c r="H71" s="71" t="n"/>
      <c r="I71" s="83" t="inlineStr">
        <is>
          <t>Flamethrower</t>
        </is>
      </c>
      <c r="J71" s="71" t="n"/>
    </row>
    <row r="72">
      <c r="E72" s="77" t="inlineStr">
        <is>
          <t>Thunderbolt</t>
        </is>
      </c>
      <c r="F72" s="71" t="n"/>
      <c r="G72" s="83" t="inlineStr">
        <is>
          <t>Will-O-Wisp</t>
        </is>
      </c>
      <c r="H72" s="71" t="n"/>
      <c r="I72" s="84" t="inlineStr">
        <is>
          <t>Energy Ball</t>
        </is>
      </c>
      <c r="J72" s="71" t="n"/>
    </row>
    <row r="73">
      <c r="E73" s="76" t="inlineStr">
        <is>
          <t>Protect</t>
        </is>
      </c>
      <c r="F73" s="71" t="n"/>
      <c r="G73" s="76" t="inlineStr">
        <is>
          <t>Protect</t>
        </is>
      </c>
      <c r="H73" s="71" t="n"/>
      <c r="I73" s="85" t="inlineStr">
        <is>
          <t>Psychic</t>
        </is>
      </c>
      <c r="J73" s="71" t="n"/>
    </row>
    <row r="75" ht="24" customHeight="1">
      <c r="B75" s="63" t="inlineStr">
        <is>
          <t>Mauville City - Gym   (Split 4)</t>
        </is>
      </c>
      <c r="C75" s="64" t="n"/>
      <c r="D75" s="64" t="n"/>
      <c r="E75" s="64" t="n"/>
      <c r="F75" s="64" t="n"/>
      <c r="G75" s="64" t="n"/>
      <c r="H75" s="64" t="n"/>
      <c r="I75" s="64" t="n"/>
      <c r="J75" s="64" t="n"/>
      <c r="K75" s="64" t="n"/>
      <c r="L75" s="64" t="n"/>
      <c r="M75" s="64" t="n"/>
      <c r="N75" s="64" t="n"/>
      <c r="O75" s="64" t="n"/>
      <c r="P75" s="64" t="n"/>
      <c r="Q75" s="64" t="n"/>
    </row>
    <row r="77" ht="20" customHeight="1">
      <c r="B77" s="65" t="inlineStr">
        <is>
          <t>Leader</t>
        </is>
      </c>
      <c r="C77" s="66" t="n"/>
      <c r="D77" s="66" t="n"/>
      <c r="E77" s="67" t="inlineStr">
        <is>
          <t>Leader Wattson</t>
        </is>
      </c>
      <c r="F77" s="66" t="n"/>
      <c r="G77" s="66" t="n"/>
      <c r="H77" s="66" t="n"/>
      <c r="I77" s="66" t="n"/>
      <c r="J77" s="66" t="n"/>
      <c r="K77" s="66" t="n"/>
      <c r="L77" s="66" t="n"/>
      <c r="M77" s="66" t="n"/>
      <c r="N77" s="66" t="n"/>
      <c r="O77" s="66" t="n"/>
      <c r="P77" s="66" t="n"/>
      <c r="Q77" s="66" t="n"/>
    </row>
    <row r="78" ht="69" customHeight="1">
      <c r="E78" s="68">
        <f>IFERROR(_xlfn.IMAGE("https://play.pokemonshowdown.com/sprites/gen5/voltorb.png"),"")</f>
        <v/>
      </c>
      <c r="G78" s="68">
        <f>IFERROR(_xlfn.IMAGE("https://play.pokemonshowdown.com/sprites/gen5/electrike.png"),"")</f>
        <v/>
      </c>
      <c r="I78" s="68">
        <f>IFERROR(_xlfn.IMAGE("https://play.pokemonshowdown.com/sprites/gen5/magneton.png"),"")</f>
        <v/>
      </c>
      <c r="K78" s="68">
        <f>IFERROR(_xlfn.IMAGE("https://play.pokemonshowdown.com/sprites/gen5/manectric.png"),"")</f>
        <v/>
      </c>
      <c r="Q78" s="69" t="inlineStr">
        <is>
          <t>Mandatory</t>
        </is>
      </c>
    </row>
    <row r="79">
      <c r="E79" s="70" t="inlineStr">
        <is>
          <t>Lv 20 Voltorb</t>
        </is>
      </c>
      <c r="F79" s="71" t="n"/>
      <c r="G79" s="70" t="inlineStr">
        <is>
          <t>Lv 20 Electrike</t>
        </is>
      </c>
      <c r="H79" s="71" t="n"/>
      <c r="I79" s="70" t="inlineStr">
        <is>
          <t>Lv 22 Magneton</t>
        </is>
      </c>
      <c r="J79" s="71" t="n"/>
      <c r="K79" s="70" t="inlineStr">
        <is>
          <t>Lv 24 Manectric</t>
        </is>
      </c>
      <c r="L79" s="71" t="n"/>
      <c r="Q79" s="72" t="inlineStr">
        <is>
          <t>Pokémon</t>
        </is>
      </c>
    </row>
    <row r="80">
      <c r="E80" s="73" t="inlineStr">
        <is>
          <t>Hasty</t>
        </is>
      </c>
      <c r="F80" s="73" t="inlineStr">
        <is>
          <t>Aftermath</t>
        </is>
      </c>
      <c r="G80" s="73" t="inlineStr">
        <is>
          <t>Modest</t>
        </is>
      </c>
      <c r="H80" s="73" t="inlineStr">
        <is>
          <t>Lightning Rod</t>
        </is>
      </c>
      <c r="I80" s="73" t="inlineStr">
        <is>
          <t>Modest</t>
        </is>
      </c>
      <c r="J80" s="73" t="inlineStr">
        <is>
          <t>Magnet Pull</t>
        </is>
      </c>
      <c r="K80" s="73" t="inlineStr">
        <is>
          <t>Timid</t>
        </is>
      </c>
      <c r="L80" s="73" t="inlineStr">
        <is>
          <t>Lightning Rod</t>
        </is>
      </c>
      <c r="Q80" s="72" t="inlineStr">
        <is>
          <t>Nature / Ability</t>
        </is>
      </c>
    </row>
    <row r="81">
      <c r="B81" s="72" t="inlineStr">
        <is>
          <t>AI Flags:</t>
        </is>
      </c>
      <c r="E81" s="74" t="inlineStr">
        <is>
          <t>(None)</t>
        </is>
      </c>
      <c r="F81" s="71" t="n"/>
      <c r="G81" s="74" t="inlineStr">
        <is>
          <t>(None)</t>
        </is>
      </c>
      <c r="H81" s="71" t="n"/>
      <c r="I81" s="74" t="inlineStr">
        <is>
          <t>(None)</t>
        </is>
      </c>
      <c r="J81" s="71" t="n"/>
      <c r="K81" s="74" t="inlineStr">
        <is>
          <t>Sitrus Berry</t>
        </is>
      </c>
      <c r="L81" s="71" t="n"/>
      <c r="Q81" s="72" t="inlineStr">
        <is>
          <t>Item</t>
        </is>
      </c>
    </row>
    <row r="82">
      <c r="B82" s="69" t="inlineStr">
        <is>
          <t>Basic Trainer</t>
        </is>
      </c>
      <c r="E82" s="89" t="inlineStr">
        <is>
          <t>Rollout</t>
        </is>
      </c>
      <c r="F82" s="71" t="n"/>
      <c r="G82" s="77" t="inlineStr">
        <is>
          <t>Shock Wave</t>
        </is>
      </c>
      <c r="H82" s="71" t="n"/>
      <c r="I82" s="76" t="inlineStr">
        <is>
          <t>Supersonic</t>
        </is>
      </c>
      <c r="J82" s="71" t="n"/>
      <c r="K82" s="76" t="inlineStr">
        <is>
          <t>Quick Attack</t>
        </is>
      </c>
      <c r="L82" s="71" t="n"/>
      <c r="Q82" s="72" t="inlineStr">
        <is>
          <t>Moves</t>
        </is>
      </c>
    </row>
    <row r="83">
      <c r="E83" s="77" t="inlineStr">
        <is>
          <t>Spark</t>
        </is>
      </c>
      <c r="F83" s="71" t="n"/>
      <c r="G83" s="76" t="inlineStr">
        <is>
          <t>Leer</t>
        </is>
      </c>
      <c r="H83" s="71" t="n"/>
      <c r="I83" s="77" t="inlineStr">
        <is>
          <t>Shock Wave</t>
        </is>
      </c>
      <c r="J83" s="71" t="n"/>
      <c r="K83" s="77" t="inlineStr">
        <is>
          <t>Thunder Wave</t>
        </is>
      </c>
      <c r="L83" s="71" t="n"/>
    </row>
    <row r="84">
      <c r="E84" s="76" t="inlineStr">
        <is>
          <t>Self Destruct</t>
        </is>
      </c>
      <c r="F84" s="71" t="n"/>
      <c r="G84" s="76" t="inlineStr">
        <is>
          <t>Quick Attack</t>
        </is>
      </c>
      <c r="H84" s="71" t="n"/>
      <c r="I84" s="77" t="inlineStr">
        <is>
          <t>Thunder Wave</t>
        </is>
      </c>
      <c r="J84" s="71" t="n"/>
      <c r="K84" s="77" t="inlineStr">
        <is>
          <t>Shock Wave</t>
        </is>
      </c>
      <c r="L84" s="71" t="n"/>
    </row>
    <row r="85">
      <c r="E85" s="77" t="inlineStr">
        <is>
          <t>Shock Wave</t>
        </is>
      </c>
      <c r="F85" s="71" t="n"/>
      <c r="G85" s="76" t="inlineStr">
        <is>
          <t>Howl</t>
        </is>
      </c>
      <c r="H85" s="71" t="n"/>
      <c r="I85" s="76" t="inlineStr">
        <is>
          <t>Sonic Boom</t>
        </is>
      </c>
      <c r="J85" s="71" t="n"/>
      <c r="K85" s="76" t="inlineStr">
        <is>
          <t>Howl</t>
        </is>
      </c>
      <c r="L85" s="71" t="n"/>
    </row>
    <row r="87" ht="24" customHeight="1">
      <c r="B87" s="63" t="inlineStr">
        <is>
          <t>Mt Chimney   (Split 5)</t>
        </is>
      </c>
      <c r="C87" s="64" t="n"/>
      <c r="D87" s="64" t="n"/>
      <c r="E87" s="64" t="n"/>
      <c r="F87" s="64" t="n"/>
      <c r="G87" s="64" t="n"/>
      <c r="H87" s="64" t="n"/>
      <c r="I87" s="64" t="n"/>
      <c r="J87" s="64" t="n"/>
      <c r="K87" s="64" t="n"/>
      <c r="L87" s="64" t="n"/>
      <c r="M87" s="64" t="n"/>
      <c r="N87" s="64" t="n"/>
      <c r="O87" s="64" t="n"/>
      <c r="P87" s="64" t="n"/>
      <c r="Q87" s="64" t="n"/>
    </row>
    <row r="89" ht="20" customHeight="1">
      <c r="B89" s="65" t="inlineStr">
        <is>
          <t>Magma Leader</t>
        </is>
      </c>
      <c r="C89" s="66" t="n"/>
      <c r="D89" s="66" t="n"/>
      <c r="E89" s="67" t="inlineStr">
        <is>
          <t>Magma Leader Maxie</t>
        </is>
      </c>
      <c r="F89" s="66" t="n"/>
      <c r="G89" s="66" t="n"/>
      <c r="H89" s="66" t="n"/>
      <c r="I89" s="66" t="n"/>
      <c r="J89" s="66" t="n"/>
      <c r="K89" s="66" t="n"/>
      <c r="L89" s="66" t="n"/>
      <c r="M89" s="66" t="n"/>
      <c r="N89" s="66" t="n"/>
      <c r="O89" s="66" t="n"/>
      <c r="P89" s="66" t="n"/>
      <c r="Q89" s="66" t="n"/>
    </row>
    <row r="90" ht="69" customHeight="1">
      <c r="E90" s="68">
        <f>IFERROR(_xlfn.IMAGE("https://play.pokemonshowdown.com/sprites/gen5/mightyena.png"),"")</f>
        <v/>
      </c>
      <c r="G90" s="68">
        <f>IFERROR(_xlfn.IMAGE("https://play.pokemonshowdown.com/sprites/gen5/zubat.png"),"")</f>
        <v/>
      </c>
      <c r="I90" s="68">
        <f>IFERROR(_xlfn.IMAGE("https://play.pokemonshowdown.com/sprites/gen5/camerupt.png"),"")</f>
        <v/>
      </c>
      <c r="Q90" s="69" t="inlineStr">
        <is>
          <t>Optional</t>
        </is>
      </c>
    </row>
    <row r="91">
      <c r="E91" s="70" t="inlineStr">
        <is>
          <t>Lv 24 Mightyena</t>
        </is>
      </c>
      <c r="F91" s="71" t="n"/>
      <c r="G91" s="70" t="inlineStr">
        <is>
          <t>Lv 24 Zubat</t>
        </is>
      </c>
      <c r="H91" s="71" t="n"/>
      <c r="I91" s="70" t="inlineStr">
        <is>
          <t>Lv 25 Camerupt</t>
        </is>
      </c>
      <c r="J91" s="71" t="n"/>
      <c r="Q91" s="72" t="inlineStr">
        <is>
          <t>Pokémon</t>
        </is>
      </c>
    </row>
    <row r="92">
      <c r="E92" s="73" t="inlineStr">
        <is>
          <t>Adamant</t>
        </is>
      </c>
      <c r="F92" s="73" t="inlineStr">
        <is>
          <t>Intimidate</t>
        </is>
      </c>
      <c r="G92" s="73" t="inlineStr">
        <is>
          <t>Adamant</t>
        </is>
      </c>
      <c r="H92" s="73" t="inlineStr">
        <is>
          <t>Inner Focus</t>
        </is>
      </c>
      <c r="I92" s="73" t="inlineStr">
        <is>
          <t>Modest</t>
        </is>
      </c>
      <c r="J92" s="73" t="inlineStr">
        <is>
          <t>Magma Armor</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Yawn</t>
        </is>
      </c>
      <c r="F94" s="71" t="n"/>
      <c r="G94" s="82" t="inlineStr">
        <is>
          <t>Wing Attack</t>
        </is>
      </c>
      <c r="H94" s="71" t="n"/>
      <c r="I94" s="89" t="inlineStr">
        <is>
          <t>Ancient Power</t>
        </is>
      </c>
      <c r="J94" s="71" t="n"/>
      <c r="Q94" s="72" t="inlineStr">
        <is>
          <t>Moves</t>
        </is>
      </c>
    </row>
    <row r="95">
      <c r="E95" s="75" t="inlineStr">
        <is>
          <t>Bite</t>
        </is>
      </c>
      <c r="F95" s="71" t="n"/>
      <c r="G95" s="80" t="inlineStr">
        <is>
          <t>Poison Sting</t>
        </is>
      </c>
      <c r="H95" s="71" t="n"/>
      <c r="I95" s="78" t="inlineStr">
        <is>
          <t>Bulldoze</t>
        </is>
      </c>
      <c r="J95" s="71" t="n"/>
    </row>
    <row r="96">
      <c r="E96" s="76" t="inlineStr">
        <is>
          <t>Odor Sleuth</t>
        </is>
      </c>
      <c r="F96" s="71" t="n"/>
      <c r="G96" s="87" t="inlineStr">
        <is>
          <t>Steel Wing</t>
        </is>
      </c>
      <c r="H96" s="71" t="n"/>
      <c r="I96" s="76" t="inlineStr">
        <is>
          <t>Self Destruct</t>
        </is>
      </c>
      <c r="J96" s="71" t="n"/>
    </row>
    <row r="97">
      <c r="E97" s="75" t="inlineStr">
        <is>
          <t>Assurance</t>
        </is>
      </c>
      <c r="F97" s="71" t="n"/>
      <c r="G97" s="75" t="inlineStr">
        <is>
          <t>Bite</t>
        </is>
      </c>
      <c r="H97" s="71" t="n"/>
      <c r="I97" s="78" t="inlineStr">
        <is>
          <t>Earth Power</t>
        </is>
      </c>
      <c r="J97" s="71" t="n"/>
    </row>
    <row r="99" ht="24" customHeight="1">
      <c r="B99" s="63" t="inlineStr">
        <is>
          <t>Magma Hideout - 4F   (Split 5)</t>
        </is>
      </c>
      <c r="C99" s="64" t="n"/>
      <c r="D99" s="64" t="n"/>
      <c r="E99" s="64" t="n"/>
      <c r="F99" s="64" t="n"/>
      <c r="G99" s="64" t="n"/>
      <c r="H99" s="64" t="n"/>
      <c r="I99" s="64" t="n"/>
      <c r="J99" s="64" t="n"/>
      <c r="K99" s="64" t="n"/>
      <c r="L99" s="64" t="n"/>
      <c r="M99" s="64" t="n"/>
      <c r="N99" s="64" t="n"/>
      <c r="O99" s="64" t="n"/>
      <c r="P99" s="64" t="n"/>
      <c r="Q99" s="64" t="n"/>
    </row>
    <row r="101" ht="20" customHeight="1">
      <c r="B101" s="65" t="inlineStr">
        <is>
          <t>Magma Leader</t>
        </is>
      </c>
      <c r="C101" s="66" t="n"/>
      <c r="D101" s="66" t="n"/>
      <c r="E101" s="67" t="inlineStr">
        <is>
          <t>Magma Leader Maxie</t>
        </is>
      </c>
      <c r="F101" s="66" t="n"/>
      <c r="G101" s="66" t="n"/>
      <c r="H101" s="66" t="n"/>
      <c r="I101" s="66" t="n"/>
      <c r="J101" s="66" t="n"/>
      <c r="K101" s="66" t="n"/>
      <c r="L101" s="66" t="n"/>
      <c r="M101" s="66" t="n"/>
      <c r="N101" s="66" t="n"/>
      <c r="O101" s="66" t="n"/>
      <c r="P101" s="66" t="n"/>
      <c r="Q101" s="66" t="n"/>
    </row>
    <row r="102" ht="69" customHeight="1">
      <c r="E102" s="68">
        <f>IFERROR(_xlfn.IMAGE("https://play.pokemonshowdown.com/sprites/gen5/mightyena.png"),"")</f>
        <v/>
      </c>
      <c r="G102" s="68">
        <f>IFERROR(_xlfn.IMAGE("https://play.pokemonshowdown.com/sprites/gen5/crobat.png"),"")</f>
        <v/>
      </c>
      <c r="I102" s="68">
        <f>IFERROR(_xlfn.IMAGE("https://play.pokemonshowdown.com/sprites/gen5/camerupt.png"),"")</f>
        <v/>
      </c>
      <c r="Q102" s="69" t="inlineStr">
        <is>
          <t>Optional</t>
        </is>
      </c>
    </row>
    <row r="103">
      <c r="E103" s="70" t="inlineStr">
        <is>
          <t>Lv 37 Mightyena</t>
        </is>
      </c>
      <c r="F103" s="71" t="n"/>
      <c r="G103" s="70" t="inlineStr">
        <is>
          <t>Lv 38 Crobat</t>
        </is>
      </c>
      <c r="H103" s="71" t="n"/>
      <c r="I103" s="70" t="inlineStr">
        <is>
          <t>Lv 39 Camerupt</t>
        </is>
      </c>
      <c r="J103" s="71" t="n"/>
      <c r="Q103" s="72" t="inlineStr">
        <is>
          <t>Pokémon</t>
        </is>
      </c>
    </row>
    <row r="104">
      <c r="E104" s="73" t="inlineStr">
        <is>
          <t>Adamant</t>
        </is>
      </c>
      <c r="F104" s="73" t="inlineStr">
        <is>
          <t>Intimidate</t>
        </is>
      </c>
      <c r="G104" s="73" t="inlineStr">
        <is>
          <t>Adamant</t>
        </is>
      </c>
      <c r="H104" s="73" t="inlineStr">
        <is>
          <t>Inner Focus</t>
        </is>
      </c>
      <c r="I104" s="73" t="inlineStr">
        <is>
          <t>Modest</t>
        </is>
      </c>
      <c r="J104" s="73" t="inlineStr">
        <is>
          <t>Magma Armor</t>
        </is>
      </c>
      <c r="Q104" s="72" t="inlineStr">
        <is>
          <t>Nature / Ability</t>
        </is>
      </c>
    </row>
    <row r="105">
      <c r="B105" s="72" t="inlineStr">
        <is>
          <t>AI Flags:</t>
        </is>
      </c>
      <c r="E105" s="74" t="inlineStr">
        <is>
          <t>(None)</t>
        </is>
      </c>
      <c r="F105" s="71" t="n"/>
      <c r="G105" s="74" t="inlineStr">
        <is>
          <t>(None)</t>
        </is>
      </c>
      <c r="H105" s="71" t="n"/>
      <c r="I105" s="74" t="inlineStr">
        <is>
          <t>(None)</t>
        </is>
      </c>
      <c r="J105" s="71" t="n"/>
      <c r="Q105" s="72" t="inlineStr">
        <is>
          <t>Item</t>
        </is>
      </c>
    </row>
    <row r="106">
      <c r="B106" s="69" t="inlineStr">
        <is>
          <t>Basic Trainer</t>
        </is>
      </c>
      <c r="E106" s="76" t="inlineStr">
        <is>
          <t>Odor Sleuth</t>
        </is>
      </c>
      <c r="F106" s="71" t="n"/>
      <c r="G106" s="75" t="inlineStr">
        <is>
          <t>Bite</t>
        </is>
      </c>
      <c r="H106" s="71" t="n"/>
      <c r="I106" s="83" t="inlineStr">
        <is>
          <t>Flare Blitz</t>
        </is>
      </c>
      <c r="J106" s="71" t="n"/>
      <c r="Q106" s="72" t="inlineStr">
        <is>
          <t>Moves</t>
        </is>
      </c>
    </row>
    <row r="107">
      <c r="E107" s="75" t="inlineStr">
        <is>
          <t>Assurance</t>
        </is>
      </c>
      <c r="F107" s="71" t="n"/>
      <c r="G107" s="87" t="inlineStr">
        <is>
          <t>Steel Wing</t>
        </is>
      </c>
      <c r="H107" s="71" t="n"/>
      <c r="I107" s="89" t="inlineStr">
        <is>
          <t>Rock Slide</t>
        </is>
      </c>
      <c r="J107" s="71" t="n"/>
    </row>
    <row r="108">
      <c r="E108" s="77" t="inlineStr">
        <is>
          <t>Thunder Fang</t>
        </is>
      </c>
      <c r="F108" s="71" t="n"/>
      <c r="G108" s="82" t="inlineStr">
        <is>
          <t>Aerial Ace</t>
        </is>
      </c>
      <c r="H108" s="71" t="n"/>
      <c r="I108" s="83" t="inlineStr">
        <is>
          <t>Lava Plume</t>
        </is>
      </c>
      <c r="J108" s="71" t="n"/>
    </row>
    <row r="109">
      <c r="E109" s="80" t="inlineStr">
        <is>
          <t>Poison Fang</t>
        </is>
      </c>
      <c r="F109" s="71" t="n"/>
      <c r="G109" s="76" t="inlineStr">
        <is>
          <t>Whirlwind</t>
        </is>
      </c>
      <c r="H109" s="71" t="n"/>
      <c r="I109" s="76" t="inlineStr">
        <is>
          <t>Explosion</t>
        </is>
      </c>
      <c r="J109" s="71" t="n"/>
    </row>
    <row r="111" ht="24" customHeight="1">
      <c r="B111" s="63" t="inlineStr">
        <is>
          <t>Lavaridge Town - Gym - 1F   (Split 5)</t>
        </is>
      </c>
      <c r="C111" s="64" t="n"/>
      <c r="D111" s="64" t="n"/>
      <c r="E111" s="64" t="n"/>
      <c r="F111" s="64" t="n"/>
      <c r="G111" s="64" t="n"/>
      <c r="H111" s="64" t="n"/>
      <c r="I111" s="64" t="n"/>
      <c r="J111" s="64" t="n"/>
      <c r="K111" s="64" t="n"/>
      <c r="L111" s="64" t="n"/>
      <c r="M111" s="64" t="n"/>
      <c r="N111" s="64" t="n"/>
      <c r="O111" s="64" t="n"/>
      <c r="P111" s="64" t="n"/>
      <c r="Q111" s="64" t="n"/>
    </row>
    <row r="113" ht="20" customHeight="1">
      <c r="B113" s="65" t="inlineStr">
        <is>
          <t>Leader</t>
        </is>
      </c>
      <c r="C113" s="66" t="n"/>
      <c r="D113" s="66" t="n"/>
      <c r="E113" s="67" t="inlineStr">
        <is>
          <t>Leader Flannery</t>
        </is>
      </c>
      <c r="F113" s="66" t="n"/>
      <c r="G113" s="66" t="n"/>
      <c r="H113" s="66" t="n"/>
      <c r="I113" s="66" t="n"/>
      <c r="J113" s="66" t="n"/>
      <c r="K113" s="66" t="n"/>
      <c r="L113" s="66" t="n"/>
      <c r="M113" s="66" t="n"/>
      <c r="N113" s="66" t="n"/>
      <c r="O113" s="66" t="n"/>
      <c r="P113" s="66" t="n"/>
      <c r="Q113" s="66" t="n"/>
    </row>
    <row r="114" ht="69" customHeight="1">
      <c r="E114" s="68">
        <f>IFERROR(_xlfn.IMAGE("https://play.pokemonshowdown.com/sprites/gen5/numel.png"),"")</f>
        <v/>
      </c>
      <c r="G114" s="68">
        <f>IFERROR(_xlfn.IMAGE("https://play.pokemonshowdown.com/sprites/gen5/slugma.png"),"")</f>
        <v/>
      </c>
      <c r="I114" s="68">
        <f>IFERROR(_xlfn.IMAGE("https://play.pokemonshowdown.com/sprites/gen5/camerupt.png"),"")</f>
        <v/>
      </c>
      <c r="K114" s="68">
        <f>IFERROR(_xlfn.IMAGE("https://play.pokemonshowdown.com/sprites/gen5/torkoal.png"),"")</f>
        <v/>
      </c>
      <c r="Q114" s="69" t="inlineStr">
        <is>
          <t>Mandatory</t>
        </is>
      </c>
    </row>
    <row r="115">
      <c r="E115" s="70" t="inlineStr">
        <is>
          <t>Lv 24 Numel</t>
        </is>
      </c>
      <c r="F115" s="71" t="n"/>
      <c r="G115" s="70" t="inlineStr">
        <is>
          <t>Lv 24 Slugma</t>
        </is>
      </c>
      <c r="H115" s="71" t="n"/>
      <c r="I115" s="70" t="inlineStr">
        <is>
          <t>Lv 26 Camerupt</t>
        </is>
      </c>
      <c r="J115" s="71" t="n"/>
      <c r="K115" s="70" t="inlineStr">
        <is>
          <t>Lv 29 Torkoal</t>
        </is>
      </c>
      <c r="L115" s="71" t="n"/>
      <c r="Q115" s="72" t="inlineStr">
        <is>
          <t>Pokémon</t>
        </is>
      </c>
    </row>
    <row r="116">
      <c r="E116" s="73" t="inlineStr">
        <is>
          <t>Mild</t>
        </is>
      </c>
      <c r="F116" s="73" t="inlineStr">
        <is>
          <t>Oblivious</t>
        </is>
      </c>
      <c r="G116" s="73" t="inlineStr">
        <is>
          <t>Modest</t>
        </is>
      </c>
      <c r="H116" s="73" t="inlineStr">
        <is>
          <t>Magma Armor</t>
        </is>
      </c>
      <c r="I116" s="73" t="inlineStr">
        <is>
          <t>Mild</t>
        </is>
      </c>
      <c r="J116" s="73" t="inlineStr">
        <is>
          <t>Magma Armor</t>
        </is>
      </c>
      <c r="K116" s="73" t="inlineStr">
        <is>
          <t>Naughty</t>
        </is>
      </c>
      <c r="L116" s="73" t="inlineStr">
        <is>
          <t>White Smoke</t>
        </is>
      </c>
      <c r="Q116" s="72" t="inlineStr">
        <is>
          <t>Nature / Ability</t>
        </is>
      </c>
    </row>
    <row r="117">
      <c r="B117" s="72" t="inlineStr">
        <is>
          <t>AI Flags:</t>
        </is>
      </c>
      <c r="E117" s="74" t="inlineStr">
        <is>
          <t>(None)</t>
        </is>
      </c>
      <c r="F117" s="71" t="n"/>
      <c r="G117" s="74" t="inlineStr">
        <is>
          <t>(None)</t>
        </is>
      </c>
      <c r="H117" s="71" t="n"/>
      <c r="I117" s="74" t="inlineStr">
        <is>
          <t>(None)</t>
        </is>
      </c>
      <c r="J117" s="71" t="n"/>
      <c r="K117" s="74" t="inlineStr">
        <is>
          <t>White Herb</t>
        </is>
      </c>
      <c r="L117" s="71" t="n"/>
      <c r="Q117" s="72" t="inlineStr">
        <is>
          <t>Item</t>
        </is>
      </c>
    </row>
    <row r="118">
      <c r="B118" s="69" t="inlineStr">
        <is>
          <t>Basic Trainer</t>
        </is>
      </c>
      <c r="E118" s="83" t="inlineStr">
        <is>
          <t>Overheat</t>
        </is>
      </c>
      <c r="F118" s="71" t="n"/>
      <c r="G118" s="83" t="inlineStr">
        <is>
          <t>Overheat</t>
        </is>
      </c>
      <c r="H118" s="71" t="n"/>
      <c r="I118" s="83" t="inlineStr">
        <is>
          <t>Overheat</t>
        </is>
      </c>
      <c r="J118" s="71" t="n"/>
      <c r="K118" s="83" t="inlineStr">
        <is>
          <t>Overheat</t>
        </is>
      </c>
      <c r="L118" s="71" t="n"/>
      <c r="Q118" s="72" t="inlineStr">
        <is>
          <t>Moves</t>
        </is>
      </c>
    </row>
    <row r="119">
      <c r="E119" s="76" t="inlineStr">
        <is>
          <t>Take Down</t>
        </is>
      </c>
      <c r="F119" s="71" t="n"/>
      <c r="G119" s="80" t="inlineStr">
        <is>
          <t>Smog</t>
        </is>
      </c>
      <c r="H119" s="71" t="n"/>
      <c r="I119" s="76" t="inlineStr">
        <is>
          <t>Tackle</t>
        </is>
      </c>
      <c r="J119" s="71" t="n"/>
      <c r="K119" s="83" t="inlineStr">
        <is>
          <t>Sunny Day</t>
        </is>
      </c>
      <c r="L119" s="71" t="n"/>
    </row>
    <row r="120">
      <c r="E120" s="78" t="inlineStr">
        <is>
          <t>Magnitude</t>
        </is>
      </c>
      <c r="F120" s="71" t="n"/>
      <c r="G120" s="85" t="inlineStr">
        <is>
          <t>Light Screen</t>
        </is>
      </c>
      <c r="H120" s="71" t="n"/>
      <c r="I120" s="83" t="inlineStr">
        <is>
          <t>Sunny Day</t>
        </is>
      </c>
      <c r="J120" s="71" t="n"/>
      <c r="K120" s="76" t="inlineStr">
        <is>
          <t>Body Slam</t>
        </is>
      </c>
      <c r="L120" s="71" t="n"/>
    </row>
    <row r="121">
      <c r="E121" s="83" t="inlineStr">
        <is>
          <t>Sunny Day</t>
        </is>
      </c>
      <c r="F121" s="71" t="n"/>
      <c r="G121" s="83" t="inlineStr">
        <is>
          <t>Sunny Day</t>
        </is>
      </c>
      <c r="H121" s="71" t="n"/>
      <c r="I121" s="76" t="inlineStr">
        <is>
          <t>Attract</t>
        </is>
      </c>
      <c r="J121" s="71" t="n"/>
      <c r="K121" s="76" t="inlineStr">
        <is>
          <t>Attract</t>
        </is>
      </c>
      <c r="L121" s="71" t="n"/>
    </row>
    <row r="123" ht="24" customHeight="1">
      <c r="B123" s="63" t="inlineStr">
        <is>
          <t>Fortree City - Gym   (Split 6)</t>
        </is>
      </c>
      <c r="C123" s="64" t="n"/>
      <c r="D123" s="64" t="n"/>
      <c r="E123" s="64" t="n"/>
      <c r="F123" s="64" t="n"/>
      <c r="G123" s="64" t="n"/>
      <c r="H123" s="64" t="n"/>
      <c r="I123" s="64" t="n"/>
      <c r="J123" s="64" t="n"/>
      <c r="K123" s="64" t="n"/>
      <c r="L123" s="64" t="n"/>
      <c r="M123" s="64" t="n"/>
      <c r="N123" s="64" t="n"/>
      <c r="O123" s="64" t="n"/>
      <c r="P123" s="64" t="n"/>
      <c r="Q123" s="64" t="n"/>
    </row>
    <row r="125" ht="20" customHeight="1">
      <c r="B125" s="65" t="inlineStr">
        <is>
          <t>Leader</t>
        </is>
      </c>
      <c r="C125" s="66" t="n"/>
      <c r="D125" s="66" t="n"/>
      <c r="E125" s="67" t="inlineStr">
        <is>
          <t>Leader Winona</t>
        </is>
      </c>
      <c r="F125" s="66" t="n"/>
      <c r="G125" s="66" t="n"/>
      <c r="H125" s="66" t="n"/>
      <c r="I125" s="66" t="n"/>
      <c r="J125" s="66" t="n"/>
      <c r="K125" s="66" t="n"/>
      <c r="L125" s="66" t="n"/>
      <c r="M125" s="66" t="n"/>
      <c r="N125" s="66" t="n"/>
      <c r="O125" s="66" t="n"/>
      <c r="P125" s="66" t="n"/>
      <c r="Q125" s="66" t="n"/>
    </row>
    <row r="126" ht="69" customHeight="1">
      <c r="E126" s="68">
        <f>IFERROR(_xlfn.IMAGE("https://play.pokemonshowdown.com/sprites/gen5/swablu.png"),"")</f>
        <v/>
      </c>
      <c r="G126" s="68">
        <f>IFERROR(_xlfn.IMAGE("https://play.pokemonshowdown.com/sprites/gen5/tropius.png"),"")</f>
        <v/>
      </c>
      <c r="I126" s="68">
        <f>IFERROR(_xlfn.IMAGE("https://play.pokemonshowdown.com/sprites/gen5/pelipper.png"),"")</f>
        <v/>
      </c>
      <c r="K126" s="68">
        <f>IFERROR(_xlfn.IMAGE("https://play.pokemonshowdown.com/sprites/gen5/skarmory.png"),"")</f>
        <v/>
      </c>
      <c r="M126" s="68">
        <f>IFERROR(_xlfn.IMAGE("https://play.pokemonshowdown.com/sprites/gen5/altaria.png"),"")</f>
        <v/>
      </c>
      <c r="Q126" s="69" t="inlineStr">
        <is>
          <t>Mandatory</t>
        </is>
      </c>
    </row>
    <row r="127">
      <c r="E127" s="70" t="inlineStr">
        <is>
          <t>Lv 29 Swablu</t>
        </is>
      </c>
      <c r="F127" s="71" t="n"/>
      <c r="G127" s="70" t="inlineStr">
        <is>
          <t>Lv 29 Tropius</t>
        </is>
      </c>
      <c r="H127" s="71" t="n"/>
      <c r="I127" s="70" t="inlineStr">
        <is>
          <t>Lv 30 Pelipper</t>
        </is>
      </c>
      <c r="J127" s="71" t="n"/>
      <c r="K127" s="70" t="inlineStr">
        <is>
          <t>Lv 31 Skarmory</t>
        </is>
      </c>
      <c r="L127" s="71" t="n"/>
      <c r="M127" s="70" t="inlineStr">
        <is>
          <t>Lv 33 Altaria</t>
        </is>
      </c>
      <c r="N127" s="71" t="n"/>
      <c r="Q127" s="72" t="inlineStr">
        <is>
          <t>Pokémon</t>
        </is>
      </c>
    </row>
    <row r="128">
      <c r="E128" s="73" t="inlineStr">
        <is>
          <t>Adamant</t>
        </is>
      </c>
      <c r="F128" s="73" t="inlineStr">
        <is>
          <t>Natural Cure</t>
        </is>
      </c>
      <c r="G128" s="73" t="inlineStr">
        <is>
          <t>Naughty</t>
        </is>
      </c>
      <c r="H128" s="73" t="inlineStr">
        <is>
          <t>Chlorophyll</t>
        </is>
      </c>
      <c r="I128" s="73" t="inlineStr">
        <is>
          <t>Rash</t>
        </is>
      </c>
      <c r="J128" s="73" t="inlineStr">
        <is>
          <t>Unburden</t>
        </is>
      </c>
      <c r="K128" s="73" t="inlineStr">
        <is>
          <t>Adamant</t>
        </is>
      </c>
      <c r="L128" s="73" t="inlineStr">
        <is>
          <t>Filter</t>
        </is>
      </c>
      <c r="M128" s="73" t="inlineStr">
        <is>
          <t>Hasty</t>
        </is>
      </c>
      <c r="N128" s="73" t="inlineStr">
        <is>
          <t>Serene Grace</t>
        </is>
      </c>
      <c r="Q128" s="72" t="inlineStr">
        <is>
          <t>Nature / Ability</t>
        </is>
      </c>
    </row>
    <row r="129">
      <c r="B129" s="72" t="inlineStr">
        <is>
          <t>AI Flags:</t>
        </is>
      </c>
      <c r="E129" s="74" t="inlineStr">
        <is>
          <t>(None)</t>
        </is>
      </c>
      <c r="F129" s="71" t="n"/>
      <c r="G129" s="74" t="inlineStr">
        <is>
          <t>(None)</t>
        </is>
      </c>
      <c r="H129" s="71" t="n"/>
      <c r="I129" s="74" t="inlineStr">
        <is>
          <t>(None)</t>
        </is>
      </c>
      <c r="J129" s="71" t="n"/>
      <c r="K129" s="74" t="inlineStr">
        <is>
          <t>(None)</t>
        </is>
      </c>
      <c r="L129" s="71" t="n"/>
      <c r="M129" s="74" t="inlineStr">
        <is>
          <t>Oran Berry</t>
        </is>
      </c>
      <c r="N129" s="71" t="n"/>
      <c r="Q129" s="72" t="inlineStr">
        <is>
          <t>Item</t>
        </is>
      </c>
    </row>
    <row r="130">
      <c r="B130" s="69" t="inlineStr">
        <is>
          <t>Basic Trainer</t>
        </is>
      </c>
      <c r="E130" s="76" t="inlineStr">
        <is>
          <t>Perish Song</t>
        </is>
      </c>
      <c r="F130" s="71" t="n"/>
      <c r="G130" s="83" t="inlineStr">
        <is>
          <t>Sunny Day</t>
        </is>
      </c>
      <c r="H130" s="71" t="n"/>
      <c r="I130" s="90" t="inlineStr">
        <is>
          <t>Water Gun</t>
        </is>
      </c>
      <c r="J130" s="71" t="n"/>
      <c r="K130" s="78" t="inlineStr">
        <is>
          <t>Sand Attack</t>
        </is>
      </c>
      <c r="L130" s="71" t="n"/>
      <c r="M130" s="78" t="inlineStr">
        <is>
          <t>Earthquake</t>
        </is>
      </c>
      <c r="N130" s="71" t="n"/>
      <c r="Q130" s="72" t="inlineStr">
        <is>
          <t>Moves</t>
        </is>
      </c>
    </row>
    <row r="131">
      <c r="E131" s="82" t="inlineStr">
        <is>
          <t>Mirror Move</t>
        </is>
      </c>
      <c r="F131" s="71" t="n"/>
      <c r="G131" s="82" t="inlineStr">
        <is>
          <t>Aerial Ace</t>
        </is>
      </c>
      <c r="H131" s="71" t="n"/>
      <c r="I131" s="76" t="inlineStr">
        <is>
          <t>Supersonic</t>
        </is>
      </c>
      <c r="J131" s="71" t="n"/>
      <c r="K131" s="76" t="inlineStr">
        <is>
          <t>Fury Attack</t>
        </is>
      </c>
      <c r="L131" s="71" t="n"/>
      <c r="M131" s="93" t="inlineStr">
        <is>
          <t>Dragon Breath</t>
        </is>
      </c>
      <c r="N131" s="71" t="n"/>
    </row>
    <row r="132">
      <c r="E132" s="76" t="inlineStr">
        <is>
          <t>Safeguard</t>
        </is>
      </c>
      <c r="F132" s="71" t="n"/>
      <c r="G132" s="84" t="inlineStr">
        <is>
          <t>Solar Beam</t>
        </is>
      </c>
      <c r="H132" s="71" t="n"/>
      <c r="I132" s="76" t="inlineStr">
        <is>
          <t>Protect</t>
        </is>
      </c>
      <c r="J132" s="71" t="n"/>
      <c r="K132" s="87" t="inlineStr">
        <is>
          <t>Steel Wing</t>
        </is>
      </c>
      <c r="L132" s="71" t="n"/>
      <c r="M132" s="93" t="inlineStr">
        <is>
          <t>Dragon Dance</t>
        </is>
      </c>
      <c r="N132" s="71" t="n"/>
    </row>
    <row r="133">
      <c r="E133" s="82" t="inlineStr">
        <is>
          <t>Aerial Ace</t>
        </is>
      </c>
      <c r="F133" s="71" t="n"/>
      <c r="G133" s="84" t="inlineStr">
        <is>
          <t>Synthesis</t>
        </is>
      </c>
      <c r="H133" s="71" t="n"/>
      <c r="I133" s="82" t="inlineStr">
        <is>
          <t>Aerial Ace</t>
        </is>
      </c>
      <c r="J133" s="71" t="n"/>
      <c r="K133" s="82" t="inlineStr">
        <is>
          <t>Aerial Ace</t>
        </is>
      </c>
      <c r="L133" s="71" t="n"/>
      <c r="M133" s="82" t="inlineStr">
        <is>
          <t>Aerial Ace</t>
        </is>
      </c>
      <c r="N133" s="71" t="n"/>
    </row>
    <row r="135" ht="24" customHeight="1">
      <c r="B135" s="63" t="inlineStr">
        <is>
          <t>Mossdeep City - Space Center - 2F   (Split 7)</t>
        </is>
      </c>
      <c r="C135" s="64" t="n"/>
      <c r="D135" s="64" t="n"/>
      <c r="E135" s="64" t="n"/>
      <c r="F135" s="64" t="n"/>
      <c r="G135" s="64" t="n"/>
      <c r="H135" s="64" t="n"/>
      <c r="I135" s="64" t="n"/>
      <c r="J135" s="64" t="n"/>
      <c r="K135" s="64" t="n"/>
      <c r="L135" s="64" t="n"/>
      <c r="M135" s="64" t="n"/>
      <c r="N135" s="64" t="n"/>
      <c r="O135" s="64" t="n"/>
      <c r="P135" s="64" t="n"/>
      <c r="Q135" s="64" t="n"/>
    </row>
    <row r="137" ht="20" customHeight="1">
      <c r="B137" s="65" t="inlineStr">
        <is>
          <t>Magma Leader</t>
        </is>
      </c>
      <c r="C137" s="66" t="n"/>
      <c r="D137" s="66" t="n"/>
      <c r="E137" s="67" t="inlineStr">
        <is>
          <t>Magma Leader Maxie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IFERROR(_xlfn.IMAGE("https://play.pokemonshowdown.com/sprites/gen5/mightyena.png"),"")</f>
        <v/>
      </c>
      <c r="G138" s="68">
        <f>IFERROR(_xlfn.IMAGE("https://play.pokemonshowdown.com/sprites/gen5/crobat.png"),"")</f>
        <v/>
      </c>
      <c r="I138" s="68">
        <f>IFERROR(_xlfn.IMAGE("https://play.pokemonshowdown.com/sprites/gen5/camerupt.png"),"")</f>
        <v/>
      </c>
    </row>
    <row r="139">
      <c r="E139" s="70" t="inlineStr">
        <is>
          <t>Lv 42 Mightyena</t>
        </is>
      </c>
      <c r="F139" s="71" t="n"/>
      <c r="G139" s="70" t="inlineStr">
        <is>
          <t>Lv 43 Crobat</t>
        </is>
      </c>
      <c r="H139" s="71" t="n"/>
      <c r="I139" s="70" t="inlineStr">
        <is>
          <t>Lv 44 Camerupt</t>
        </is>
      </c>
      <c r="J139" s="71" t="n"/>
      <c r="Q139" s="72" t="inlineStr">
        <is>
          <t>Pokémon</t>
        </is>
      </c>
    </row>
    <row r="140">
      <c r="E140" s="73" t="inlineStr">
        <is>
          <t>Adamant</t>
        </is>
      </c>
      <c r="F140" s="73" t="inlineStr">
        <is>
          <t>Intimidate</t>
        </is>
      </c>
      <c r="G140" s="73" t="inlineStr">
        <is>
          <t>Adamant</t>
        </is>
      </c>
      <c r="H140" s="73" t="inlineStr">
        <is>
          <t>Inner Focus</t>
        </is>
      </c>
      <c r="I140" s="73" t="inlineStr">
        <is>
          <t>Modest</t>
        </is>
      </c>
      <c r="J140" s="73" t="inlineStr">
        <is>
          <t>Magma Armor</t>
        </is>
      </c>
      <c r="Q140" s="72" t="inlineStr">
        <is>
          <t>Nature / Ability</t>
        </is>
      </c>
    </row>
    <row r="141">
      <c r="B141" s="72" t="inlineStr">
        <is>
          <t>AI Flags:</t>
        </is>
      </c>
      <c r="E141" s="74" t="inlineStr">
        <is>
          <t>(None)</t>
        </is>
      </c>
      <c r="F141" s="71" t="n"/>
      <c r="G141" s="74" t="inlineStr">
        <is>
          <t>(None)</t>
        </is>
      </c>
      <c r="H141" s="71" t="n"/>
      <c r="I141" s="74" t="inlineStr">
        <is>
          <t>(None)</t>
        </is>
      </c>
      <c r="J141" s="71" t="n"/>
      <c r="Q141" s="72" t="inlineStr">
        <is>
          <t>Item</t>
        </is>
      </c>
    </row>
    <row r="142">
      <c r="B142" s="69" t="inlineStr">
        <is>
          <t>Basic Trainer</t>
        </is>
      </c>
      <c r="E142" s="75" t="inlineStr">
        <is>
          <t>Assurance</t>
        </is>
      </c>
      <c r="F142" s="71" t="n"/>
      <c r="G142" s="87" t="inlineStr">
        <is>
          <t>Steel Wing</t>
        </is>
      </c>
      <c r="H142" s="71" t="n"/>
      <c r="I142" s="83" t="inlineStr">
        <is>
          <t>Flare Blitz</t>
        </is>
      </c>
      <c r="J142" s="71" t="n"/>
      <c r="Q142" s="72" t="inlineStr">
        <is>
          <t>Moves</t>
        </is>
      </c>
    </row>
    <row r="143">
      <c r="E143" s="77" t="inlineStr">
        <is>
          <t>Thunder Fang</t>
        </is>
      </c>
      <c r="F143" s="71" t="n"/>
      <c r="G143" s="82" t="inlineStr">
        <is>
          <t>Aerial Ace</t>
        </is>
      </c>
      <c r="H143" s="71" t="n"/>
      <c r="I143" s="89" t="inlineStr">
        <is>
          <t>Rock Slide</t>
        </is>
      </c>
      <c r="J143" s="71" t="n"/>
    </row>
    <row r="144">
      <c r="E144" s="80" t="inlineStr">
        <is>
          <t>Poison Fang</t>
        </is>
      </c>
      <c r="F144" s="71" t="n"/>
      <c r="G144" s="76" t="inlineStr">
        <is>
          <t>Whirlwind</t>
        </is>
      </c>
      <c r="H144" s="71" t="n"/>
      <c r="I144" s="83" t="inlineStr">
        <is>
          <t>Lava Plume</t>
        </is>
      </c>
      <c r="J144" s="71" t="n"/>
    </row>
    <row r="145">
      <c r="E145" s="75" t="inlineStr">
        <is>
          <t>Beat Up</t>
        </is>
      </c>
      <c r="F145" s="71" t="n"/>
      <c r="G145" s="92" t="inlineStr">
        <is>
          <t>Confuse Ray</t>
        </is>
      </c>
      <c r="H145" s="71" t="n"/>
      <c r="I145" s="76" t="inlineStr">
        <is>
          <t>Explosion</t>
        </is>
      </c>
      <c r="J145" s="71" t="n"/>
    </row>
    <row r="147" ht="24" customHeight="1">
      <c r="B147" s="63" t="inlineStr">
        <is>
          <t>Mossdeep City - Gym   (Split 7)</t>
        </is>
      </c>
      <c r="C147" s="64" t="n"/>
      <c r="D147" s="64" t="n"/>
      <c r="E147" s="64" t="n"/>
      <c r="F147" s="64" t="n"/>
      <c r="G147" s="64" t="n"/>
      <c r="H147" s="64" t="n"/>
      <c r="I147" s="64" t="n"/>
      <c r="J147" s="64" t="n"/>
      <c r="K147" s="64" t="n"/>
      <c r="L147" s="64" t="n"/>
      <c r="M147" s="64" t="n"/>
      <c r="N147" s="64" t="n"/>
      <c r="O147" s="64" t="n"/>
      <c r="P147" s="64" t="n"/>
      <c r="Q147" s="64" t="n"/>
    </row>
    <row r="149" ht="20" customHeight="1">
      <c r="B149" s="65" t="inlineStr">
        <is>
          <t>Leader</t>
        </is>
      </c>
      <c r="C149" s="66" t="n"/>
      <c r="D149" s="66" t="n"/>
      <c r="E149" s="67" t="inlineStr">
        <is>
          <t>Leader Tate&amp;Liza</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IFERROR(_xlfn.IMAGE("https://play.pokemonshowdown.com/sprites/gen5/claydol.png"),"")</f>
        <v/>
      </c>
      <c r="G150" s="68">
        <f>IFERROR(_xlfn.IMAGE("https://play.pokemonshowdown.com/sprites/gen5/xatu.png"),"")</f>
        <v/>
      </c>
      <c r="I150" s="68">
        <f>IFERROR(_xlfn.IMAGE("https://play.pokemonshowdown.com/sprites/gen5/lunatone.png"),"")</f>
        <v/>
      </c>
      <c r="K150" s="68">
        <f>IFERROR(_xlfn.IMAGE("https://play.pokemonshowdown.com/sprites/gen5/solrock.png"),"")</f>
        <v/>
      </c>
      <c r="Q150" s="69" t="inlineStr">
        <is>
          <t>DOUBLE BATTLE
Mandatory</t>
        </is>
      </c>
    </row>
    <row r="151">
      <c r="E151" s="70" t="inlineStr">
        <is>
          <t>Lv 41 Claydol</t>
        </is>
      </c>
      <c r="F151" s="71" t="n"/>
      <c r="G151" s="70" t="inlineStr">
        <is>
          <t>Lv 41 Xatu</t>
        </is>
      </c>
      <c r="H151" s="71" t="n"/>
      <c r="I151" s="70" t="inlineStr">
        <is>
          <t>Lv 42 Lunatone</t>
        </is>
      </c>
      <c r="J151" s="71" t="n"/>
      <c r="K151" s="70" t="inlineStr">
        <is>
          <t>Lv 42 Solrock</t>
        </is>
      </c>
      <c r="L151" s="71" t="n"/>
      <c r="Q151" s="72" t="inlineStr">
        <is>
          <t>Pokémon</t>
        </is>
      </c>
    </row>
    <row r="152">
      <c r="E152" s="73" t="inlineStr">
        <is>
          <t>Lonely</t>
        </is>
      </c>
      <c r="F152" s="73" t="inlineStr">
        <is>
          <t>Levitate</t>
        </is>
      </c>
      <c r="G152" s="73" t="inlineStr">
        <is>
          <t>Timid</t>
        </is>
      </c>
      <c r="H152" s="73" t="inlineStr">
        <is>
          <t>Magic Guard</t>
        </is>
      </c>
      <c r="I152" s="73" t="inlineStr">
        <is>
          <t>Timid</t>
        </is>
      </c>
      <c r="J152" s="73" t="inlineStr">
        <is>
          <t>Levitate</t>
        </is>
      </c>
      <c r="K152" s="73" t="inlineStr">
        <is>
          <t>Modest</t>
        </is>
      </c>
      <c r="L152" s="73" t="inlineStr">
        <is>
          <t>Levitate</t>
        </is>
      </c>
      <c r="Q152" s="72" t="inlineStr">
        <is>
          <t>Nature / Ability</t>
        </is>
      </c>
    </row>
    <row r="153">
      <c r="B153" s="72" t="inlineStr">
        <is>
          <t>AI Flags:</t>
        </is>
      </c>
      <c r="E153" s="74" t="inlineStr">
        <is>
          <t>(None)</t>
        </is>
      </c>
      <c r="F153" s="71" t="n"/>
      <c r="G153" s="74" t="inlineStr">
        <is>
          <t>(None)</t>
        </is>
      </c>
      <c r="H153" s="71" t="n"/>
      <c r="I153" s="74" t="inlineStr">
        <is>
          <t>Sitrus Berry</t>
        </is>
      </c>
      <c r="J153" s="71" t="n"/>
      <c r="K153" s="74" t="inlineStr">
        <is>
          <t>Sitrus Berry</t>
        </is>
      </c>
      <c r="L153" s="71" t="n"/>
      <c r="Q153" s="72" t="inlineStr">
        <is>
          <t>Item</t>
        </is>
      </c>
    </row>
    <row r="154">
      <c r="B154" s="69" t="inlineStr">
        <is>
          <t>Basic Trainer</t>
        </is>
      </c>
      <c r="E154" s="78" t="inlineStr">
        <is>
          <t>Earthquake</t>
        </is>
      </c>
      <c r="F154" s="71" t="n"/>
      <c r="G154" s="85" t="inlineStr">
        <is>
          <t>Psychic</t>
        </is>
      </c>
      <c r="H154" s="71" t="n"/>
      <c r="I154" s="85" t="inlineStr">
        <is>
          <t>Light Screen</t>
        </is>
      </c>
      <c r="J154" s="71" t="n"/>
      <c r="K154" s="83" t="inlineStr">
        <is>
          <t>Sunny Day</t>
        </is>
      </c>
      <c r="L154" s="71" t="n"/>
      <c r="Q154" s="72" t="inlineStr">
        <is>
          <t>Moves</t>
        </is>
      </c>
    </row>
    <row r="155">
      <c r="E155" s="89" t="inlineStr">
        <is>
          <t>Ancient Power</t>
        </is>
      </c>
      <c r="F155" s="71" t="n"/>
      <c r="G155" s="83" t="inlineStr">
        <is>
          <t>Sunny Day</t>
        </is>
      </c>
      <c r="H155" s="71" t="n"/>
      <c r="I155" s="85" t="inlineStr">
        <is>
          <t>Psychic</t>
        </is>
      </c>
      <c r="J155" s="71" t="n"/>
      <c r="K155" s="84" t="inlineStr">
        <is>
          <t>Solar Beam</t>
        </is>
      </c>
      <c r="L155" s="71" t="n"/>
    </row>
    <row r="156">
      <c r="E156" s="85" t="inlineStr">
        <is>
          <t>Psychic</t>
        </is>
      </c>
      <c r="F156" s="71" t="n"/>
      <c r="G156" s="92" t="inlineStr">
        <is>
          <t>Confuse Ray</t>
        </is>
      </c>
      <c r="H156" s="71" t="n"/>
      <c r="I156" s="85" t="inlineStr">
        <is>
          <t>Hypnosis</t>
        </is>
      </c>
      <c r="J156" s="71" t="n"/>
      <c r="K156" s="85" t="inlineStr">
        <is>
          <t>Psychic</t>
        </is>
      </c>
      <c r="L156" s="71" t="n"/>
    </row>
    <row r="157">
      <c r="E157" s="85" t="inlineStr">
        <is>
          <t>Light Screen</t>
        </is>
      </c>
      <c r="F157" s="71" t="n"/>
      <c r="G157" s="85" t="inlineStr">
        <is>
          <t>Calm Mind</t>
        </is>
      </c>
      <c r="H157" s="71" t="n"/>
      <c r="I157" s="85" t="inlineStr">
        <is>
          <t>Calm Mind</t>
        </is>
      </c>
      <c r="J157" s="71" t="n"/>
      <c r="K157" s="83" t="inlineStr">
        <is>
          <t>Flamethrower</t>
        </is>
      </c>
      <c r="L157" s="71" t="n"/>
    </row>
    <row r="159" ht="24" customHeight="1">
      <c r="B159" s="63" t="inlineStr">
        <is>
          <t>Seafloor Cavern - Room 9   (Split 8)</t>
        </is>
      </c>
      <c r="C159" s="64" t="n"/>
      <c r="D159" s="64" t="n"/>
      <c r="E159" s="64" t="n"/>
      <c r="F159" s="64" t="n"/>
      <c r="G159" s="64" t="n"/>
      <c r="H159" s="64" t="n"/>
      <c r="I159" s="64" t="n"/>
      <c r="J159" s="64" t="n"/>
      <c r="K159" s="64" t="n"/>
      <c r="L159" s="64" t="n"/>
      <c r="M159" s="64" t="n"/>
      <c r="N159" s="64" t="n"/>
      <c r="O159" s="64" t="n"/>
      <c r="P159" s="64" t="n"/>
      <c r="Q159" s="64" t="n"/>
    </row>
    <row r="161" ht="20" customHeight="1">
      <c r="B161" s="65" t="inlineStr">
        <is>
          <t>Aqua Leader</t>
        </is>
      </c>
      <c r="C161" s="66" t="n"/>
      <c r="D161" s="66" t="n"/>
      <c r="E161" s="67" t="inlineStr">
        <is>
          <t>Aqua Leader Archie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IFERROR(_xlfn.IMAGE("https://play.pokemonshowdown.com/sprites/gen5/mightyena.png"),"")</f>
        <v/>
      </c>
      <c r="G162" s="68">
        <f>IFERROR(_xlfn.IMAGE("https://play.pokemonshowdown.com/sprites/gen5/crobat.png"),"")</f>
        <v/>
      </c>
      <c r="I162" s="68">
        <f>IFERROR(_xlfn.IMAGE("https://play.pokemonshowdown.com/sprites/gen5/sharpedo.png"),"")</f>
        <v/>
      </c>
    </row>
    <row r="163">
      <c r="E163" s="70" t="inlineStr">
        <is>
          <t>Lv 41 Mightyena</t>
        </is>
      </c>
      <c r="F163" s="71" t="n"/>
      <c r="G163" s="70" t="inlineStr">
        <is>
          <t>Lv 41 Crobat</t>
        </is>
      </c>
      <c r="H163" s="71" t="n"/>
      <c r="I163" s="70" t="inlineStr">
        <is>
          <t>Lv 43 Sharpedo</t>
        </is>
      </c>
      <c r="J163" s="71" t="n"/>
      <c r="Q163" s="72" t="inlineStr">
        <is>
          <t>Pokémon</t>
        </is>
      </c>
    </row>
    <row r="164">
      <c r="E164" s="73" t="inlineStr">
        <is>
          <t>Adamant</t>
        </is>
      </c>
      <c r="F164" s="73" t="inlineStr">
        <is>
          <t>Intimidate</t>
        </is>
      </c>
      <c r="G164" s="73" t="inlineStr">
        <is>
          <t>Adamant</t>
        </is>
      </c>
      <c r="H164" s="73" t="inlineStr">
        <is>
          <t>Inner Focus</t>
        </is>
      </c>
      <c r="I164" s="73" t="inlineStr">
        <is>
          <t>Jolly</t>
        </is>
      </c>
      <c r="J164" s="73" t="inlineStr">
        <is>
          <t>Tinted Lens</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Odor Sleuth</t>
        </is>
      </c>
      <c r="F166" s="71" t="n"/>
      <c r="G166" s="87" t="inlineStr">
        <is>
          <t>Steel Wing</t>
        </is>
      </c>
      <c r="H166" s="71" t="n"/>
      <c r="I166" s="90" t="inlineStr">
        <is>
          <t>Aqua Cutter</t>
        </is>
      </c>
      <c r="J166" s="71" t="n"/>
      <c r="Q166" s="72" t="inlineStr">
        <is>
          <t>Moves</t>
        </is>
      </c>
    </row>
    <row r="167">
      <c r="E167" s="75" t="inlineStr">
        <is>
          <t>Assurance</t>
        </is>
      </c>
      <c r="F167" s="71" t="n"/>
      <c r="G167" s="82" t="inlineStr">
        <is>
          <t>Aerial Ace</t>
        </is>
      </c>
      <c r="H167" s="71" t="n"/>
      <c r="I167" s="76" t="inlineStr">
        <is>
          <t>Hyper Fang</t>
        </is>
      </c>
      <c r="J167" s="71" t="n"/>
    </row>
    <row r="168">
      <c r="E168" s="77" t="inlineStr">
        <is>
          <t>Thunder Fang</t>
        </is>
      </c>
      <c r="F168" s="71" t="n"/>
      <c r="G168" s="76" t="inlineStr">
        <is>
          <t>Whirlwind</t>
        </is>
      </c>
      <c r="H168" s="71" t="n"/>
      <c r="I168" s="90" t="inlineStr">
        <is>
          <t>Water Pulse</t>
        </is>
      </c>
      <c r="J168" s="71" t="n"/>
    </row>
    <row r="169">
      <c r="E169" s="80" t="inlineStr">
        <is>
          <t>Poison Fang</t>
        </is>
      </c>
      <c r="F169" s="71" t="n"/>
      <c r="G169" s="92" t="inlineStr">
        <is>
          <t>Confuse Ray</t>
        </is>
      </c>
      <c r="H169" s="71" t="n"/>
      <c r="I169" s="75" t="inlineStr">
        <is>
          <t>Pursuit</t>
        </is>
      </c>
      <c r="J169" s="71" t="n"/>
    </row>
    <row r="171" ht="24" customHeight="1">
      <c r="B171" s="63" t="inlineStr">
        <is>
          <t>Sootopolis City - Gym - 1F   (Split 8)</t>
        </is>
      </c>
      <c r="C171" s="64" t="n"/>
      <c r="D171" s="64" t="n"/>
      <c r="E171" s="64" t="n"/>
      <c r="F171" s="64" t="n"/>
      <c r="G171" s="64" t="n"/>
      <c r="H171" s="64" t="n"/>
      <c r="I171" s="64" t="n"/>
      <c r="J171" s="64" t="n"/>
      <c r="K171" s="64" t="n"/>
      <c r="L171" s="64" t="n"/>
      <c r="M171" s="64" t="n"/>
      <c r="N171" s="64" t="n"/>
      <c r="O171" s="64" t="n"/>
      <c r="P171" s="64" t="n"/>
      <c r="Q171" s="64" t="n"/>
    </row>
    <row r="173" ht="20" customHeight="1">
      <c r="B173" s="65" t="inlineStr">
        <is>
          <t>Leader</t>
        </is>
      </c>
      <c r="C173" s="66" t="n"/>
      <c r="D173" s="66" t="n"/>
      <c r="E173" s="67" t="inlineStr">
        <is>
          <t>Leader Juan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IFERROR(_xlfn.IMAGE("https://play.pokemonshowdown.com/sprites/gen5/luvdisc.png"),"")</f>
        <v/>
      </c>
      <c r="G174" s="68">
        <f>IFERROR(_xlfn.IMAGE("https://play.pokemonshowdown.com/sprites/gen5/whiscash.png"),"")</f>
        <v/>
      </c>
      <c r="I174" s="68">
        <f>IFERROR(_xlfn.IMAGE("https://play.pokemonshowdown.com/sprites/gen5/sealeo.png"),"")</f>
        <v/>
      </c>
      <c r="K174" s="68">
        <f>IFERROR(_xlfn.IMAGE("https://play.pokemonshowdown.com/sprites/gen5/crawdaunt.png"),"")</f>
        <v/>
      </c>
      <c r="M174" s="68">
        <f>IFERROR(_xlfn.IMAGE("https://play.pokemonshowdown.com/sprites/gen5/kingdra.png"),"")</f>
        <v/>
      </c>
      <c r="Q174" s="69" t="inlineStr">
        <is>
          <t>Mandatory</t>
        </is>
      </c>
    </row>
    <row r="175">
      <c r="E175" s="70" t="inlineStr">
        <is>
          <t>Lv 41 Luvdisc</t>
        </is>
      </c>
      <c r="F175" s="71" t="n"/>
      <c r="G175" s="70" t="inlineStr">
        <is>
          <t>Lv 41 Whiscash</t>
        </is>
      </c>
      <c r="H175" s="71" t="n"/>
      <c r="I175" s="70" t="inlineStr">
        <is>
          <t>Lv 43 Sealeo</t>
        </is>
      </c>
      <c r="J175" s="71" t="n"/>
      <c r="K175" s="70" t="inlineStr">
        <is>
          <t>Lv 43 Crawdaunt</t>
        </is>
      </c>
      <c r="L175" s="71" t="n"/>
      <c r="M175" s="70" t="inlineStr">
        <is>
          <t>Lv 46 Kingdra</t>
        </is>
      </c>
      <c r="N175" s="71" t="n"/>
      <c r="Q175" s="72" t="inlineStr">
        <is>
          <t>Pokémon</t>
        </is>
      </c>
    </row>
    <row r="176">
      <c r="E176" s="73" t="inlineStr">
        <is>
          <t>Timid</t>
        </is>
      </c>
      <c r="F176" s="73" t="inlineStr">
        <is>
          <t>Swift Swim</t>
        </is>
      </c>
      <c r="G176" s="73" t="inlineStr">
        <is>
          <t>Naughty</t>
        </is>
      </c>
      <c r="H176" s="73" t="inlineStr">
        <is>
          <t>Hydration</t>
        </is>
      </c>
      <c r="I176" s="73" t="inlineStr">
        <is>
          <t>Rash</t>
        </is>
      </c>
      <c r="J176" s="73" t="inlineStr">
        <is>
          <t>Ice Body</t>
        </is>
      </c>
      <c r="K176" s="73" t="inlineStr">
        <is>
          <t>Naughty</t>
        </is>
      </c>
      <c r="L176" s="73" t="inlineStr">
        <is>
          <t>Adaptability</t>
        </is>
      </c>
      <c r="M176" s="73" t="inlineStr">
        <is>
          <t>Modest</t>
        </is>
      </c>
      <c r="N176" s="73" t="inlineStr">
        <is>
          <t>Swift Swim</t>
        </is>
      </c>
      <c r="Q176" s="72" t="inlineStr">
        <is>
          <t>Nature / Ability</t>
        </is>
      </c>
    </row>
    <row r="177">
      <c r="B177" s="72" t="inlineStr">
        <is>
          <t>AI Flags:</t>
        </is>
      </c>
      <c r="E177" s="74" t="inlineStr">
        <is>
          <t>(None)</t>
        </is>
      </c>
      <c r="F177" s="71" t="n"/>
      <c r="G177" s="74" t="inlineStr">
        <is>
          <t>(None)</t>
        </is>
      </c>
      <c r="H177" s="71" t="n"/>
      <c r="I177" s="74" t="inlineStr">
        <is>
          <t>(None)</t>
        </is>
      </c>
      <c r="J177" s="71" t="n"/>
      <c r="K177" s="74" t="inlineStr">
        <is>
          <t>(None)</t>
        </is>
      </c>
      <c r="L177" s="71" t="n"/>
      <c r="M177" s="74" t="inlineStr">
        <is>
          <t>Chesto Berry</t>
        </is>
      </c>
      <c r="N177" s="71" t="n"/>
      <c r="Q177" s="72" t="inlineStr">
        <is>
          <t>Item</t>
        </is>
      </c>
    </row>
    <row r="178">
      <c r="B178" s="69" t="inlineStr">
        <is>
          <t>Basic Trainer</t>
        </is>
      </c>
      <c r="E178" s="90" t="inlineStr">
        <is>
          <t>Water Pulse</t>
        </is>
      </c>
      <c r="F178" s="71" t="n"/>
      <c r="G178" s="90" t="inlineStr">
        <is>
          <t>Rain Dance</t>
        </is>
      </c>
      <c r="H178" s="71" t="n"/>
      <c r="I178" s="76" t="inlineStr">
        <is>
          <t>Encore</t>
        </is>
      </c>
      <c r="J178" s="71" t="n"/>
      <c r="K178" s="90" t="inlineStr">
        <is>
          <t>Water Pulse</t>
        </is>
      </c>
      <c r="L178" s="71" t="n"/>
      <c r="M178" s="90" t="inlineStr">
        <is>
          <t>Water Pulse</t>
        </is>
      </c>
      <c r="N178" s="71" t="n"/>
      <c r="Q178" s="72" t="inlineStr">
        <is>
          <t>Moves</t>
        </is>
      </c>
    </row>
    <row r="179">
      <c r="E179" s="76" t="inlineStr">
        <is>
          <t>Attract</t>
        </is>
      </c>
      <c r="F179" s="71" t="n"/>
      <c r="G179" s="90" t="inlineStr">
        <is>
          <t>Water Pulse</t>
        </is>
      </c>
      <c r="H179" s="71" t="n"/>
      <c r="I179" s="76" t="inlineStr">
        <is>
          <t>Body Slam</t>
        </is>
      </c>
      <c r="J179" s="71" t="n"/>
      <c r="K179" s="90" t="inlineStr">
        <is>
          <t>Crabhammer</t>
        </is>
      </c>
      <c r="L179" s="71" t="n"/>
      <c r="M179" s="76" t="inlineStr">
        <is>
          <t>Double Team</t>
        </is>
      </c>
      <c r="N179" s="71" t="n"/>
    </row>
    <row r="180">
      <c r="E180" s="76" t="inlineStr">
        <is>
          <t>Sweet Kiss</t>
        </is>
      </c>
      <c r="F180" s="71" t="n"/>
      <c r="G180" s="85" t="inlineStr">
        <is>
          <t>Amnesia</t>
        </is>
      </c>
      <c r="H180" s="71" t="n"/>
      <c r="I180" s="91" t="inlineStr">
        <is>
          <t>Aurora Beam</t>
        </is>
      </c>
      <c r="J180" s="71" t="n"/>
      <c r="K180" s="75" t="inlineStr">
        <is>
          <t>Taunt</t>
        </is>
      </c>
      <c r="L180" s="71" t="n"/>
      <c r="M180" s="91" t="inlineStr">
        <is>
          <t>Ice Beam</t>
        </is>
      </c>
      <c r="N180" s="71" t="n"/>
    </row>
    <row r="181">
      <c r="E181" s="76" t="inlineStr">
        <is>
          <t>Flail</t>
        </is>
      </c>
      <c r="F181" s="71" t="n"/>
      <c r="G181" s="78" t="inlineStr">
        <is>
          <t>Earthquake</t>
        </is>
      </c>
      <c r="H181" s="71" t="n"/>
      <c r="I181" s="90" t="inlineStr">
        <is>
          <t>Water Pulse</t>
        </is>
      </c>
      <c r="J181" s="71" t="n"/>
      <c r="K181" s="76" t="inlineStr">
        <is>
          <t>Leer</t>
        </is>
      </c>
      <c r="L181" s="71" t="n"/>
      <c r="M181" s="85" t="inlineStr">
        <is>
          <t>Rest</t>
        </is>
      </c>
      <c r="N181" s="71" t="n"/>
    </row>
    <row r="183" ht="24" customHeight="1">
      <c r="B183" s="63" t="inlineStr">
        <is>
          <t>Ever Grande City - Sidneys Room   (Elite Four &amp; Champion)</t>
        </is>
      </c>
      <c r="C183" s="64" t="n"/>
      <c r="D183" s="64" t="n"/>
      <c r="E183" s="64" t="n"/>
      <c r="F183" s="64" t="n"/>
      <c r="G183" s="64" t="n"/>
      <c r="H183" s="64" t="n"/>
      <c r="I183" s="64" t="n"/>
      <c r="J183" s="64" t="n"/>
      <c r="K183" s="64" t="n"/>
      <c r="L183" s="64" t="n"/>
      <c r="M183" s="64" t="n"/>
      <c r="N183" s="64" t="n"/>
      <c r="O183" s="64" t="n"/>
      <c r="P183" s="64" t="n"/>
      <c r="Q183" s="64" t="n"/>
    </row>
    <row r="185" ht="20" customHeight="1">
      <c r="B185" s="65" t="inlineStr">
        <is>
          <t>Elite Four</t>
        </is>
      </c>
      <c r="C185" s="66" t="n"/>
      <c r="D185" s="66" t="n"/>
      <c r="E185" s="67" t="inlineStr">
        <is>
          <t>Elite Four Sidney</t>
        </is>
      </c>
      <c r="F185" s="66" t="n"/>
      <c r="G185" s="66" t="n"/>
      <c r="H185" s="66" t="n"/>
      <c r="I185" s="66" t="n"/>
      <c r="J185" s="66" t="n"/>
      <c r="K185" s="66" t="n"/>
      <c r="L185" s="66" t="n"/>
      <c r="M185" s="66" t="n"/>
      <c r="N185" s="66" t="n"/>
      <c r="O185" s="66" t="n"/>
      <c r="P185" s="66" t="n"/>
      <c r="Q185" s="66" t="n"/>
    </row>
    <row r="186" ht="69" customHeight="1">
      <c r="E186" s="68">
        <f>IFERROR(_xlfn.IMAGE("https://play.pokemonshowdown.com/sprites/gen5/mightyena.png"),"")</f>
        <v/>
      </c>
      <c r="G186" s="68">
        <f>IFERROR(_xlfn.IMAGE("https://play.pokemonshowdown.com/sprites/gen5/shiftry.png"),"")</f>
        <v/>
      </c>
      <c r="I186" s="68">
        <f>IFERROR(_xlfn.IMAGE("https://play.pokemonshowdown.com/sprites/gen5/cacturne.png"),"")</f>
        <v/>
      </c>
      <c r="K186" s="68">
        <f>IFERROR(_xlfn.IMAGE("https://play.pokemonshowdown.com/sprites/gen5/crawdaunt.png"),"")</f>
        <v/>
      </c>
      <c r="M186" s="68">
        <f>IFERROR(_xlfn.IMAGE("https://play.pokemonshowdown.com/sprites/gen5/absol.png"),"")</f>
        <v/>
      </c>
      <c r="Q186" s="69" t="inlineStr">
        <is>
          <t>Optional</t>
        </is>
      </c>
    </row>
    <row r="187">
      <c r="E187" s="70" t="inlineStr">
        <is>
          <t>Lv 46 Mightyena</t>
        </is>
      </c>
      <c r="F187" s="71" t="n"/>
      <c r="G187" s="70" t="inlineStr">
        <is>
          <t>Lv 48 Shiftry</t>
        </is>
      </c>
      <c r="H187" s="71" t="n"/>
      <c r="I187" s="70" t="inlineStr">
        <is>
          <t>Lv 46 Cacturne</t>
        </is>
      </c>
      <c r="J187" s="71" t="n"/>
      <c r="K187" s="70" t="inlineStr">
        <is>
          <t>Lv 48 Crawdaunt</t>
        </is>
      </c>
      <c r="L187" s="71" t="n"/>
      <c r="M187" s="70" t="inlineStr">
        <is>
          <t>Lv 49 Absol</t>
        </is>
      </c>
      <c r="N187" s="71" t="n"/>
      <c r="Q187" s="72" t="inlineStr">
        <is>
          <t>Pokémon</t>
        </is>
      </c>
    </row>
    <row r="188">
      <c r="E188" s="73" t="inlineStr">
        <is>
          <t>Adamant</t>
        </is>
      </c>
      <c r="F188" s="73" t="inlineStr">
        <is>
          <t>Intimidate</t>
        </is>
      </c>
      <c r="G188" s="73" t="inlineStr">
        <is>
          <t>Modest</t>
        </is>
      </c>
      <c r="H188" s="73" t="inlineStr">
        <is>
          <t>Chlorophyll</t>
        </is>
      </c>
      <c r="I188" s="73" t="inlineStr">
        <is>
          <t>Adamant</t>
        </is>
      </c>
      <c r="J188" s="73" t="inlineStr">
        <is>
          <t>Sand Veil</t>
        </is>
      </c>
      <c r="K188" s="73" t="inlineStr">
        <is>
          <t>Naughty</t>
        </is>
      </c>
      <c r="L188" s="73" t="inlineStr">
        <is>
          <t>Adaptability</t>
        </is>
      </c>
      <c r="M188" s="73" t="inlineStr">
        <is>
          <t>Jolly</t>
        </is>
      </c>
      <c r="N188" s="73" t="inlineStr">
        <is>
          <t>Super Luck</t>
        </is>
      </c>
      <c r="Q188" s="72" t="inlineStr">
        <is>
          <t>Nature / Ability</t>
        </is>
      </c>
    </row>
    <row r="189">
      <c r="B189" s="72" t="inlineStr">
        <is>
          <t>AI Flags:</t>
        </is>
      </c>
      <c r="E189" s="74" t="inlineStr">
        <is>
          <t>(None)</t>
        </is>
      </c>
      <c r="F189" s="71" t="n"/>
      <c r="G189" s="74" t="inlineStr">
        <is>
          <t>(None)</t>
        </is>
      </c>
      <c r="H189" s="71" t="n"/>
      <c r="I189" s="74" t="inlineStr">
        <is>
          <t>(None)</t>
        </is>
      </c>
      <c r="J189" s="71" t="n"/>
      <c r="K189" s="74" t="inlineStr">
        <is>
          <t>(None)</t>
        </is>
      </c>
      <c r="L189" s="71" t="n"/>
      <c r="M189" s="74" t="inlineStr">
        <is>
          <t>Sitrus Berry</t>
        </is>
      </c>
      <c r="N189" s="71" t="n"/>
      <c r="Q189" s="72" t="inlineStr">
        <is>
          <t>Item</t>
        </is>
      </c>
    </row>
    <row r="190">
      <c r="B190" s="69" t="inlineStr">
        <is>
          <t>Basic Trainer</t>
        </is>
      </c>
      <c r="E190" s="76" t="inlineStr">
        <is>
          <t>Roar</t>
        </is>
      </c>
      <c r="F190" s="71" t="n"/>
      <c r="G190" s="75" t="inlineStr">
        <is>
          <t>Torment</t>
        </is>
      </c>
      <c r="H190" s="71" t="n"/>
      <c r="I190" s="84" t="inlineStr">
        <is>
          <t>Leech Seed</t>
        </is>
      </c>
      <c r="J190" s="71" t="n"/>
      <c r="K190" s="90" t="inlineStr">
        <is>
          <t>Surf</t>
        </is>
      </c>
      <c r="L190" s="71" t="n"/>
      <c r="M190" s="82" t="inlineStr">
        <is>
          <t>Aerial Ace</t>
        </is>
      </c>
      <c r="N190" s="71" t="n"/>
      <c r="Q190" s="72" t="inlineStr">
        <is>
          <t>Moves</t>
        </is>
      </c>
    </row>
    <row r="191">
      <c r="E191" s="76" t="inlineStr">
        <is>
          <t>Double Edge</t>
        </is>
      </c>
      <c r="F191" s="71" t="n"/>
      <c r="G191" s="76" t="inlineStr">
        <is>
          <t>Double Team</t>
        </is>
      </c>
      <c r="H191" s="71" t="n"/>
      <c r="I191" s="75" t="inlineStr">
        <is>
          <t>Feint Attack</t>
        </is>
      </c>
      <c r="J191" s="71" t="n"/>
      <c r="K191" s="76" t="inlineStr">
        <is>
          <t>Swords Dance</t>
        </is>
      </c>
      <c r="L191" s="71" t="n"/>
      <c r="M191" s="89" t="inlineStr">
        <is>
          <t>Rock Slide</t>
        </is>
      </c>
      <c r="N191" s="71" t="n"/>
    </row>
    <row r="192">
      <c r="E192" s="78" t="inlineStr">
        <is>
          <t>Sand Attack</t>
        </is>
      </c>
      <c r="F192" s="71" t="n"/>
      <c r="G192" s="76" t="inlineStr">
        <is>
          <t>Swagger</t>
        </is>
      </c>
      <c r="H192" s="71" t="n"/>
      <c r="I192" s="84" t="inlineStr">
        <is>
          <t>Needle Arm</t>
        </is>
      </c>
      <c r="J192" s="71" t="n"/>
      <c r="K192" s="76" t="inlineStr">
        <is>
          <t>Strength</t>
        </is>
      </c>
      <c r="L192" s="71" t="n"/>
      <c r="M192" s="76" t="inlineStr">
        <is>
          <t>Swords Dance</t>
        </is>
      </c>
      <c r="N192" s="71" t="n"/>
    </row>
    <row r="193">
      <c r="E193" s="75" t="inlineStr">
        <is>
          <t>Crunch</t>
        </is>
      </c>
      <c r="F193" s="71" t="n"/>
      <c r="G193" s="85" t="inlineStr">
        <is>
          <t>Extrasensory</t>
        </is>
      </c>
      <c r="H193" s="71" t="n"/>
      <c r="I193" s="84" t="inlineStr">
        <is>
          <t>Cotton Spore</t>
        </is>
      </c>
      <c r="J193" s="71" t="n"/>
      <c r="K193" s="76" t="inlineStr">
        <is>
          <t>Facade</t>
        </is>
      </c>
      <c r="L193" s="71" t="n"/>
      <c r="M193" s="76" t="inlineStr">
        <is>
          <t>Slash</t>
        </is>
      </c>
      <c r="N193" s="71" t="n"/>
    </row>
    <row r="195" ht="24" customHeight="1">
      <c r="B195" s="63" t="inlineStr">
        <is>
          <t>Ever Grande City - Phoebes Room   (Elite Four &amp; Champion)</t>
        </is>
      </c>
      <c r="C195" s="64" t="n"/>
      <c r="D195" s="64" t="n"/>
      <c r="E195" s="64" t="n"/>
      <c r="F195" s="64" t="n"/>
      <c r="G195" s="64" t="n"/>
      <c r="H195" s="64" t="n"/>
      <c r="I195" s="64" t="n"/>
      <c r="J195" s="64" t="n"/>
      <c r="K195" s="64" t="n"/>
      <c r="L195" s="64" t="n"/>
      <c r="M195" s="64" t="n"/>
      <c r="N195" s="64" t="n"/>
      <c r="O195" s="64" t="n"/>
      <c r="P195" s="64" t="n"/>
      <c r="Q195" s="64" t="n"/>
    </row>
    <row r="197" ht="20" customHeight="1">
      <c r="B197" s="65" t="inlineStr">
        <is>
          <t>Elite Four</t>
        </is>
      </c>
      <c r="C197" s="66" t="n"/>
      <c r="D197" s="66" t="n"/>
      <c r="E197" s="67" t="inlineStr">
        <is>
          <t>Elite Four Phoebe</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IFERROR(_xlfn.IMAGE("https://play.pokemonshowdown.com/sprites/gen5/dusclops.png"),"")</f>
        <v/>
      </c>
      <c r="G198" s="68">
        <f>IFERROR(_xlfn.IMAGE("https://play.pokemonshowdown.com/sprites/gen5/banette.png"),"")</f>
        <v/>
      </c>
      <c r="I198" s="68">
        <f>IFERROR(_xlfn.IMAGE("https://play.pokemonshowdown.com/sprites/gen5/sableye.png"),"")</f>
        <v/>
      </c>
      <c r="K198" s="68">
        <f>IFERROR(_xlfn.IMAGE("https://play.pokemonshowdown.com/sprites/gen5/banette.png"),"")</f>
        <v/>
      </c>
      <c r="M198" s="68">
        <f>IFERROR(_xlfn.IMAGE("https://play.pokemonshowdown.com/sprites/gen5/dusclops.png"),"")</f>
        <v/>
      </c>
      <c r="Q198" s="69" t="inlineStr">
        <is>
          <t>Optional</t>
        </is>
      </c>
    </row>
    <row r="199">
      <c r="E199" s="70" t="inlineStr">
        <is>
          <t>Lv 48 Dusclops</t>
        </is>
      </c>
      <c r="F199" s="71" t="n"/>
      <c r="G199" s="70" t="inlineStr">
        <is>
          <t>Lv 49 Banette</t>
        </is>
      </c>
      <c r="H199" s="71" t="n"/>
      <c r="I199" s="70" t="inlineStr">
        <is>
          <t>Lv 50 Sableye</t>
        </is>
      </c>
      <c r="J199" s="71" t="n"/>
      <c r="K199" s="70" t="inlineStr">
        <is>
          <t>Lv 49 Banette</t>
        </is>
      </c>
      <c r="L199" s="71" t="n"/>
      <c r="M199" s="70" t="inlineStr">
        <is>
          <t>Lv 51 Dusclops</t>
        </is>
      </c>
      <c r="N199" s="71" t="n"/>
      <c r="Q199" s="72" t="inlineStr">
        <is>
          <t>Pokémon</t>
        </is>
      </c>
    </row>
    <row r="200">
      <c r="E200" s="73" t="inlineStr">
        <is>
          <t>Impish</t>
        </is>
      </c>
      <c r="F200" s="73" t="inlineStr">
        <is>
          <t>Pressure</t>
        </is>
      </c>
      <c r="G200" s="73" t="inlineStr">
        <is>
          <t>Naughty</t>
        </is>
      </c>
      <c r="H200" s="73" t="inlineStr">
        <is>
          <t>Clear Body</t>
        </is>
      </c>
      <c r="I200" s="73" t="inlineStr">
        <is>
          <t>Naughty</t>
        </is>
      </c>
      <c r="J200" s="73" t="inlineStr">
        <is>
          <t>Clear Body</t>
        </is>
      </c>
      <c r="K200" s="73" t="inlineStr">
        <is>
          <t>Naughty</t>
        </is>
      </c>
      <c r="L200" s="73" t="inlineStr">
        <is>
          <t>Clear Body</t>
        </is>
      </c>
      <c r="M200" s="73" t="inlineStr">
        <is>
          <t>Naughty</t>
        </is>
      </c>
      <c r="N200" s="73" t="inlineStr">
        <is>
          <t>Pressure</t>
        </is>
      </c>
      <c r="Q200" s="72" t="inlineStr">
        <is>
          <t>Nature / Ability</t>
        </is>
      </c>
    </row>
    <row r="201">
      <c r="B201" s="72" t="inlineStr">
        <is>
          <t>AI Flags:</t>
        </is>
      </c>
      <c r="E201" s="74" t="inlineStr">
        <is>
          <t>(None)</t>
        </is>
      </c>
      <c r="F201" s="71" t="n"/>
      <c r="G201" s="74" t="inlineStr">
        <is>
          <t>(None)</t>
        </is>
      </c>
      <c r="H201" s="71" t="n"/>
      <c r="I201" s="74" t="inlineStr">
        <is>
          <t>(None)</t>
        </is>
      </c>
      <c r="J201" s="71" t="n"/>
      <c r="K201" s="74" t="inlineStr">
        <is>
          <t>(None)</t>
        </is>
      </c>
      <c r="L201" s="71" t="n"/>
      <c r="M201" s="74" t="inlineStr">
        <is>
          <t>Sitrus Berry</t>
        </is>
      </c>
      <c r="N201" s="71" t="n"/>
      <c r="Q201" s="72" t="inlineStr">
        <is>
          <t>Item</t>
        </is>
      </c>
    </row>
    <row r="202">
      <c r="B202" s="69" t="inlineStr">
        <is>
          <t>Basic Trainer</t>
        </is>
      </c>
      <c r="E202" s="92" t="inlineStr">
        <is>
          <t>Shadow Punch</t>
        </is>
      </c>
      <c r="F202" s="71" t="n"/>
      <c r="G202" s="92" t="inlineStr">
        <is>
          <t>Shadow Ball</t>
        </is>
      </c>
      <c r="H202" s="71" t="n"/>
      <c r="I202" s="92" t="inlineStr">
        <is>
          <t>Shadow Ball</t>
        </is>
      </c>
      <c r="J202" s="71" t="n"/>
      <c r="K202" s="92" t="inlineStr">
        <is>
          <t>Shadow Ball</t>
        </is>
      </c>
      <c r="L202" s="71" t="n"/>
      <c r="M202" s="92" t="inlineStr">
        <is>
          <t>Shadow Ball</t>
        </is>
      </c>
      <c r="N202" s="71" t="n"/>
      <c r="Q202" s="72" t="inlineStr">
        <is>
          <t>Moves</t>
        </is>
      </c>
    </row>
    <row r="203">
      <c r="E203" s="92" t="inlineStr">
        <is>
          <t>Confuse Ray</t>
        </is>
      </c>
      <c r="F203" s="71" t="n"/>
      <c r="G203" s="92" t="inlineStr">
        <is>
          <t>Grudge</t>
        </is>
      </c>
      <c r="H203" s="71" t="n"/>
      <c r="I203" s="76" t="inlineStr">
        <is>
          <t>Double Team</t>
        </is>
      </c>
      <c r="J203" s="71" t="n"/>
      <c r="K203" s="85" t="inlineStr">
        <is>
          <t>Psychic</t>
        </is>
      </c>
      <c r="L203" s="71" t="n"/>
      <c r="M203" s="91" t="inlineStr">
        <is>
          <t>Ice Beam</t>
        </is>
      </c>
      <c r="N203" s="71" t="n"/>
    </row>
    <row r="204">
      <c r="E204" s="76" t="inlineStr">
        <is>
          <t>Curse</t>
        </is>
      </c>
      <c r="F204" s="71" t="n"/>
      <c r="G204" s="83" t="inlineStr">
        <is>
          <t>Will O Wisp</t>
        </is>
      </c>
      <c r="H204" s="71" t="n"/>
      <c r="I204" s="92" t="inlineStr">
        <is>
          <t>Night Shade</t>
        </is>
      </c>
      <c r="J204" s="71" t="n"/>
      <c r="K204" s="77" t="inlineStr">
        <is>
          <t>Thunderbolt</t>
        </is>
      </c>
      <c r="L204" s="71" t="n"/>
      <c r="M204" s="89" t="inlineStr">
        <is>
          <t>Rock Slide</t>
        </is>
      </c>
      <c r="N204" s="71" t="n"/>
    </row>
    <row r="205">
      <c r="E205" s="76" t="inlineStr">
        <is>
          <t>Protect</t>
        </is>
      </c>
      <c r="F205" s="71" t="n"/>
      <c r="G205" s="75" t="inlineStr">
        <is>
          <t>Feint Attack</t>
        </is>
      </c>
      <c r="H205" s="71" t="n"/>
      <c r="I205" s="75" t="inlineStr">
        <is>
          <t>Feint Attack</t>
        </is>
      </c>
      <c r="J205" s="71" t="n"/>
      <c r="K205" s="76" t="inlineStr">
        <is>
          <t>Facade</t>
        </is>
      </c>
      <c r="L205" s="71" t="n"/>
      <c r="M205" s="78" t="inlineStr">
        <is>
          <t>Earthquake</t>
        </is>
      </c>
      <c r="N205" s="71" t="n"/>
    </row>
    <row r="207" ht="24" customHeight="1">
      <c r="B207" s="63" t="inlineStr">
        <is>
          <t>Ever Grande City - Glacias Room   (Elite Four &amp; Champion)</t>
        </is>
      </c>
      <c r="C207" s="64" t="n"/>
      <c r="D207" s="64" t="n"/>
      <c r="E207" s="64" t="n"/>
      <c r="F207" s="64" t="n"/>
      <c r="G207" s="64" t="n"/>
      <c r="H207" s="64" t="n"/>
      <c r="I207" s="64" t="n"/>
      <c r="J207" s="64" t="n"/>
      <c r="K207" s="64" t="n"/>
      <c r="L207" s="64" t="n"/>
      <c r="M207" s="64" t="n"/>
      <c r="N207" s="64" t="n"/>
      <c r="O207" s="64" t="n"/>
      <c r="P207" s="64" t="n"/>
      <c r="Q207" s="64" t="n"/>
    </row>
    <row r="209" ht="20" customHeight="1">
      <c r="B209" s="65" t="inlineStr">
        <is>
          <t>Elite Four</t>
        </is>
      </c>
      <c r="C209" s="66" t="n"/>
      <c r="D209" s="66" t="n"/>
      <c r="E209" s="67" t="inlineStr">
        <is>
          <t>Elite Four Glacia</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IFERROR(_xlfn.IMAGE("https://play.pokemonshowdown.com/sprites/gen5/sealeo.png"),"")</f>
        <v/>
      </c>
      <c r="G210" s="68">
        <f>IFERROR(_xlfn.IMAGE("https://play.pokemonshowdown.com/sprites/gen5/glalie.png"),"")</f>
        <v/>
      </c>
      <c r="I210" s="68">
        <f>IFERROR(_xlfn.IMAGE("https://play.pokemonshowdown.com/sprites/gen5/sealeo.png"),"")</f>
        <v/>
      </c>
      <c r="K210" s="68">
        <f>IFERROR(_xlfn.IMAGE("https://play.pokemonshowdown.com/sprites/gen5/glalie.png"),"")</f>
        <v/>
      </c>
      <c r="M210" s="68">
        <f>IFERROR(_xlfn.IMAGE("https://play.pokemonshowdown.com/sprites/gen5/walrein.png"),"")</f>
        <v/>
      </c>
      <c r="Q210" s="69" t="inlineStr">
        <is>
          <t>Optional</t>
        </is>
      </c>
    </row>
    <row r="211">
      <c r="E211" s="70" t="inlineStr">
        <is>
          <t>Lv 50 Sealeo</t>
        </is>
      </c>
      <c r="F211" s="71" t="n"/>
      <c r="G211" s="70" t="inlineStr">
        <is>
          <t>Lv 50 Glalie</t>
        </is>
      </c>
      <c r="H211" s="71" t="n"/>
      <c r="I211" s="70" t="inlineStr">
        <is>
          <t>Lv 52 Sealeo</t>
        </is>
      </c>
      <c r="J211" s="71" t="n"/>
      <c r="K211" s="70" t="inlineStr">
        <is>
          <t>Lv 52 Glalie</t>
        </is>
      </c>
      <c r="L211" s="71" t="n"/>
      <c r="M211" s="70" t="inlineStr">
        <is>
          <t>Lv 53 Walrein</t>
        </is>
      </c>
      <c r="N211" s="71" t="n"/>
      <c r="Q211" s="72" t="inlineStr">
        <is>
          <t>Pokémon</t>
        </is>
      </c>
    </row>
    <row r="212">
      <c r="E212" s="73" t="inlineStr">
        <is>
          <t>Adamant</t>
        </is>
      </c>
      <c r="F212" s="73" t="inlineStr">
        <is>
          <t>Ice Body</t>
        </is>
      </c>
      <c r="G212" s="73" t="inlineStr">
        <is>
          <t>Naive</t>
        </is>
      </c>
      <c r="H212" s="73" t="inlineStr">
        <is>
          <t>Solid Rock</t>
        </is>
      </c>
      <c r="I212" s="73" t="inlineStr">
        <is>
          <t>Rash</t>
        </is>
      </c>
      <c r="J212" s="73" t="inlineStr">
        <is>
          <t>Ice Body</t>
        </is>
      </c>
      <c r="K212" s="73" t="inlineStr">
        <is>
          <t>Naive</t>
        </is>
      </c>
      <c r="L212" s="73" t="inlineStr">
        <is>
          <t>Solid Rock</t>
        </is>
      </c>
      <c r="M212" s="73" t="inlineStr">
        <is>
          <t>Naughty</t>
        </is>
      </c>
      <c r="N212" s="73" t="inlineStr">
        <is>
          <t>Filter</t>
        </is>
      </c>
      <c r="Q212" s="72" t="inlineStr">
        <is>
          <t>Nature / Ability</t>
        </is>
      </c>
    </row>
    <row r="213">
      <c r="B213" s="72" t="inlineStr">
        <is>
          <t>AI Flags:</t>
        </is>
      </c>
      <c r="E213" s="74" t="inlineStr">
        <is>
          <t>(None)</t>
        </is>
      </c>
      <c r="F213" s="71" t="n"/>
      <c r="G213" s="74" t="inlineStr">
        <is>
          <t>(None)</t>
        </is>
      </c>
      <c r="H213" s="71" t="n"/>
      <c r="I213" s="74" t="inlineStr">
        <is>
          <t>(None)</t>
        </is>
      </c>
      <c r="J213" s="71" t="n"/>
      <c r="K213" s="74" t="inlineStr">
        <is>
          <t>(None)</t>
        </is>
      </c>
      <c r="L213" s="71" t="n"/>
      <c r="M213" s="74" t="inlineStr">
        <is>
          <t>Sitrus Berry</t>
        </is>
      </c>
      <c r="N213" s="71" t="n"/>
      <c r="Q213" s="72" t="inlineStr">
        <is>
          <t>Item</t>
        </is>
      </c>
    </row>
    <row r="214">
      <c r="B214" s="69" t="inlineStr">
        <is>
          <t>Basic Trainer</t>
        </is>
      </c>
      <c r="E214" s="76" t="inlineStr">
        <is>
          <t>Encore</t>
        </is>
      </c>
      <c r="F214" s="71" t="n"/>
      <c r="G214" s="85" t="inlineStr">
        <is>
          <t>Light Screen</t>
        </is>
      </c>
      <c r="H214" s="71" t="n"/>
      <c r="I214" s="76" t="inlineStr">
        <is>
          <t>Attract</t>
        </is>
      </c>
      <c r="J214" s="71" t="n"/>
      <c r="K214" s="92" t="inlineStr">
        <is>
          <t>Shadow Ball</t>
        </is>
      </c>
      <c r="L214" s="71" t="n"/>
      <c r="M214" s="90" t="inlineStr">
        <is>
          <t>Surf</t>
        </is>
      </c>
      <c r="N214" s="71" t="n"/>
      <c r="Q214" s="72" t="inlineStr">
        <is>
          <t>Moves</t>
        </is>
      </c>
    </row>
    <row r="215">
      <c r="E215" s="76" t="inlineStr">
        <is>
          <t>Body Slam</t>
        </is>
      </c>
      <c r="F215" s="71" t="n"/>
      <c r="G215" s="75" t="inlineStr">
        <is>
          <t>Crunch</t>
        </is>
      </c>
      <c r="H215" s="71" t="n"/>
      <c r="I215" s="76" t="inlineStr">
        <is>
          <t>Double Edge</t>
        </is>
      </c>
      <c r="J215" s="71" t="n"/>
      <c r="K215" s="76" t="inlineStr">
        <is>
          <t>Explosion</t>
        </is>
      </c>
      <c r="L215" s="71" t="n"/>
      <c r="M215" s="76" t="inlineStr">
        <is>
          <t>Body Slam</t>
        </is>
      </c>
      <c r="N215" s="71" t="n"/>
    </row>
    <row r="216">
      <c r="E216" s="91" t="inlineStr">
        <is>
          <t>Hail</t>
        </is>
      </c>
      <c r="F216" s="71" t="n"/>
      <c r="G216" s="91" t="inlineStr">
        <is>
          <t>Icy Wind</t>
        </is>
      </c>
      <c r="H216" s="71" t="n"/>
      <c r="I216" s="91" t="inlineStr">
        <is>
          <t>Hail</t>
        </is>
      </c>
      <c r="J216" s="71" t="n"/>
      <c r="K216" s="91" t="inlineStr">
        <is>
          <t>Hail</t>
        </is>
      </c>
      <c r="L216" s="71" t="n"/>
      <c r="M216" s="91" t="inlineStr">
        <is>
          <t>Ice Beam</t>
        </is>
      </c>
      <c r="N216" s="71" t="n"/>
    </row>
    <row r="217">
      <c r="E217" s="91" t="inlineStr">
        <is>
          <t>Ice Ball</t>
        </is>
      </c>
      <c r="F217" s="71" t="n"/>
      <c r="G217" s="91" t="inlineStr">
        <is>
          <t>Ice Beam</t>
        </is>
      </c>
      <c r="H217" s="71" t="n"/>
      <c r="I217" s="91" t="inlineStr">
        <is>
          <t>Blizzard</t>
        </is>
      </c>
      <c r="J217" s="71" t="n"/>
      <c r="K217" s="91" t="inlineStr">
        <is>
          <t>Ice Beam</t>
        </is>
      </c>
      <c r="L217" s="71" t="n"/>
      <c r="M217" s="91" t="inlineStr">
        <is>
          <t>Sheer Cold</t>
        </is>
      </c>
      <c r="N217" s="71" t="n"/>
    </row>
    <row r="219" ht="24" customHeight="1">
      <c r="B219" s="63" t="inlineStr">
        <is>
          <t>Ever Grande City - Drakes Room   (Elite Four &amp; Champion)</t>
        </is>
      </c>
      <c r="C219" s="64" t="n"/>
      <c r="D219" s="64" t="n"/>
      <c r="E219" s="64" t="n"/>
      <c r="F219" s="64" t="n"/>
      <c r="G219" s="64" t="n"/>
      <c r="H219" s="64" t="n"/>
      <c r="I219" s="64" t="n"/>
      <c r="J219" s="64" t="n"/>
      <c r="K219" s="64" t="n"/>
      <c r="L219" s="64" t="n"/>
      <c r="M219" s="64" t="n"/>
      <c r="N219" s="64" t="n"/>
      <c r="O219" s="64" t="n"/>
      <c r="P219" s="64" t="n"/>
      <c r="Q219" s="64" t="n"/>
    </row>
    <row r="221" ht="20" customHeight="1">
      <c r="B221" s="65" t="inlineStr">
        <is>
          <t>Elite Four</t>
        </is>
      </c>
      <c r="C221" s="66" t="n"/>
      <c r="D221" s="66" t="n"/>
      <c r="E221" s="67" t="inlineStr">
        <is>
          <t>Elite Four Drake</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IFERROR(_xlfn.IMAGE("https://play.pokemonshowdown.com/sprites/gen5/shelgon.png"),"")</f>
        <v/>
      </c>
      <c r="G222" s="68">
        <f>IFERROR(_xlfn.IMAGE("https://play.pokemonshowdown.com/sprites/gen5/altaria.png"),"")</f>
        <v/>
      </c>
      <c r="I222" s="68">
        <f>IFERROR(_xlfn.IMAGE("https://play.pokemonshowdown.com/sprites/gen5/kingdra.png"),"")</f>
        <v/>
      </c>
      <c r="K222" s="68">
        <f>IFERROR(_xlfn.IMAGE("https://play.pokemonshowdown.com/sprites/gen5/flygon.png"),"")</f>
        <v/>
      </c>
      <c r="M222" s="68">
        <f>IFERROR(_xlfn.IMAGE("https://play.pokemonshowdown.com/sprites/gen5/salamence.png"),"")</f>
        <v/>
      </c>
      <c r="Q222" s="69" t="inlineStr">
        <is>
          <t>Optional</t>
        </is>
      </c>
    </row>
    <row r="223">
      <c r="E223" s="70" t="inlineStr">
        <is>
          <t>Lv 52 Shelgon</t>
        </is>
      </c>
      <c r="F223" s="71" t="n"/>
      <c r="G223" s="70" t="inlineStr">
        <is>
          <t>Lv 54 Altaria</t>
        </is>
      </c>
      <c r="H223" s="71" t="n"/>
      <c r="I223" s="70" t="inlineStr">
        <is>
          <t>Lv 53 Kingdra</t>
        </is>
      </c>
      <c r="J223" s="71" t="n"/>
      <c r="K223" s="70" t="inlineStr">
        <is>
          <t>Lv 53 Flygon</t>
        </is>
      </c>
      <c r="L223" s="71" t="n"/>
      <c r="M223" s="70" t="inlineStr">
        <is>
          <t>Lv 55 Salamence</t>
        </is>
      </c>
      <c r="N223" s="71" t="n"/>
      <c r="Q223" s="72" t="inlineStr">
        <is>
          <t>Pokémon</t>
        </is>
      </c>
    </row>
    <row r="224">
      <c r="E224" s="73" t="inlineStr">
        <is>
          <t>Adamant</t>
        </is>
      </c>
      <c r="F224" s="73" t="inlineStr">
        <is>
          <t>Rock Head</t>
        </is>
      </c>
      <c r="G224" s="73" t="inlineStr">
        <is>
          <t>Hasty</t>
        </is>
      </c>
      <c r="H224" s="73" t="inlineStr">
        <is>
          <t>Serene Grace</t>
        </is>
      </c>
      <c r="I224" s="73" t="inlineStr">
        <is>
          <t>Naive</t>
        </is>
      </c>
      <c r="J224" s="73" t="inlineStr">
        <is>
          <t>Swift Swim</t>
        </is>
      </c>
      <c r="K224" s="73" t="inlineStr">
        <is>
          <t>Naive</t>
        </is>
      </c>
      <c r="L224" s="73" t="inlineStr">
        <is>
          <t>Levitate</t>
        </is>
      </c>
      <c r="M224" s="73" t="inlineStr">
        <is>
          <t>Hasty</t>
        </is>
      </c>
      <c r="N224" s="73" t="inlineStr">
        <is>
          <t>Intimidate</t>
        </is>
      </c>
      <c r="Q224" s="72" t="inlineStr">
        <is>
          <t>Nature / Ability</t>
        </is>
      </c>
    </row>
    <row r="225">
      <c r="B225" s="72" t="inlineStr">
        <is>
          <t>AI Flags:</t>
        </is>
      </c>
      <c r="E225" s="74" t="inlineStr">
        <is>
          <t>(None)</t>
        </is>
      </c>
      <c r="F225" s="71" t="n"/>
      <c r="G225" s="74" t="inlineStr">
        <is>
          <t>(None)</t>
        </is>
      </c>
      <c r="H225" s="71" t="n"/>
      <c r="I225" s="74" t="inlineStr">
        <is>
          <t>(None)</t>
        </is>
      </c>
      <c r="J225" s="71" t="n"/>
      <c r="K225" s="74" t="inlineStr">
        <is>
          <t>(None)</t>
        </is>
      </c>
      <c r="L225" s="71" t="n"/>
      <c r="M225" s="74" t="inlineStr">
        <is>
          <t>Sitrus Berry</t>
        </is>
      </c>
      <c r="N225" s="71" t="n"/>
      <c r="Q225" s="72" t="inlineStr">
        <is>
          <t>Item</t>
        </is>
      </c>
    </row>
    <row r="226">
      <c r="B226" s="69" t="inlineStr">
        <is>
          <t>Basic Trainer</t>
        </is>
      </c>
      <c r="E226" s="89" t="inlineStr">
        <is>
          <t>Rock Tomb</t>
        </is>
      </c>
      <c r="F226" s="71" t="n"/>
      <c r="G226" s="76" t="inlineStr">
        <is>
          <t>Double Edge</t>
        </is>
      </c>
      <c r="H226" s="71" t="n"/>
      <c r="I226" s="76" t="inlineStr">
        <is>
          <t>Smokescreen</t>
        </is>
      </c>
      <c r="J226" s="71" t="n"/>
      <c r="K226" s="83" t="inlineStr">
        <is>
          <t>Flamethrower</t>
        </is>
      </c>
      <c r="L226" s="71" t="n"/>
      <c r="M226" s="83" t="inlineStr">
        <is>
          <t>Flamethrower</t>
        </is>
      </c>
      <c r="N226" s="71" t="n"/>
      <c r="Q226" s="72" t="inlineStr">
        <is>
          <t>Moves</t>
        </is>
      </c>
    </row>
    <row r="227">
      <c r="E227" s="93" t="inlineStr">
        <is>
          <t>Dragon Claw</t>
        </is>
      </c>
      <c r="F227" s="71" t="n"/>
      <c r="G227" s="93" t="inlineStr">
        <is>
          <t>Dragon Breath</t>
        </is>
      </c>
      <c r="H227" s="71" t="n"/>
      <c r="I227" s="93" t="inlineStr">
        <is>
          <t>Dragon Dance</t>
        </is>
      </c>
      <c r="J227" s="71" t="n"/>
      <c r="K227" s="75" t="inlineStr">
        <is>
          <t>Crunch</t>
        </is>
      </c>
      <c r="L227" s="71" t="n"/>
      <c r="M227" s="93" t="inlineStr">
        <is>
          <t>Dragon Claw</t>
        </is>
      </c>
      <c r="N227" s="71" t="n"/>
    </row>
    <row r="228">
      <c r="E228" s="76" t="inlineStr">
        <is>
          <t>Protect</t>
        </is>
      </c>
      <c r="F228" s="71" t="n"/>
      <c r="G228" s="93" t="inlineStr">
        <is>
          <t>Dragon Dance</t>
        </is>
      </c>
      <c r="H228" s="71" t="n"/>
      <c r="I228" s="90" t="inlineStr">
        <is>
          <t>Surf</t>
        </is>
      </c>
      <c r="J228" s="71" t="n"/>
      <c r="K228" s="93" t="inlineStr">
        <is>
          <t>Dragon Breath</t>
        </is>
      </c>
      <c r="L228" s="71" t="n"/>
      <c r="M228" s="89" t="inlineStr">
        <is>
          <t>Rock Slide</t>
        </is>
      </c>
      <c r="N228" s="71" t="n"/>
    </row>
    <row r="229">
      <c r="E229" s="76" t="inlineStr">
        <is>
          <t>Double Edge</t>
        </is>
      </c>
      <c r="F229" s="71" t="n"/>
      <c r="G229" s="82" t="inlineStr">
        <is>
          <t>Aerial Ace</t>
        </is>
      </c>
      <c r="H229" s="71" t="n"/>
      <c r="I229" s="76" t="inlineStr">
        <is>
          <t>Body Slam</t>
        </is>
      </c>
      <c r="J229" s="71" t="n"/>
      <c r="K229" s="78" t="inlineStr">
        <is>
          <t>Earthquake</t>
        </is>
      </c>
      <c r="L229" s="71" t="n"/>
      <c r="M229" s="75" t="inlineStr">
        <is>
          <t>Crunch</t>
        </is>
      </c>
      <c r="N229" s="71" t="n"/>
    </row>
    <row r="231" ht="24" customHeight="1">
      <c r="B231" s="63" t="inlineStr">
        <is>
          <t>Ever Grande City - Champions Room   (Elite Four &amp; Champion)</t>
        </is>
      </c>
      <c r="C231" s="64" t="n"/>
      <c r="D231" s="64" t="n"/>
      <c r="E231" s="64" t="n"/>
      <c r="F231" s="64" t="n"/>
      <c r="G231" s="64" t="n"/>
      <c r="H231" s="64" t="n"/>
      <c r="I231" s="64" t="n"/>
      <c r="J231" s="64" t="n"/>
      <c r="K231" s="64" t="n"/>
      <c r="L231" s="64" t="n"/>
      <c r="M231" s="64" t="n"/>
      <c r="N231" s="64" t="n"/>
      <c r="O231" s="64" t="n"/>
      <c r="P231" s="64" t="n"/>
      <c r="Q231" s="64" t="n"/>
    </row>
    <row r="233" ht="20" customHeight="1">
      <c r="B233" s="65" t="inlineStr">
        <is>
          <t>Champion</t>
        </is>
      </c>
      <c r="C233" s="66" t="n"/>
      <c r="D233" s="66" t="n"/>
      <c r="E233" s="67" t="inlineStr">
        <is>
          <t>Champion Wallace</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IFERROR(_xlfn.IMAGE("https://play.pokemonshowdown.com/sprites/gen5/wailord.png"),"")</f>
        <v/>
      </c>
      <c r="G234" s="68">
        <f>IFERROR(_xlfn.IMAGE("https://play.pokemonshowdown.com/sprites/gen5/tentacruel.png"),"")</f>
        <v/>
      </c>
      <c r="I234" s="68">
        <f>IFERROR(_xlfn.IMAGE("https://play.pokemonshowdown.com/sprites/gen5/ludicolo.png"),"")</f>
        <v/>
      </c>
      <c r="K234" s="68">
        <f>IFERROR(_xlfn.IMAGE("https://play.pokemonshowdown.com/sprites/gen5/whiscash.png"),"")</f>
        <v/>
      </c>
      <c r="M234" s="68">
        <f>IFERROR(_xlfn.IMAGE("https://play.pokemonshowdown.com/sprites/gen5/gyarados.png"),"")</f>
        <v/>
      </c>
      <c r="O234" s="68">
        <f>IFERROR(_xlfn.IMAGE("https://play.pokemonshowdown.com/sprites/gen5/milotic.png"),"")</f>
        <v/>
      </c>
    </row>
    <row r="235">
      <c r="E235" s="70" t="inlineStr">
        <is>
          <t>Lv 57 Wailord</t>
        </is>
      </c>
      <c r="F235" s="71" t="n"/>
      <c r="G235" s="70" t="inlineStr">
        <is>
          <t>Lv 55 Tentacruel</t>
        </is>
      </c>
      <c r="H235" s="71" t="n"/>
      <c r="I235" s="70" t="inlineStr">
        <is>
          <t>Lv 56 Ludicolo</t>
        </is>
      </c>
      <c r="J235" s="71" t="n"/>
      <c r="K235" s="70" t="inlineStr">
        <is>
          <t>Lv 56 Whiscash</t>
        </is>
      </c>
      <c r="L235" s="71" t="n"/>
      <c r="M235" s="70" t="inlineStr">
        <is>
          <t>Lv 56 Gyarados</t>
        </is>
      </c>
      <c r="N235" s="71" t="n"/>
      <c r="O235" s="70" t="inlineStr">
        <is>
          <t>Lv 58 Milotic</t>
        </is>
      </c>
      <c r="P235" s="71" t="n"/>
      <c r="Q235" s="72" t="inlineStr">
        <is>
          <t>Pokémon</t>
        </is>
      </c>
    </row>
    <row r="236">
      <c r="E236" s="73" t="inlineStr">
        <is>
          <t>Lonely</t>
        </is>
      </c>
      <c r="F236" s="73" t="inlineStr">
        <is>
          <t>Pressure</t>
        </is>
      </c>
      <c r="G236" s="73" t="inlineStr">
        <is>
          <t>Timid</t>
        </is>
      </c>
      <c r="H236" s="73" t="inlineStr">
        <is>
          <t>Rain Dish</t>
        </is>
      </c>
      <c r="I236" s="73" t="inlineStr">
        <is>
          <t>Modest</t>
        </is>
      </c>
      <c r="J236" s="73" t="inlineStr">
        <is>
          <t>Swift Swim</t>
        </is>
      </c>
      <c r="K236" s="73" t="inlineStr">
        <is>
          <t>Naughty</t>
        </is>
      </c>
      <c r="L236" s="73" t="inlineStr">
        <is>
          <t>Hydration</t>
        </is>
      </c>
      <c r="M236" s="73" t="inlineStr">
        <is>
          <t>Hasty</t>
        </is>
      </c>
      <c r="N236" s="73" t="inlineStr">
        <is>
          <t>Intimidate</t>
        </is>
      </c>
      <c r="O236" s="73" t="inlineStr">
        <is>
          <t>Calm</t>
        </is>
      </c>
      <c r="P236" s="73" t="inlineStr">
        <is>
          <t>Filter</t>
        </is>
      </c>
      <c r="Q236" s="72" t="inlineStr">
        <is>
          <t>Nature / Ability</t>
        </is>
      </c>
    </row>
    <row r="237">
      <c r="B237" s="72" t="inlineStr">
        <is>
          <t>AI Flags:</t>
        </is>
      </c>
      <c r="E237" s="74" t="inlineStr">
        <is>
          <t>(None)</t>
        </is>
      </c>
      <c r="F237" s="71" t="n"/>
      <c r="G237" s="74" t="inlineStr">
        <is>
          <t>(None)</t>
        </is>
      </c>
      <c r="H237" s="71" t="n"/>
      <c r="I237" s="74" t="inlineStr">
        <is>
          <t>(None)</t>
        </is>
      </c>
      <c r="J237" s="71" t="n"/>
      <c r="K237" s="74" t="inlineStr">
        <is>
          <t>(None)</t>
        </is>
      </c>
      <c r="L237" s="71" t="n"/>
      <c r="M237" s="74" t="inlineStr">
        <is>
          <t>(None)</t>
        </is>
      </c>
      <c r="N237" s="71" t="n"/>
      <c r="O237" s="74" t="inlineStr">
        <is>
          <t>Sitrus Berry</t>
        </is>
      </c>
      <c r="P237" s="71" t="n"/>
      <c r="Q237" s="72" t="inlineStr">
        <is>
          <t>Item</t>
        </is>
      </c>
    </row>
    <row r="238">
      <c r="B238" s="69" t="inlineStr">
        <is>
          <t>Basic Trainer</t>
        </is>
      </c>
      <c r="E238" s="90" t="inlineStr">
        <is>
          <t>Rain Dance</t>
        </is>
      </c>
      <c r="F238" s="71" t="n"/>
      <c r="G238" s="80" t="inlineStr">
        <is>
          <t>Toxic</t>
        </is>
      </c>
      <c r="H238" s="71" t="n"/>
      <c r="I238" s="84" t="inlineStr">
        <is>
          <t>Giga Drain</t>
        </is>
      </c>
      <c r="J238" s="71" t="n"/>
      <c r="K238" s="78" t="inlineStr">
        <is>
          <t>Earthquake</t>
        </is>
      </c>
      <c r="L238" s="71" t="n"/>
      <c r="M238" s="93" t="inlineStr">
        <is>
          <t>Dragon Dance</t>
        </is>
      </c>
      <c r="N238" s="71" t="n"/>
      <c r="O238" s="76" t="inlineStr">
        <is>
          <t>Recover</t>
        </is>
      </c>
      <c r="P238" s="71" t="n"/>
      <c r="Q238" s="72" t="inlineStr">
        <is>
          <t>Moves</t>
        </is>
      </c>
    </row>
    <row r="239">
      <c r="E239" s="90" t="inlineStr">
        <is>
          <t>Water Spout</t>
        </is>
      </c>
      <c r="F239" s="71" t="n"/>
      <c r="G239" s="90" t="inlineStr">
        <is>
          <t>Hydro Pump</t>
        </is>
      </c>
      <c r="H239" s="71" t="n"/>
      <c r="I239" s="90" t="inlineStr">
        <is>
          <t>Surf</t>
        </is>
      </c>
      <c r="J239" s="71" t="n"/>
      <c r="K239" s="90" t="inlineStr">
        <is>
          <t>Surf</t>
        </is>
      </c>
      <c r="L239" s="71" t="n"/>
      <c r="M239" s="78" t="inlineStr">
        <is>
          <t>Earthquake</t>
        </is>
      </c>
      <c r="N239" s="71" t="n"/>
      <c r="O239" s="90" t="inlineStr">
        <is>
          <t>Surf</t>
        </is>
      </c>
      <c r="P239" s="71" t="n"/>
    </row>
    <row r="240">
      <c r="E240" s="76" t="inlineStr">
        <is>
          <t>Double Edge</t>
        </is>
      </c>
      <c r="F240" s="71" t="n"/>
      <c r="G240" s="80" t="inlineStr">
        <is>
          <t>Sludge Bomb</t>
        </is>
      </c>
      <c r="H240" s="71" t="n"/>
      <c r="I240" s="84" t="inlineStr">
        <is>
          <t>Leech Seed</t>
        </is>
      </c>
      <c r="J240" s="71" t="n"/>
      <c r="K240" s="85" t="inlineStr">
        <is>
          <t>Amnesia</t>
        </is>
      </c>
      <c r="L240" s="71" t="n"/>
      <c r="M240" s="76" t="inlineStr">
        <is>
          <t>Hyper Beam</t>
        </is>
      </c>
      <c r="N240" s="71" t="n"/>
      <c r="O240" s="91" t="inlineStr">
        <is>
          <t>Ice Beam</t>
        </is>
      </c>
      <c r="P240" s="71" t="n"/>
    </row>
    <row r="241">
      <c r="E241" s="91" t="inlineStr">
        <is>
          <t>Blizzard</t>
        </is>
      </c>
      <c r="F241" s="71" t="n"/>
      <c r="G241" s="91" t="inlineStr">
        <is>
          <t>Ice Beam</t>
        </is>
      </c>
      <c r="H241" s="71" t="n"/>
      <c r="I241" s="76" t="inlineStr">
        <is>
          <t>Double Team</t>
        </is>
      </c>
      <c r="J241" s="71" t="n"/>
      <c r="K241" s="76" t="inlineStr">
        <is>
          <t>Hyper Beam</t>
        </is>
      </c>
      <c r="L241" s="71" t="n"/>
      <c r="M241" s="90" t="inlineStr">
        <is>
          <t>Surf</t>
        </is>
      </c>
      <c r="N241" s="71" t="n"/>
      <c r="O241" s="80" t="inlineStr">
        <is>
          <t>Toxic</t>
        </is>
      </c>
      <c r="P241" s="71" t="n"/>
    </row>
    <row r="243" ht="24" customHeight="1">
      <c r="B243" s="63" t="inlineStr">
        <is>
          <t>Unknown Location (no script reference)   (Unassigned)</t>
        </is>
      </c>
      <c r="C243" s="64" t="n"/>
      <c r="D243" s="64" t="n"/>
      <c r="E243" s="64" t="n"/>
      <c r="F243" s="64" t="n"/>
      <c r="G243" s="64" t="n"/>
      <c r="H243" s="64" t="n"/>
      <c r="I243" s="64" t="n"/>
      <c r="J243" s="64" t="n"/>
      <c r="K243" s="64" t="n"/>
      <c r="L243" s="64" t="n"/>
      <c r="M243" s="64" t="n"/>
      <c r="N243" s="64" t="n"/>
      <c r="O243" s="64" t="n"/>
      <c r="P243" s="64" t="n"/>
      <c r="Q243" s="64" t="n"/>
    </row>
    <row r="245" ht="20" customHeight="1">
      <c r="B245" s="65" t="inlineStr">
        <is>
          <t>Leader</t>
        </is>
      </c>
      <c r="C245" s="66" t="n"/>
      <c r="D245" s="66" t="n"/>
      <c r="E245" s="67" t="inlineStr">
        <is>
          <t>Leader Brawly (Rematch 1)</t>
        </is>
      </c>
      <c r="F245" s="66" t="n"/>
      <c r="G245" s="66" t="n"/>
      <c r="H245" s="66" t="n"/>
      <c r="I245" s="66" t="n"/>
      <c r="J245" s="66" t="n"/>
      <c r="K245" s="66" t="n"/>
      <c r="L245" s="66" t="n"/>
      <c r="M245" s="66" t="n"/>
      <c r="N245" s="66" t="n"/>
      <c r="O245" s="66" t="n"/>
      <c r="P245" s="66" t="n"/>
      <c r="Q245" s="66" t="n"/>
    </row>
    <row r="246" ht="69" customHeight="1">
      <c r="E246" s="68">
        <f>IFERROR(_xlfn.IMAGE("https://play.pokemonshowdown.com/sprites/gen5/machamp.png"),"")</f>
        <v/>
      </c>
      <c r="G246" s="68">
        <f>IFERROR(_xlfn.IMAGE("https://play.pokemonshowdown.com/sprites/gen5/meditite.png"),"")</f>
        <v/>
      </c>
      <c r="I246" s="68">
        <f>IFERROR(_xlfn.IMAGE("https://play.pokemonshowdown.com/sprites/gen5/hitmontop.png"),"")</f>
        <v/>
      </c>
      <c r="K246" s="68">
        <f>IFERROR(_xlfn.IMAGE("https://play.pokemonshowdown.com/sprites/gen5/hariyama.png"),"")</f>
        <v/>
      </c>
      <c r="Q246" s="69" t="inlineStr">
        <is>
          <t>DOUBLE BATTLE</t>
        </is>
      </c>
    </row>
    <row r="247">
      <c r="E247" s="70" t="inlineStr">
        <is>
          <t>Lv 33 Machamp</t>
        </is>
      </c>
      <c r="F247" s="71" t="n"/>
      <c r="G247" s="70" t="inlineStr">
        <is>
          <t>Lv 33 Meditite</t>
        </is>
      </c>
      <c r="H247" s="71" t="n"/>
      <c r="I247" s="70" t="inlineStr">
        <is>
          <t>Lv 35 Hitmontop</t>
        </is>
      </c>
      <c r="J247" s="71" t="n"/>
      <c r="K247" s="70" t="inlineStr">
        <is>
          <t>Lv 37 Hariyama</t>
        </is>
      </c>
      <c r="L247" s="71" t="n"/>
      <c r="Q247" s="72" t="inlineStr">
        <is>
          <t>Pokémon</t>
        </is>
      </c>
    </row>
    <row r="248">
      <c r="E248" s="73" t="inlineStr">
        <is>
          <t>Adamant</t>
        </is>
      </c>
      <c r="F248" s="73" t="inlineStr">
        <is>
          <t>No Guard</t>
        </is>
      </c>
      <c r="G248" s="73" t="inlineStr">
        <is>
          <t>Impish</t>
        </is>
      </c>
      <c r="H248" s="73" t="inlineStr">
        <is>
          <t>Pure Power</t>
        </is>
      </c>
      <c r="I248" s="73" t="inlineStr">
        <is>
          <t>Adamant</t>
        </is>
      </c>
      <c r="J248" s="73" t="inlineStr">
        <is>
          <t>Technician</t>
        </is>
      </c>
      <c r="K248" s="73" t="inlineStr">
        <is>
          <t>Adamant</t>
        </is>
      </c>
      <c r="L248" s="73" t="inlineStr">
        <is>
          <t>Guts</t>
        </is>
      </c>
      <c r="Q248" s="72" t="inlineStr">
        <is>
          <t>Nature / Ability</t>
        </is>
      </c>
    </row>
    <row r="249">
      <c r="B249" s="72" t="inlineStr">
        <is>
          <t>AI Flags:</t>
        </is>
      </c>
      <c r="E249" s="74" t="inlineStr">
        <is>
          <t>Sitrus Berry</t>
        </is>
      </c>
      <c r="F249" s="71" t="n"/>
      <c r="G249" s="74" t="inlineStr">
        <is>
          <t>(None)</t>
        </is>
      </c>
      <c r="H249" s="71" t="n"/>
      <c r="I249" s="74" t="inlineStr">
        <is>
          <t>(None)</t>
        </is>
      </c>
      <c r="J249" s="71" t="n"/>
      <c r="K249" s="74" t="inlineStr">
        <is>
          <t>Sitrus Berry</t>
        </is>
      </c>
      <c r="L249" s="71" t="n"/>
      <c r="Q249" s="72" t="inlineStr">
        <is>
          <t>Item</t>
        </is>
      </c>
    </row>
    <row r="250">
      <c r="B250" s="69" t="inlineStr">
        <is>
          <t>Basic Trainer</t>
        </is>
      </c>
      <c r="E250" s="86" t="inlineStr">
        <is>
          <t>Karate Chop</t>
        </is>
      </c>
      <c r="F250" s="71" t="n"/>
      <c r="G250" s="85" t="inlineStr">
        <is>
          <t>Psychic</t>
        </is>
      </c>
      <c r="H250" s="71" t="n"/>
      <c r="I250" s="75" t="inlineStr">
        <is>
          <t>Pursuit</t>
        </is>
      </c>
      <c r="J250" s="71" t="n"/>
      <c r="K250" s="76" t="inlineStr">
        <is>
          <t>Fake Out</t>
        </is>
      </c>
      <c r="L250" s="71" t="n"/>
      <c r="Q250" s="72" t="inlineStr">
        <is>
          <t>Moves</t>
        </is>
      </c>
    </row>
    <row r="251">
      <c r="E251" s="89" t="inlineStr">
        <is>
          <t>Rock Slide</t>
        </is>
      </c>
      <c r="F251" s="71" t="n"/>
      <c r="G251" s="85" t="inlineStr">
        <is>
          <t>Light Screen</t>
        </is>
      </c>
      <c r="H251" s="71" t="n"/>
      <c r="I251" s="86" t="inlineStr">
        <is>
          <t>Counter</t>
        </is>
      </c>
      <c r="J251" s="71" t="n"/>
      <c r="K251" s="86" t="inlineStr">
        <is>
          <t>Focus Punch</t>
        </is>
      </c>
      <c r="L251" s="71" t="n"/>
    </row>
    <row r="252">
      <c r="E252" s="86" t="inlineStr">
        <is>
          <t>Focus Punch</t>
        </is>
      </c>
      <c r="F252" s="71" t="n"/>
      <c r="G252" s="85" t="inlineStr">
        <is>
          <t>Reflect</t>
        </is>
      </c>
      <c r="H252" s="71" t="n"/>
      <c r="I252" s="76" t="inlineStr">
        <is>
          <t>Protect</t>
        </is>
      </c>
      <c r="J252" s="71" t="n"/>
      <c r="K252" s="76" t="inlineStr">
        <is>
          <t>Belly Drum</t>
        </is>
      </c>
      <c r="L252" s="71" t="n"/>
    </row>
    <row r="253">
      <c r="E253" s="86" t="inlineStr">
        <is>
          <t>Bulk Up</t>
        </is>
      </c>
      <c r="F253" s="71" t="n"/>
      <c r="G253" s="86" t="inlineStr">
        <is>
          <t>Focus Punch</t>
        </is>
      </c>
      <c r="H253" s="71" t="n"/>
      <c r="I253" s="86" t="inlineStr">
        <is>
          <t>Triple Kick</t>
        </is>
      </c>
      <c r="J253" s="71" t="n"/>
      <c r="K253" s="78" t="inlineStr">
        <is>
          <t>Earthquake</t>
        </is>
      </c>
      <c r="L253" s="71" t="n"/>
    </row>
    <row r="255" ht="20" customHeight="1">
      <c r="B255" s="65" t="inlineStr">
        <is>
          <t>Leader</t>
        </is>
      </c>
      <c r="C255" s="66" t="n"/>
      <c r="D255" s="66" t="n"/>
      <c r="E255" s="67" t="inlineStr">
        <is>
          <t>Leader Brawly (Rematch 2)</t>
        </is>
      </c>
      <c r="F255" s="66" t="n"/>
      <c r="G255" s="66" t="n"/>
      <c r="H255" s="66" t="n"/>
      <c r="I255" s="66" t="n"/>
      <c r="J255" s="66" t="n"/>
      <c r="K255" s="66" t="n"/>
      <c r="L255" s="66" t="n"/>
      <c r="M255" s="66" t="n"/>
      <c r="N255" s="66" t="n"/>
      <c r="O255" s="66" t="n"/>
      <c r="P255" s="66" t="n"/>
      <c r="Q255" s="66" t="n"/>
    </row>
    <row r="256" ht="69" customHeight="1">
      <c r="E256" s="68">
        <f>IFERROR(_xlfn.IMAGE("https://play.pokemonshowdown.com/sprites/gen5/machamp.png"),"")</f>
        <v/>
      </c>
      <c r="G256" s="68">
        <f>IFERROR(_xlfn.IMAGE("https://play.pokemonshowdown.com/sprites/gen5/medicham.png"),"")</f>
        <v/>
      </c>
      <c r="I256" s="68">
        <f>IFERROR(_xlfn.IMAGE("https://play.pokemonshowdown.com/sprites/gen5/hitmontop.png"),"")</f>
        <v/>
      </c>
      <c r="K256" s="68">
        <f>IFERROR(_xlfn.IMAGE("https://play.pokemonshowdown.com/sprites/gen5/hariyama.png"),"")</f>
        <v/>
      </c>
      <c r="Q256" s="69" t="inlineStr">
        <is>
          <t>DOUBLE BATTLE</t>
        </is>
      </c>
    </row>
    <row r="257">
      <c r="E257" s="70" t="inlineStr">
        <is>
          <t>Lv 38 Machamp</t>
        </is>
      </c>
      <c r="F257" s="71" t="n"/>
      <c r="G257" s="70" t="inlineStr">
        <is>
          <t>Lv 38 Medicham</t>
        </is>
      </c>
      <c r="H257" s="71" t="n"/>
      <c r="I257" s="70" t="inlineStr">
        <is>
          <t>Lv 40 Hitmontop</t>
        </is>
      </c>
      <c r="J257" s="71" t="n"/>
      <c r="K257" s="70" t="inlineStr">
        <is>
          <t>Lv 42 Hariyama</t>
        </is>
      </c>
      <c r="L257" s="71" t="n"/>
      <c r="Q257" s="72" t="inlineStr">
        <is>
          <t>Pokémon</t>
        </is>
      </c>
    </row>
    <row r="258">
      <c r="E258" s="73" t="inlineStr">
        <is>
          <t>Adamant</t>
        </is>
      </c>
      <c r="F258" s="73" t="inlineStr">
        <is>
          <t>No Guard</t>
        </is>
      </c>
      <c r="G258" s="73" t="inlineStr">
        <is>
          <t>Impish</t>
        </is>
      </c>
      <c r="H258" s="73" t="inlineStr">
        <is>
          <t>Pure Power</t>
        </is>
      </c>
      <c r="I258" s="73" t="inlineStr">
        <is>
          <t>Adamant</t>
        </is>
      </c>
      <c r="J258" s="73" t="inlineStr">
        <is>
          <t>Technician</t>
        </is>
      </c>
      <c r="K258" s="73" t="inlineStr">
        <is>
          <t>Adamant</t>
        </is>
      </c>
      <c r="L258" s="73" t="inlineStr">
        <is>
          <t>Guts</t>
        </is>
      </c>
      <c r="Q258" s="72" t="inlineStr">
        <is>
          <t>Nature / Ability</t>
        </is>
      </c>
    </row>
    <row r="259">
      <c r="B259" s="72" t="inlineStr">
        <is>
          <t>AI Flags:</t>
        </is>
      </c>
      <c r="E259" s="74" t="inlineStr">
        <is>
          <t>Sitrus Berry</t>
        </is>
      </c>
      <c r="F259" s="71" t="n"/>
      <c r="G259" s="74" t="inlineStr">
        <is>
          <t>(None)</t>
        </is>
      </c>
      <c r="H259" s="71" t="n"/>
      <c r="I259" s="74" t="inlineStr">
        <is>
          <t>(None)</t>
        </is>
      </c>
      <c r="J259" s="71" t="n"/>
      <c r="K259" s="74" t="inlineStr">
        <is>
          <t>Sitrus Berry</t>
        </is>
      </c>
      <c r="L259" s="71" t="n"/>
      <c r="Q259" s="72" t="inlineStr">
        <is>
          <t>Item</t>
        </is>
      </c>
    </row>
    <row r="260">
      <c r="B260" s="69" t="inlineStr">
        <is>
          <t>Basic Trainer</t>
        </is>
      </c>
      <c r="E260" s="86" t="inlineStr">
        <is>
          <t>Karate Chop</t>
        </is>
      </c>
      <c r="F260" s="71" t="n"/>
      <c r="G260" s="85" t="inlineStr">
        <is>
          <t>Psychic</t>
        </is>
      </c>
      <c r="H260" s="71" t="n"/>
      <c r="I260" s="75" t="inlineStr">
        <is>
          <t>Pursuit</t>
        </is>
      </c>
      <c r="J260" s="71" t="n"/>
      <c r="K260" s="76" t="inlineStr">
        <is>
          <t>Fake Out</t>
        </is>
      </c>
      <c r="L260" s="71" t="n"/>
      <c r="Q260" s="72" t="inlineStr">
        <is>
          <t>Moves</t>
        </is>
      </c>
    </row>
    <row r="261">
      <c r="E261" s="89" t="inlineStr">
        <is>
          <t>Rock Slide</t>
        </is>
      </c>
      <c r="F261" s="71" t="n"/>
      <c r="G261" s="85" t="inlineStr">
        <is>
          <t>Light Screen</t>
        </is>
      </c>
      <c r="H261" s="71" t="n"/>
      <c r="I261" s="86" t="inlineStr">
        <is>
          <t>Counter</t>
        </is>
      </c>
      <c r="J261" s="71" t="n"/>
      <c r="K261" s="86" t="inlineStr">
        <is>
          <t>Focus Punch</t>
        </is>
      </c>
      <c r="L261" s="71" t="n"/>
    </row>
    <row r="262">
      <c r="E262" s="86" t="inlineStr">
        <is>
          <t>Focus Punch</t>
        </is>
      </c>
      <c r="F262" s="71" t="n"/>
      <c r="G262" s="85" t="inlineStr">
        <is>
          <t>Reflect</t>
        </is>
      </c>
      <c r="H262" s="71" t="n"/>
      <c r="I262" s="76" t="inlineStr">
        <is>
          <t>Protect</t>
        </is>
      </c>
      <c r="J262" s="71" t="n"/>
      <c r="K262" s="76" t="inlineStr">
        <is>
          <t>Belly Drum</t>
        </is>
      </c>
      <c r="L262" s="71" t="n"/>
    </row>
    <row r="263">
      <c r="E263" s="86" t="inlineStr">
        <is>
          <t>Bulk Up</t>
        </is>
      </c>
      <c r="F263" s="71" t="n"/>
      <c r="G263" s="86" t="inlineStr">
        <is>
          <t>Focus Punch</t>
        </is>
      </c>
      <c r="H263" s="71" t="n"/>
      <c r="I263" s="86" t="inlineStr">
        <is>
          <t>Triple Kick</t>
        </is>
      </c>
      <c r="J263" s="71" t="n"/>
      <c r="K263" s="78" t="inlineStr">
        <is>
          <t>Earthquake</t>
        </is>
      </c>
      <c r="L263" s="71" t="n"/>
    </row>
    <row r="265" ht="20" customHeight="1">
      <c r="B265" s="65" t="inlineStr">
        <is>
          <t>Leader</t>
        </is>
      </c>
      <c r="C265" s="66" t="n"/>
      <c r="D265" s="66" t="n"/>
      <c r="E265" s="67" t="inlineStr">
        <is>
          <t>Leader Brawly (Rematch 3)</t>
        </is>
      </c>
      <c r="F265" s="66" t="n"/>
      <c r="G265" s="66" t="n"/>
      <c r="H265" s="66" t="n"/>
      <c r="I265" s="66" t="n"/>
      <c r="J265" s="66" t="n"/>
      <c r="K265" s="66" t="n"/>
      <c r="L265" s="66" t="n"/>
      <c r="M265" s="66" t="n"/>
      <c r="N265" s="66" t="n"/>
      <c r="O265" s="66" t="n"/>
      <c r="P265" s="66" t="n"/>
      <c r="Q265" s="66" t="n"/>
    </row>
    <row r="266" ht="69" customHeight="1">
      <c r="E266" s="68">
        <f>IFERROR(_xlfn.IMAGE("https://play.pokemonshowdown.com/sprites/gen5/hitmonchan.png"),"")</f>
        <v/>
      </c>
      <c r="G266" s="68">
        <f>IFERROR(_xlfn.IMAGE("https://play.pokemonshowdown.com/sprites/gen5/machamp.png"),"")</f>
        <v/>
      </c>
      <c r="I266" s="68">
        <f>IFERROR(_xlfn.IMAGE("https://play.pokemonshowdown.com/sprites/gen5/medicham.png"),"")</f>
        <v/>
      </c>
      <c r="K266" s="68">
        <f>IFERROR(_xlfn.IMAGE("https://play.pokemonshowdown.com/sprites/gen5/hitmontop.png"),"")</f>
        <v/>
      </c>
      <c r="M266" s="68">
        <f>IFERROR(_xlfn.IMAGE("https://play.pokemonshowdown.com/sprites/gen5/hariyama.png"),"")</f>
        <v/>
      </c>
      <c r="Q266" s="69" t="inlineStr">
        <is>
          <t>DOUBLE BATTLE</t>
        </is>
      </c>
    </row>
    <row r="267">
      <c r="E267" s="70" t="inlineStr">
        <is>
          <t>Lv 40 Hitmonchan</t>
        </is>
      </c>
      <c r="F267" s="71" t="n"/>
      <c r="G267" s="70" t="inlineStr">
        <is>
          <t>Lv 43 Machamp</t>
        </is>
      </c>
      <c r="H267" s="71" t="n"/>
      <c r="I267" s="70" t="inlineStr">
        <is>
          <t>Lv 43 Medicham</t>
        </is>
      </c>
      <c r="J267" s="71" t="n"/>
      <c r="K267" s="70" t="inlineStr">
        <is>
          <t>Lv 45 Hitmontop</t>
        </is>
      </c>
      <c r="L267" s="71" t="n"/>
      <c r="M267" s="70" t="inlineStr">
        <is>
          <t>Lv 47 Hariyama</t>
        </is>
      </c>
      <c r="N267" s="71" t="n"/>
      <c r="Q267" s="72" t="inlineStr">
        <is>
          <t>Pokémon</t>
        </is>
      </c>
    </row>
    <row r="268">
      <c r="E268" s="73" t="inlineStr">
        <is>
          <t>Adamant</t>
        </is>
      </c>
      <c r="F268" s="73" t="inlineStr">
        <is>
          <t>Scrappy</t>
        </is>
      </c>
      <c r="G268" s="73" t="inlineStr">
        <is>
          <t>Adamant</t>
        </is>
      </c>
      <c r="H268" s="73" t="inlineStr">
        <is>
          <t>No Guard</t>
        </is>
      </c>
      <c r="I268" s="73" t="inlineStr">
        <is>
          <t>Impish</t>
        </is>
      </c>
      <c r="J268" s="73" t="inlineStr">
        <is>
          <t>Pure Power</t>
        </is>
      </c>
      <c r="K268" s="73" t="inlineStr">
        <is>
          <t>Adamant</t>
        </is>
      </c>
      <c r="L268" s="73" t="inlineStr">
        <is>
          <t>Technician</t>
        </is>
      </c>
      <c r="M268" s="73" t="inlineStr">
        <is>
          <t>Adamant</t>
        </is>
      </c>
      <c r="N268" s="73" t="inlineStr">
        <is>
          <t>Guts</t>
        </is>
      </c>
      <c r="Q268" s="72" t="inlineStr">
        <is>
          <t>Nature / Ability</t>
        </is>
      </c>
    </row>
    <row r="269">
      <c r="B269" s="72" t="inlineStr">
        <is>
          <t>AI Flags:</t>
        </is>
      </c>
      <c r="E269" s="74" t="inlineStr">
        <is>
          <t>(None)</t>
        </is>
      </c>
      <c r="F269" s="71" t="n"/>
      <c r="G269" s="74" t="inlineStr">
        <is>
          <t>Sitrus Berry</t>
        </is>
      </c>
      <c r="H269" s="71" t="n"/>
      <c r="I269" s="74" t="inlineStr">
        <is>
          <t>(None)</t>
        </is>
      </c>
      <c r="J269" s="71" t="n"/>
      <c r="K269" s="74" t="inlineStr">
        <is>
          <t>(None)</t>
        </is>
      </c>
      <c r="L269" s="71" t="n"/>
      <c r="M269" s="74" t="inlineStr">
        <is>
          <t>Sitrus Berry</t>
        </is>
      </c>
      <c r="N269" s="71" t="n"/>
      <c r="Q269" s="72" t="inlineStr">
        <is>
          <t>Item</t>
        </is>
      </c>
    </row>
    <row r="270">
      <c r="B270" s="69" t="inlineStr">
        <is>
          <t>Basic Trainer</t>
        </is>
      </c>
      <c r="E270" s="86" t="inlineStr">
        <is>
          <t>Sky Uppercut</t>
        </is>
      </c>
      <c r="F270" s="71" t="n"/>
      <c r="G270" s="86" t="inlineStr">
        <is>
          <t>Karate Chop</t>
        </is>
      </c>
      <c r="H270" s="71" t="n"/>
      <c r="I270" s="86" t="inlineStr">
        <is>
          <t>Focus Punch</t>
        </is>
      </c>
      <c r="J270" s="71" t="n"/>
      <c r="K270" s="75" t="inlineStr">
        <is>
          <t>Pursuit</t>
        </is>
      </c>
      <c r="L270" s="71" t="n"/>
      <c r="M270" s="76" t="inlineStr">
        <is>
          <t>Fake Out</t>
        </is>
      </c>
      <c r="N270" s="71" t="n"/>
      <c r="Q270" s="72" t="inlineStr">
        <is>
          <t>Moves</t>
        </is>
      </c>
    </row>
    <row r="271">
      <c r="E271" s="76" t="inlineStr">
        <is>
          <t>Protect</t>
        </is>
      </c>
      <c r="F271" s="71" t="n"/>
      <c r="G271" s="89" t="inlineStr">
        <is>
          <t>Rock Slide</t>
        </is>
      </c>
      <c r="H271" s="71" t="n"/>
      <c r="I271" s="85" t="inlineStr">
        <is>
          <t>Light Screen</t>
        </is>
      </c>
      <c r="J271" s="71" t="n"/>
      <c r="K271" s="86" t="inlineStr">
        <is>
          <t>Counter</t>
        </is>
      </c>
      <c r="L271" s="71" t="n"/>
      <c r="M271" s="86" t="inlineStr">
        <is>
          <t>Focus Punch</t>
        </is>
      </c>
      <c r="N271" s="71" t="n"/>
    </row>
    <row r="272">
      <c r="E272" s="83" t="inlineStr">
        <is>
          <t>Fire Punch</t>
        </is>
      </c>
      <c r="F272" s="71" t="n"/>
      <c r="G272" s="86" t="inlineStr">
        <is>
          <t>Focus Punch</t>
        </is>
      </c>
      <c r="H272" s="71" t="n"/>
      <c r="I272" s="85" t="inlineStr">
        <is>
          <t>Reflect</t>
        </is>
      </c>
      <c r="J272" s="71" t="n"/>
      <c r="K272" s="76" t="inlineStr">
        <is>
          <t>Protect</t>
        </is>
      </c>
      <c r="L272" s="71" t="n"/>
      <c r="M272" s="76" t="inlineStr">
        <is>
          <t>Belly Drum</t>
        </is>
      </c>
      <c r="N272" s="71" t="n"/>
    </row>
    <row r="273">
      <c r="E273" s="91" t="inlineStr">
        <is>
          <t>Ice Punch</t>
        </is>
      </c>
      <c r="F273" s="71" t="n"/>
      <c r="G273" s="86" t="inlineStr">
        <is>
          <t>Bulk Up</t>
        </is>
      </c>
      <c r="H273" s="71" t="n"/>
      <c r="I273" s="85" t="inlineStr">
        <is>
          <t>Psychic</t>
        </is>
      </c>
      <c r="J273" s="71" t="n"/>
      <c r="K273" s="86" t="inlineStr">
        <is>
          <t>Triple Kick</t>
        </is>
      </c>
      <c r="L273" s="71" t="n"/>
      <c r="M273" s="78" t="inlineStr">
        <is>
          <t>Earthquake</t>
        </is>
      </c>
      <c r="N273" s="71" t="n"/>
    </row>
    <row r="275" ht="20" customHeight="1">
      <c r="B275" s="65" t="inlineStr">
        <is>
          <t>Leader</t>
        </is>
      </c>
      <c r="C275" s="66" t="n"/>
      <c r="D275" s="66" t="n"/>
      <c r="E275" s="67" t="inlineStr">
        <is>
          <t>Leader Brawly (Rematch 4)</t>
        </is>
      </c>
      <c r="F275" s="66" t="n"/>
      <c r="G275" s="66" t="n"/>
      <c r="H275" s="66" t="n"/>
      <c r="I275" s="66" t="n"/>
      <c r="J275" s="66" t="n"/>
      <c r="K275" s="66" t="n"/>
      <c r="L275" s="66" t="n"/>
      <c r="M275" s="66" t="n"/>
      <c r="N275" s="66" t="n"/>
      <c r="O275" s="66" t="n"/>
      <c r="P275" s="66" t="n"/>
      <c r="Q275" s="66" t="n"/>
    </row>
    <row r="276" ht="69" customHeight="1">
      <c r="E276" s="68">
        <f>IFERROR(_xlfn.IMAGE("https://play.pokemonshowdown.com/sprites/gen5/hitmonlee.png"),"")</f>
        <v/>
      </c>
      <c r="G276" s="68">
        <f>IFERROR(_xlfn.IMAGE("https://play.pokemonshowdown.com/sprites/gen5/hitmonchan.png"),"")</f>
        <v/>
      </c>
      <c r="I276" s="68">
        <f>IFERROR(_xlfn.IMAGE("https://play.pokemonshowdown.com/sprites/gen5/machamp.png"),"")</f>
        <v/>
      </c>
      <c r="K276" s="68">
        <f>IFERROR(_xlfn.IMAGE("https://play.pokemonshowdown.com/sprites/gen5/medicham.png"),"")</f>
        <v/>
      </c>
      <c r="M276" s="68">
        <f>IFERROR(_xlfn.IMAGE("https://play.pokemonshowdown.com/sprites/gen5/hitmontop.png"),"")</f>
        <v/>
      </c>
      <c r="O276" s="68">
        <f>IFERROR(_xlfn.IMAGE("https://play.pokemonshowdown.com/sprites/gen5/hariyama.png"),"")</f>
        <v/>
      </c>
      <c r="Q276" s="69" t="inlineStr">
        <is>
          <t>DOUBLE BATTLE</t>
        </is>
      </c>
    </row>
    <row r="277">
      <c r="E277" s="70" t="inlineStr">
        <is>
          <t>Lv 46 Hitmonlee</t>
        </is>
      </c>
      <c r="F277" s="71" t="n"/>
      <c r="G277" s="70" t="inlineStr">
        <is>
          <t>Lv 46 Hitmonchan</t>
        </is>
      </c>
      <c r="H277" s="71" t="n"/>
      <c r="I277" s="70" t="inlineStr">
        <is>
          <t>Lv 48 Machamp</t>
        </is>
      </c>
      <c r="J277" s="71" t="n"/>
      <c r="K277" s="70" t="inlineStr">
        <is>
          <t>Lv 48 Medicham</t>
        </is>
      </c>
      <c r="L277" s="71" t="n"/>
      <c r="M277" s="70" t="inlineStr">
        <is>
          <t>Lv 50 Hitmontop</t>
        </is>
      </c>
      <c r="N277" s="71" t="n"/>
      <c r="O277" s="70" t="inlineStr">
        <is>
          <t>Lv 52 Hariyama</t>
        </is>
      </c>
      <c r="P277" s="71" t="n"/>
      <c r="Q277" s="72" t="inlineStr">
        <is>
          <t>Pokémon</t>
        </is>
      </c>
    </row>
    <row r="278">
      <c r="E278" s="73" t="inlineStr">
        <is>
          <t>Jolly</t>
        </is>
      </c>
      <c r="F278" s="73" t="inlineStr">
        <is>
          <t>Quick Feet</t>
        </is>
      </c>
      <c r="G278" s="73" t="inlineStr">
        <is>
          <t>Adamant</t>
        </is>
      </c>
      <c r="H278" s="73" t="inlineStr">
        <is>
          <t>Scrappy</t>
        </is>
      </c>
      <c r="I278" s="73" t="inlineStr">
        <is>
          <t>Adamant</t>
        </is>
      </c>
      <c r="J278" s="73" t="inlineStr">
        <is>
          <t>No Guard</t>
        </is>
      </c>
      <c r="K278" s="73" t="inlineStr">
        <is>
          <t>Impish</t>
        </is>
      </c>
      <c r="L278" s="73" t="inlineStr">
        <is>
          <t>Pure Power</t>
        </is>
      </c>
      <c r="M278" s="73" t="inlineStr">
        <is>
          <t>Adamant</t>
        </is>
      </c>
      <c r="N278" s="73" t="inlineStr">
        <is>
          <t>Technician</t>
        </is>
      </c>
      <c r="O278" s="73" t="inlineStr">
        <is>
          <t>Adamant</t>
        </is>
      </c>
      <c r="P278" s="73" t="inlineStr">
        <is>
          <t>Guts</t>
        </is>
      </c>
      <c r="Q278" s="72" t="inlineStr">
        <is>
          <t>Nature / Ability</t>
        </is>
      </c>
    </row>
    <row r="279">
      <c r="B279" s="72" t="inlineStr">
        <is>
          <t>AI Flags:</t>
        </is>
      </c>
      <c r="E279" s="74" t="inlineStr">
        <is>
          <t>(None)</t>
        </is>
      </c>
      <c r="F279" s="71" t="n"/>
      <c r="G279" s="74" t="inlineStr">
        <is>
          <t>(None)</t>
        </is>
      </c>
      <c r="H279" s="71" t="n"/>
      <c r="I279" s="74" t="inlineStr">
        <is>
          <t>Sitrus Berry</t>
        </is>
      </c>
      <c r="J279" s="71" t="n"/>
      <c r="K279" s="74" t="inlineStr">
        <is>
          <t>(None)</t>
        </is>
      </c>
      <c r="L279" s="71" t="n"/>
      <c r="M279" s="74" t="inlineStr">
        <is>
          <t>(None)</t>
        </is>
      </c>
      <c r="N279" s="71" t="n"/>
      <c r="O279" s="74" t="inlineStr">
        <is>
          <t>Sitrus Berry</t>
        </is>
      </c>
      <c r="P279" s="71" t="n"/>
      <c r="Q279" s="72" t="inlineStr">
        <is>
          <t>Item</t>
        </is>
      </c>
    </row>
    <row r="280">
      <c r="B280" s="69" t="inlineStr">
        <is>
          <t>Basic Trainer</t>
        </is>
      </c>
      <c r="E280" s="76" t="inlineStr">
        <is>
          <t>Mega Kick</t>
        </is>
      </c>
      <c r="F280" s="71" t="n"/>
      <c r="G280" s="86" t="inlineStr">
        <is>
          <t>Sky Uppercut</t>
        </is>
      </c>
      <c r="H280" s="71" t="n"/>
      <c r="I280" s="86" t="inlineStr">
        <is>
          <t>Cross Chop</t>
        </is>
      </c>
      <c r="J280" s="71" t="n"/>
      <c r="K280" s="86" t="inlineStr">
        <is>
          <t>Focus Punch</t>
        </is>
      </c>
      <c r="L280" s="71" t="n"/>
      <c r="M280" s="75" t="inlineStr">
        <is>
          <t>Pursuit</t>
        </is>
      </c>
      <c r="N280" s="71" t="n"/>
      <c r="O280" s="76" t="inlineStr">
        <is>
          <t>Fake Out</t>
        </is>
      </c>
      <c r="P280" s="71" t="n"/>
      <c r="Q280" s="72" t="inlineStr">
        <is>
          <t>Moves</t>
        </is>
      </c>
    </row>
    <row r="281">
      <c r="E281" s="86" t="inlineStr">
        <is>
          <t>Focus Punch</t>
        </is>
      </c>
      <c r="F281" s="71" t="n"/>
      <c r="G281" s="76" t="inlineStr">
        <is>
          <t>Protect</t>
        </is>
      </c>
      <c r="H281" s="71" t="n"/>
      <c r="I281" s="89" t="inlineStr">
        <is>
          <t>Rock Slide</t>
        </is>
      </c>
      <c r="J281" s="71" t="n"/>
      <c r="K281" s="85" t="inlineStr">
        <is>
          <t>Light Screen</t>
        </is>
      </c>
      <c r="L281" s="71" t="n"/>
      <c r="M281" s="86" t="inlineStr">
        <is>
          <t>Counter</t>
        </is>
      </c>
      <c r="N281" s="71" t="n"/>
      <c r="O281" s="86" t="inlineStr">
        <is>
          <t>Focus Punch</t>
        </is>
      </c>
      <c r="P281" s="71" t="n"/>
    </row>
    <row r="282">
      <c r="E282" s="78" t="inlineStr">
        <is>
          <t>Earthquake</t>
        </is>
      </c>
      <c r="F282" s="71" t="n"/>
      <c r="G282" s="83" t="inlineStr">
        <is>
          <t>Fire Punch</t>
        </is>
      </c>
      <c r="H282" s="71" t="n"/>
      <c r="I282" s="86" t="inlineStr">
        <is>
          <t>Focus Punch</t>
        </is>
      </c>
      <c r="J282" s="71" t="n"/>
      <c r="K282" s="85" t="inlineStr">
        <is>
          <t>Reflect</t>
        </is>
      </c>
      <c r="L282" s="71" t="n"/>
      <c r="M282" s="76" t="inlineStr">
        <is>
          <t>Protect</t>
        </is>
      </c>
      <c r="N282" s="71" t="n"/>
      <c r="O282" s="76" t="inlineStr">
        <is>
          <t>Belly Drum</t>
        </is>
      </c>
      <c r="P282" s="71" t="n"/>
    </row>
    <row r="283">
      <c r="E283" s="86" t="inlineStr">
        <is>
          <t>Bulk Up</t>
        </is>
      </c>
      <c r="F283" s="71" t="n"/>
      <c r="G283" s="91" t="inlineStr">
        <is>
          <t>Ice Punch</t>
        </is>
      </c>
      <c r="H283" s="71" t="n"/>
      <c r="I283" s="86" t="inlineStr">
        <is>
          <t>Bulk Up</t>
        </is>
      </c>
      <c r="J283" s="71" t="n"/>
      <c r="K283" s="85" t="inlineStr">
        <is>
          <t>Psychic</t>
        </is>
      </c>
      <c r="L283" s="71" t="n"/>
      <c r="M283" s="86" t="inlineStr">
        <is>
          <t>Triple Kick</t>
        </is>
      </c>
      <c r="N283" s="71" t="n"/>
      <c r="O283" s="78" t="inlineStr">
        <is>
          <t>Earthquake</t>
        </is>
      </c>
      <c r="P283" s="71" t="n"/>
    </row>
    <row r="285" ht="20" customHeight="1">
      <c r="B285" s="65" t="inlineStr">
        <is>
          <t>Leader</t>
        </is>
      </c>
      <c r="C285" s="66" t="n"/>
      <c r="D285" s="66" t="n"/>
      <c r="E285" s="67" t="inlineStr">
        <is>
          <t>Leader Flannery (Rematch 1)</t>
        </is>
      </c>
      <c r="F285" s="66" t="n"/>
      <c r="G285" s="66" t="n"/>
      <c r="H285" s="66" t="n"/>
      <c r="I285" s="66" t="n"/>
      <c r="J285" s="66" t="n"/>
      <c r="K285" s="66" t="n"/>
      <c r="L285" s="66" t="n"/>
      <c r="M285" s="66" t="n"/>
      <c r="N285" s="66" t="n"/>
      <c r="O285" s="66" t="n"/>
      <c r="P285" s="66" t="n"/>
      <c r="Q285" s="66" t="n"/>
    </row>
    <row r="286" ht="69" customHeight="1">
      <c r="E286" s="68">
        <f>IFERROR(_xlfn.IMAGE("https://play.pokemonshowdown.com/sprites/gen5/magcargo.png"),"")</f>
        <v/>
      </c>
      <c r="G286" s="68">
        <f>IFERROR(_xlfn.IMAGE("https://play.pokemonshowdown.com/sprites/gen5/ponyta.png"),"")</f>
        <v/>
      </c>
      <c r="I286" s="68">
        <f>IFERROR(_xlfn.IMAGE("https://play.pokemonshowdown.com/sprites/gen5/camerupt.png"),"")</f>
        <v/>
      </c>
      <c r="K286" s="68">
        <f>IFERROR(_xlfn.IMAGE("https://play.pokemonshowdown.com/sprites/gen5/torkoal.png"),"")</f>
        <v/>
      </c>
      <c r="Q286" s="69" t="inlineStr">
        <is>
          <t>DOUBLE BATTLE</t>
        </is>
      </c>
    </row>
    <row r="287">
      <c r="E287" s="70" t="inlineStr">
        <is>
          <t>Lv 38 Magcargo</t>
        </is>
      </c>
      <c r="F287" s="71" t="n"/>
      <c r="G287" s="70" t="inlineStr">
        <is>
          <t>Lv 36 Ponyta</t>
        </is>
      </c>
      <c r="H287" s="71" t="n"/>
      <c r="I287" s="70" t="inlineStr">
        <is>
          <t>Lv 38 Camerupt</t>
        </is>
      </c>
      <c r="J287" s="71" t="n"/>
      <c r="K287" s="70" t="inlineStr">
        <is>
          <t>Lv 40 Torkoal</t>
        </is>
      </c>
      <c r="L287" s="71" t="n"/>
      <c r="Q287" s="72" t="inlineStr">
        <is>
          <t>Pokémon</t>
        </is>
      </c>
    </row>
    <row r="288">
      <c r="E288" s="73" t="inlineStr">
        <is>
          <t>Rash</t>
        </is>
      </c>
      <c r="F288" s="73" t="inlineStr">
        <is>
          <t>Magma Armor</t>
        </is>
      </c>
      <c r="G288" s="73" t="inlineStr">
        <is>
          <t>Lonely</t>
        </is>
      </c>
      <c r="H288" s="73" t="inlineStr">
        <is>
          <t>Reckless</t>
        </is>
      </c>
      <c r="I288" s="73" t="inlineStr">
        <is>
          <t>Mild</t>
        </is>
      </c>
      <c r="J288" s="73" t="inlineStr">
        <is>
          <t>Magma Armor</t>
        </is>
      </c>
      <c r="K288" s="73" t="inlineStr">
        <is>
          <t>Naughty</t>
        </is>
      </c>
      <c r="L288" s="73" t="inlineStr">
        <is>
          <t>White Smoke</t>
        </is>
      </c>
      <c r="Q288" s="72" t="inlineStr">
        <is>
          <t>Nature / Ability</t>
        </is>
      </c>
    </row>
    <row r="289">
      <c r="B289" s="72" t="inlineStr">
        <is>
          <t>AI Flags:</t>
        </is>
      </c>
      <c r="E289" s="74" t="inlineStr">
        <is>
          <t>White Herb</t>
        </is>
      </c>
      <c r="F289" s="71" t="n"/>
      <c r="G289" s="74" t="inlineStr">
        <is>
          <t>(None)</t>
        </is>
      </c>
      <c r="H289" s="71" t="n"/>
      <c r="I289" s="74" t="inlineStr">
        <is>
          <t>White Herb</t>
        </is>
      </c>
      <c r="J289" s="71" t="n"/>
      <c r="K289" s="74" t="inlineStr">
        <is>
          <t>White Herb</t>
        </is>
      </c>
      <c r="L289" s="71" t="n"/>
      <c r="Q289" s="72" t="inlineStr">
        <is>
          <t>Item</t>
        </is>
      </c>
    </row>
    <row r="290">
      <c r="B290" s="69" t="inlineStr">
        <is>
          <t>Basic Trainer</t>
        </is>
      </c>
      <c r="E290" s="83" t="inlineStr">
        <is>
          <t>Overheat</t>
        </is>
      </c>
      <c r="F290" s="71" t="n"/>
      <c r="G290" s="83" t="inlineStr">
        <is>
          <t>Flamethrower</t>
        </is>
      </c>
      <c r="H290" s="71" t="n"/>
      <c r="I290" s="83" t="inlineStr">
        <is>
          <t>Overheat</t>
        </is>
      </c>
      <c r="J290" s="71" t="n"/>
      <c r="K290" s="83" t="inlineStr">
        <is>
          <t>Overheat</t>
        </is>
      </c>
      <c r="L290" s="71" t="n"/>
      <c r="Q290" s="72" t="inlineStr">
        <is>
          <t>Moves</t>
        </is>
      </c>
    </row>
    <row r="291">
      <c r="E291" s="76" t="inlineStr">
        <is>
          <t>Attract</t>
        </is>
      </c>
      <c r="F291" s="71" t="n"/>
      <c r="G291" s="76" t="inlineStr">
        <is>
          <t>Attract</t>
        </is>
      </c>
      <c r="H291" s="71" t="n"/>
      <c r="I291" s="83" t="inlineStr">
        <is>
          <t>Sunny Day</t>
        </is>
      </c>
      <c r="J291" s="71" t="n"/>
      <c r="K291" s="83" t="inlineStr">
        <is>
          <t>Sunny Day</t>
        </is>
      </c>
      <c r="L291" s="71" t="n"/>
    </row>
    <row r="292">
      <c r="E292" s="85" t="inlineStr">
        <is>
          <t>Light Screen</t>
        </is>
      </c>
      <c r="F292" s="71" t="n"/>
      <c r="G292" s="84" t="inlineStr">
        <is>
          <t>Solar Beam</t>
        </is>
      </c>
      <c r="H292" s="71" t="n"/>
      <c r="I292" s="78" t="inlineStr">
        <is>
          <t>Earthquake</t>
        </is>
      </c>
      <c r="J292" s="71" t="n"/>
      <c r="K292" s="76" t="inlineStr">
        <is>
          <t>Explosion</t>
        </is>
      </c>
      <c r="L292" s="71" t="n"/>
    </row>
    <row r="293">
      <c r="E293" s="89" t="inlineStr">
        <is>
          <t>Rock Slide</t>
        </is>
      </c>
      <c r="F293" s="71" t="n"/>
      <c r="G293" s="82" t="inlineStr">
        <is>
          <t>Bounce</t>
        </is>
      </c>
      <c r="H293" s="71" t="n"/>
      <c r="I293" s="76" t="inlineStr">
        <is>
          <t>Attract</t>
        </is>
      </c>
      <c r="J293" s="71" t="n"/>
      <c r="K293" s="76" t="inlineStr">
        <is>
          <t>Attract</t>
        </is>
      </c>
      <c r="L293" s="71" t="n"/>
    </row>
    <row r="295" ht="20" customHeight="1">
      <c r="B295" s="65" t="inlineStr">
        <is>
          <t>Leader</t>
        </is>
      </c>
      <c r="C295" s="66" t="n"/>
      <c r="D295" s="66" t="n"/>
      <c r="E295" s="67" t="inlineStr">
        <is>
          <t>Leader Flannery (Rematch 2)</t>
        </is>
      </c>
      <c r="F295" s="66" t="n"/>
      <c r="G295" s="66" t="n"/>
      <c r="H295" s="66" t="n"/>
      <c r="I295" s="66" t="n"/>
      <c r="J295" s="66" t="n"/>
      <c r="K295" s="66" t="n"/>
      <c r="L295" s="66" t="n"/>
      <c r="M295" s="66" t="n"/>
      <c r="N295" s="66" t="n"/>
      <c r="O295" s="66" t="n"/>
      <c r="P295" s="66" t="n"/>
      <c r="Q295" s="66" t="n"/>
    </row>
    <row r="296" ht="69" customHeight="1">
      <c r="E296" s="68">
        <f>IFERROR(_xlfn.IMAGE("https://play.pokemonshowdown.com/sprites/gen5/growlithe.png"),"")</f>
        <v/>
      </c>
      <c r="G296" s="68">
        <f>IFERROR(_xlfn.IMAGE("https://play.pokemonshowdown.com/sprites/gen5/magcargo.png"),"")</f>
        <v/>
      </c>
      <c r="I296" s="68">
        <f>IFERROR(_xlfn.IMAGE("https://play.pokemonshowdown.com/sprites/gen5/ponyta.png"),"")</f>
        <v/>
      </c>
      <c r="K296" s="68">
        <f>IFERROR(_xlfn.IMAGE("https://play.pokemonshowdown.com/sprites/gen5/camerupt.png"),"")</f>
        <v/>
      </c>
      <c r="M296" s="68">
        <f>IFERROR(_xlfn.IMAGE("https://play.pokemonshowdown.com/sprites/gen5/torkoal.png"),"")</f>
        <v/>
      </c>
      <c r="Q296" s="69" t="inlineStr">
        <is>
          <t>DOUBLE BATTLE</t>
        </is>
      </c>
    </row>
    <row r="297">
      <c r="E297" s="70" t="inlineStr">
        <is>
          <t>Lv 41 Growlithe</t>
        </is>
      </c>
      <c r="F297" s="71" t="n"/>
      <c r="G297" s="70" t="inlineStr">
        <is>
          <t>Lv 43 Magcargo</t>
        </is>
      </c>
      <c r="H297" s="71" t="n"/>
      <c r="I297" s="70" t="inlineStr">
        <is>
          <t>Lv 41 Ponyta</t>
        </is>
      </c>
      <c r="J297" s="71" t="n"/>
      <c r="K297" s="70" t="inlineStr">
        <is>
          <t>Lv 43 Camerupt</t>
        </is>
      </c>
      <c r="L297" s="71" t="n"/>
      <c r="M297" s="70" t="inlineStr">
        <is>
          <t>Lv 45 Torkoal</t>
        </is>
      </c>
      <c r="N297" s="71" t="n"/>
      <c r="Q297" s="72" t="inlineStr">
        <is>
          <t>Pokémon</t>
        </is>
      </c>
    </row>
    <row r="298">
      <c r="E298" s="73" t="inlineStr">
        <is>
          <t>Modest</t>
        </is>
      </c>
      <c r="F298" s="73" t="inlineStr">
        <is>
          <t>Intimidate</t>
        </is>
      </c>
      <c r="G298" s="73" t="inlineStr">
        <is>
          <t>Rash</t>
        </is>
      </c>
      <c r="H298" s="73" t="inlineStr">
        <is>
          <t>Magma Armor</t>
        </is>
      </c>
      <c r="I298" s="73" t="inlineStr">
        <is>
          <t>Lonely</t>
        </is>
      </c>
      <c r="J298" s="73" t="inlineStr">
        <is>
          <t>Reckless</t>
        </is>
      </c>
      <c r="K298" s="73" t="inlineStr">
        <is>
          <t>Mild</t>
        </is>
      </c>
      <c r="L298" s="73" t="inlineStr">
        <is>
          <t>Magma Armor</t>
        </is>
      </c>
      <c r="M298" s="73" t="inlineStr">
        <is>
          <t>Naughty</t>
        </is>
      </c>
      <c r="N298" s="73" t="inlineStr">
        <is>
          <t>White Smoke</t>
        </is>
      </c>
      <c r="Q298" s="72" t="inlineStr">
        <is>
          <t>Nature / Ability</t>
        </is>
      </c>
    </row>
    <row r="299">
      <c r="B299" s="72" t="inlineStr">
        <is>
          <t>AI Flags:</t>
        </is>
      </c>
      <c r="E299" s="74" t="inlineStr">
        <is>
          <t>(None)</t>
        </is>
      </c>
      <c r="F299" s="71" t="n"/>
      <c r="G299" s="74" t="inlineStr">
        <is>
          <t>White Herb</t>
        </is>
      </c>
      <c r="H299" s="71" t="n"/>
      <c r="I299" s="74" t="inlineStr">
        <is>
          <t>(None)</t>
        </is>
      </c>
      <c r="J299" s="71" t="n"/>
      <c r="K299" s="74" t="inlineStr">
        <is>
          <t>White Herb</t>
        </is>
      </c>
      <c r="L299" s="71" t="n"/>
      <c r="M299" s="74" t="inlineStr">
        <is>
          <t>White Herb</t>
        </is>
      </c>
      <c r="N299" s="71" t="n"/>
      <c r="Q299" s="72" t="inlineStr">
        <is>
          <t>Item</t>
        </is>
      </c>
    </row>
    <row r="300">
      <c r="B300" s="69" t="inlineStr">
        <is>
          <t>Basic Trainer</t>
        </is>
      </c>
      <c r="E300" s="76" t="inlineStr">
        <is>
          <t>Helping Hand</t>
        </is>
      </c>
      <c r="F300" s="71" t="n"/>
      <c r="G300" s="83" t="inlineStr">
        <is>
          <t>Overheat</t>
        </is>
      </c>
      <c r="H300" s="71" t="n"/>
      <c r="I300" s="83" t="inlineStr">
        <is>
          <t>Flamethrower</t>
        </is>
      </c>
      <c r="J300" s="71" t="n"/>
      <c r="K300" s="83" t="inlineStr">
        <is>
          <t>Overheat</t>
        </is>
      </c>
      <c r="L300" s="71" t="n"/>
      <c r="M300" s="83" t="inlineStr">
        <is>
          <t>Overheat</t>
        </is>
      </c>
      <c r="N300" s="71" t="n"/>
      <c r="Q300" s="72" t="inlineStr">
        <is>
          <t>Moves</t>
        </is>
      </c>
    </row>
    <row r="301">
      <c r="E301" s="83" t="inlineStr">
        <is>
          <t>Flamethrower</t>
        </is>
      </c>
      <c r="F301" s="71" t="n"/>
      <c r="G301" s="76" t="inlineStr">
        <is>
          <t>Attract</t>
        </is>
      </c>
      <c r="H301" s="71" t="n"/>
      <c r="I301" s="76" t="inlineStr">
        <is>
          <t>Attract</t>
        </is>
      </c>
      <c r="J301" s="71" t="n"/>
      <c r="K301" s="83" t="inlineStr">
        <is>
          <t>Sunny Day</t>
        </is>
      </c>
      <c r="L301" s="71" t="n"/>
      <c r="M301" s="83" t="inlineStr">
        <is>
          <t>Sunny Day</t>
        </is>
      </c>
      <c r="N301" s="71" t="n"/>
    </row>
    <row r="302">
      <c r="E302" s="76" t="inlineStr">
        <is>
          <t>Roar</t>
        </is>
      </c>
      <c r="F302" s="71" t="n"/>
      <c r="G302" s="85" t="inlineStr">
        <is>
          <t>Light Screen</t>
        </is>
      </c>
      <c r="H302" s="71" t="n"/>
      <c r="I302" s="84" t="inlineStr">
        <is>
          <t>Solar Beam</t>
        </is>
      </c>
      <c r="J302" s="71" t="n"/>
      <c r="K302" s="78" t="inlineStr">
        <is>
          <t>Earthquake</t>
        </is>
      </c>
      <c r="L302" s="71" t="n"/>
      <c r="M302" s="76" t="inlineStr">
        <is>
          <t>Explosion</t>
        </is>
      </c>
      <c r="N302" s="71" t="n"/>
    </row>
    <row r="303">
      <c r="E303" s="83" t="inlineStr">
        <is>
          <t>Sunny Day</t>
        </is>
      </c>
      <c r="F303" s="71" t="n"/>
      <c r="G303" s="89" t="inlineStr">
        <is>
          <t>Rock Slide</t>
        </is>
      </c>
      <c r="H303" s="71" t="n"/>
      <c r="I303" s="82" t="inlineStr">
        <is>
          <t>Bounce</t>
        </is>
      </c>
      <c r="J303" s="71" t="n"/>
      <c r="K303" s="76" t="inlineStr">
        <is>
          <t>Attract</t>
        </is>
      </c>
      <c r="L303" s="71" t="n"/>
      <c r="M303" s="76" t="inlineStr">
        <is>
          <t>Attract</t>
        </is>
      </c>
      <c r="N303" s="71" t="n"/>
    </row>
    <row r="305" ht="20" customHeight="1">
      <c r="B305" s="65" t="inlineStr">
        <is>
          <t>Leader</t>
        </is>
      </c>
      <c r="C305" s="66" t="n"/>
      <c r="D305" s="66" t="n"/>
      <c r="E305" s="67" t="inlineStr">
        <is>
          <t>Leader Flannery (Rematch 3)</t>
        </is>
      </c>
      <c r="F305" s="66" t="n"/>
      <c r="G305" s="66" t="n"/>
      <c r="H305" s="66" t="n"/>
      <c r="I305" s="66" t="n"/>
      <c r="J305" s="66" t="n"/>
      <c r="K305" s="66" t="n"/>
      <c r="L305" s="66" t="n"/>
      <c r="M305" s="66" t="n"/>
      <c r="N305" s="66" t="n"/>
      <c r="O305" s="66" t="n"/>
      <c r="P305" s="66" t="n"/>
      <c r="Q305" s="66" t="n"/>
    </row>
    <row r="306" ht="69" customHeight="1">
      <c r="E306" s="68">
        <f>IFERROR(_xlfn.IMAGE("https://play.pokemonshowdown.com/sprites/gen5/houndour.png"),"")</f>
        <v/>
      </c>
      <c r="G306" s="68">
        <f>IFERROR(_xlfn.IMAGE("https://play.pokemonshowdown.com/sprites/gen5/growlithe.png"),"")</f>
        <v/>
      </c>
      <c r="I306" s="68">
        <f>IFERROR(_xlfn.IMAGE("https://play.pokemonshowdown.com/sprites/gen5/magcargo.png"),"")</f>
        <v/>
      </c>
      <c r="K306" s="68">
        <f>IFERROR(_xlfn.IMAGE("https://play.pokemonshowdown.com/sprites/gen5/rapidash.png"),"")</f>
        <v/>
      </c>
      <c r="M306" s="68">
        <f>IFERROR(_xlfn.IMAGE("https://play.pokemonshowdown.com/sprites/gen5/camerupt.png"),"")</f>
        <v/>
      </c>
      <c r="O306" s="68">
        <f>IFERROR(_xlfn.IMAGE("https://play.pokemonshowdown.com/sprites/gen5/torkoal.png"),"")</f>
        <v/>
      </c>
      <c r="Q306" s="69" t="inlineStr">
        <is>
          <t>DOUBLE BATTLE</t>
        </is>
      </c>
    </row>
    <row r="307">
      <c r="E307" s="70" t="inlineStr">
        <is>
          <t>Lv 46 Houndour</t>
        </is>
      </c>
      <c r="F307" s="71" t="n"/>
      <c r="G307" s="70" t="inlineStr">
        <is>
          <t>Lv 46 Growlithe</t>
        </is>
      </c>
      <c r="H307" s="71" t="n"/>
      <c r="I307" s="70" t="inlineStr">
        <is>
          <t>Lv 48 Magcargo</t>
        </is>
      </c>
      <c r="J307" s="71" t="n"/>
      <c r="K307" s="70" t="inlineStr">
        <is>
          <t>Lv 46 Rapidash</t>
        </is>
      </c>
      <c r="L307" s="71" t="n"/>
      <c r="M307" s="70" t="inlineStr">
        <is>
          <t>Lv 48 Camerupt</t>
        </is>
      </c>
      <c r="N307" s="71" t="n"/>
      <c r="O307" s="70" t="inlineStr">
        <is>
          <t>Lv 50 Torkoal</t>
        </is>
      </c>
      <c r="P307" s="71" t="n"/>
      <c r="Q307" s="72" t="inlineStr">
        <is>
          <t>Pokémon</t>
        </is>
      </c>
    </row>
    <row r="308">
      <c r="E308" s="73" t="inlineStr">
        <is>
          <t>Modest</t>
        </is>
      </c>
      <c r="F308" s="73" t="inlineStr">
        <is>
          <t>Solar Power</t>
        </is>
      </c>
      <c r="G308" s="73" t="inlineStr">
        <is>
          <t>Modest</t>
        </is>
      </c>
      <c r="H308" s="73" t="inlineStr">
        <is>
          <t>Intimidate</t>
        </is>
      </c>
      <c r="I308" s="73" t="inlineStr">
        <is>
          <t>Rash</t>
        </is>
      </c>
      <c r="J308" s="73" t="inlineStr">
        <is>
          <t>Magma Armor</t>
        </is>
      </c>
      <c r="K308" s="73" t="inlineStr">
        <is>
          <t>Hasty</t>
        </is>
      </c>
      <c r="L308" s="73" t="inlineStr">
        <is>
          <t>Reckless</t>
        </is>
      </c>
      <c r="M308" s="73" t="inlineStr">
        <is>
          <t>Mild</t>
        </is>
      </c>
      <c r="N308" s="73" t="inlineStr">
        <is>
          <t>Magma Armor</t>
        </is>
      </c>
      <c r="O308" s="73" t="inlineStr">
        <is>
          <t>Naughty</t>
        </is>
      </c>
      <c r="P308" s="73" t="inlineStr">
        <is>
          <t>White Smoke</t>
        </is>
      </c>
      <c r="Q308" s="72" t="inlineStr">
        <is>
          <t>Nature / Ability</t>
        </is>
      </c>
    </row>
    <row r="309">
      <c r="B309" s="72" t="inlineStr">
        <is>
          <t>AI Flags:</t>
        </is>
      </c>
      <c r="E309" s="74" t="inlineStr">
        <is>
          <t>(None)</t>
        </is>
      </c>
      <c r="F309" s="71" t="n"/>
      <c r="G309" s="74" t="inlineStr">
        <is>
          <t>(None)</t>
        </is>
      </c>
      <c r="H309" s="71" t="n"/>
      <c r="I309" s="74" t="inlineStr">
        <is>
          <t>White Herb</t>
        </is>
      </c>
      <c r="J309" s="71" t="n"/>
      <c r="K309" s="74" t="inlineStr">
        <is>
          <t>(None)</t>
        </is>
      </c>
      <c r="L309" s="71" t="n"/>
      <c r="M309" s="74" t="inlineStr">
        <is>
          <t>White Herb</t>
        </is>
      </c>
      <c r="N309" s="71" t="n"/>
      <c r="O309" s="74" t="inlineStr">
        <is>
          <t>White Herb</t>
        </is>
      </c>
      <c r="P309" s="71" t="n"/>
      <c r="Q309" s="72" t="inlineStr">
        <is>
          <t>Item</t>
        </is>
      </c>
    </row>
    <row r="310">
      <c r="B310" s="69" t="inlineStr">
        <is>
          <t>Basic Trainer</t>
        </is>
      </c>
      <c r="E310" s="76" t="inlineStr">
        <is>
          <t>Roar</t>
        </is>
      </c>
      <c r="F310" s="71" t="n"/>
      <c r="G310" s="76" t="inlineStr">
        <is>
          <t>Helping Hand</t>
        </is>
      </c>
      <c r="H310" s="71" t="n"/>
      <c r="I310" s="83" t="inlineStr">
        <is>
          <t>Overheat</t>
        </is>
      </c>
      <c r="J310" s="71" t="n"/>
      <c r="K310" s="83" t="inlineStr">
        <is>
          <t>Flamethrower</t>
        </is>
      </c>
      <c r="L310" s="71" t="n"/>
      <c r="M310" s="83" t="inlineStr">
        <is>
          <t>Overheat</t>
        </is>
      </c>
      <c r="N310" s="71" t="n"/>
      <c r="O310" s="83" t="inlineStr">
        <is>
          <t>Overheat</t>
        </is>
      </c>
      <c r="P310" s="71" t="n"/>
      <c r="Q310" s="72" t="inlineStr">
        <is>
          <t>Moves</t>
        </is>
      </c>
    </row>
    <row r="311">
      <c r="E311" s="84" t="inlineStr">
        <is>
          <t>Solar Beam</t>
        </is>
      </c>
      <c r="F311" s="71" t="n"/>
      <c r="G311" s="83" t="inlineStr">
        <is>
          <t>Flamethrower</t>
        </is>
      </c>
      <c r="H311" s="71" t="n"/>
      <c r="I311" s="76" t="inlineStr">
        <is>
          <t>Attract</t>
        </is>
      </c>
      <c r="J311" s="71" t="n"/>
      <c r="K311" s="76" t="inlineStr">
        <is>
          <t>Attract</t>
        </is>
      </c>
      <c r="L311" s="71" t="n"/>
      <c r="M311" s="83" t="inlineStr">
        <is>
          <t>Sunny Day</t>
        </is>
      </c>
      <c r="N311" s="71" t="n"/>
      <c r="O311" s="83" t="inlineStr">
        <is>
          <t>Sunny Day</t>
        </is>
      </c>
      <c r="P311" s="71" t="n"/>
    </row>
    <row r="312">
      <c r="E312" s="75" t="inlineStr">
        <is>
          <t>Taunt</t>
        </is>
      </c>
      <c r="F312" s="71" t="n"/>
      <c r="G312" s="83" t="inlineStr">
        <is>
          <t>Sunny Day</t>
        </is>
      </c>
      <c r="H312" s="71" t="n"/>
      <c r="I312" s="85" t="inlineStr">
        <is>
          <t>Light Screen</t>
        </is>
      </c>
      <c r="J312" s="71" t="n"/>
      <c r="K312" s="84" t="inlineStr">
        <is>
          <t>Solar Beam</t>
        </is>
      </c>
      <c r="L312" s="71" t="n"/>
      <c r="M312" s="78" t="inlineStr">
        <is>
          <t>Earthquake</t>
        </is>
      </c>
      <c r="N312" s="71" t="n"/>
      <c r="O312" s="76" t="inlineStr">
        <is>
          <t>Explosion</t>
        </is>
      </c>
      <c r="P312" s="71" t="n"/>
    </row>
    <row r="313">
      <c r="E313" s="83" t="inlineStr">
        <is>
          <t>Sunny Day</t>
        </is>
      </c>
      <c r="F313" s="71" t="n"/>
      <c r="G313" s="76" t="inlineStr">
        <is>
          <t>Roar</t>
        </is>
      </c>
      <c r="H313" s="71" t="n"/>
      <c r="I313" s="89" t="inlineStr">
        <is>
          <t>Rock Slide</t>
        </is>
      </c>
      <c r="J313" s="71" t="n"/>
      <c r="K313" s="82" t="inlineStr">
        <is>
          <t>Bounce</t>
        </is>
      </c>
      <c r="L313" s="71" t="n"/>
      <c r="M313" s="76" t="inlineStr">
        <is>
          <t>Attract</t>
        </is>
      </c>
      <c r="N313" s="71" t="n"/>
      <c r="O313" s="76" t="inlineStr">
        <is>
          <t>Attract</t>
        </is>
      </c>
      <c r="P313" s="71" t="n"/>
    </row>
    <row r="315" ht="20" customHeight="1">
      <c r="B315" s="65" t="inlineStr">
        <is>
          <t>Leader</t>
        </is>
      </c>
      <c r="C315" s="66" t="n"/>
      <c r="D315" s="66" t="n"/>
      <c r="E315" s="67" t="inlineStr">
        <is>
          <t>Leader Flannery (Rematch 4)</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IFERROR(_xlfn.IMAGE("https://play.pokemonshowdown.com/sprites/gen5/arcanine.png"),"")</f>
        <v/>
      </c>
      <c r="G316" s="68">
        <f>IFERROR(_xlfn.IMAGE("https://play.pokemonshowdown.com/sprites/gen5/magcargo.png"),"")</f>
        <v/>
      </c>
      <c r="I316" s="68">
        <f>IFERROR(_xlfn.IMAGE("https://play.pokemonshowdown.com/sprites/gen5/houndoom.png"),"")</f>
        <v/>
      </c>
      <c r="K316" s="68">
        <f>IFERROR(_xlfn.IMAGE("https://play.pokemonshowdown.com/sprites/gen5/rapidash.png"),"")</f>
        <v/>
      </c>
      <c r="M316" s="68">
        <f>IFERROR(_xlfn.IMAGE("https://play.pokemonshowdown.com/sprites/gen5/camerupt.png"),"")</f>
        <v/>
      </c>
      <c r="O316" s="68">
        <f>IFERROR(_xlfn.IMAGE("https://play.pokemonshowdown.com/sprites/gen5/torkoal.png"),"")</f>
        <v/>
      </c>
      <c r="Q316" s="69" t="inlineStr">
        <is>
          <t>DOUBLE BATTLE</t>
        </is>
      </c>
    </row>
    <row r="317">
      <c r="E317" s="70" t="inlineStr">
        <is>
          <t>Lv 51 Arcanine</t>
        </is>
      </c>
      <c r="F317" s="71" t="n"/>
      <c r="G317" s="70" t="inlineStr">
        <is>
          <t>Lv 53 Magcargo</t>
        </is>
      </c>
      <c r="H317" s="71" t="n"/>
      <c r="I317" s="70" t="inlineStr">
        <is>
          <t>Lv 51 Houndoom</t>
        </is>
      </c>
      <c r="J317" s="71" t="n"/>
      <c r="K317" s="70" t="inlineStr">
        <is>
          <t>Lv 51 Rapidash</t>
        </is>
      </c>
      <c r="L317" s="71" t="n"/>
      <c r="M317" s="70" t="inlineStr">
        <is>
          <t>Lv 53 Camerupt</t>
        </is>
      </c>
      <c r="N317" s="71" t="n"/>
      <c r="O317" s="70" t="inlineStr">
        <is>
          <t>Lv 55 Torkoal</t>
        </is>
      </c>
      <c r="P317" s="71" t="n"/>
      <c r="Q317" s="72" t="inlineStr">
        <is>
          <t>Pokémon</t>
        </is>
      </c>
    </row>
    <row r="318">
      <c r="E318" s="73" t="inlineStr">
        <is>
          <t>Timid</t>
        </is>
      </c>
      <c r="F318" s="73" t="inlineStr">
        <is>
          <t>Intimidate</t>
        </is>
      </c>
      <c r="G318" s="73" t="inlineStr">
        <is>
          <t>Rash</t>
        </is>
      </c>
      <c r="H318" s="73" t="inlineStr">
        <is>
          <t>Magma Armor</t>
        </is>
      </c>
      <c r="I318" s="73" t="inlineStr">
        <is>
          <t>Timid</t>
        </is>
      </c>
      <c r="J318" s="73" t="inlineStr">
        <is>
          <t>Solar Power</t>
        </is>
      </c>
      <c r="K318" s="73" t="inlineStr">
        <is>
          <t>Hasty</t>
        </is>
      </c>
      <c r="L318" s="73" t="inlineStr">
        <is>
          <t>Reckless</t>
        </is>
      </c>
      <c r="M318" s="73" t="inlineStr">
        <is>
          <t>Mild</t>
        </is>
      </c>
      <c r="N318" s="73" t="inlineStr">
        <is>
          <t>Magma Armor</t>
        </is>
      </c>
      <c r="O318" s="73" t="inlineStr">
        <is>
          <t>Naughty</t>
        </is>
      </c>
      <c r="P318" s="73" t="inlineStr">
        <is>
          <t>White Smoke</t>
        </is>
      </c>
      <c r="Q318" s="72" t="inlineStr">
        <is>
          <t>Nature / Ability</t>
        </is>
      </c>
    </row>
    <row r="319">
      <c r="B319" s="72" t="inlineStr">
        <is>
          <t>AI Flags:</t>
        </is>
      </c>
      <c r="E319" s="74" t="inlineStr">
        <is>
          <t>(None)</t>
        </is>
      </c>
      <c r="F319" s="71" t="n"/>
      <c r="G319" s="74" t="inlineStr">
        <is>
          <t>White Herb</t>
        </is>
      </c>
      <c r="H319" s="71" t="n"/>
      <c r="I319" s="74" t="inlineStr">
        <is>
          <t>(None)</t>
        </is>
      </c>
      <c r="J319" s="71" t="n"/>
      <c r="K319" s="74" t="inlineStr">
        <is>
          <t>(None)</t>
        </is>
      </c>
      <c r="L319" s="71" t="n"/>
      <c r="M319" s="74" t="inlineStr">
        <is>
          <t>White Herb</t>
        </is>
      </c>
      <c r="N319" s="71" t="n"/>
      <c r="O319" s="74" t="inlineStr">
        <is>
          <t>White Herb</t>
        </is>
      </c>
      <c r="P319" s="71" t="n"/>
      <c r="Q319" s="72" t="inlineStr">
        <is>
          <t>Item</t>
        </is>
      </c>
    </row>
    <row r="320">
      <c r="B320" s="69" t="inlineStr">
        <is>
          <t>Basic Trainer</t>
        </is>
      </c>
      <c r="E320" s="76" t="inlineStr">
        <is>
          <t>Helping Hand</t>
        </is>
      </c>
      <c r="F320" s="71" t="n"/>
      <c r="G320" s="83" t="inlineStr">
        <is>
          <t>Overheat</t>
        </is>
      </c>
      <c r="H320" s="71" t="n"/>
      <c r="I320" s="76" t="inlineStr">
        <is>
          <t>Roar</t>
        </is>
      </c>
      <c r="J320" s="71" t="n"/>
      <c r="K320" s="83" t="inlineStr">
        <is>
          <t>Flamethrower</t>
        </is>
      </c>
      <c r="L320" s="71" t="n"/>
      <c r="M320" s="83" t="inlineStr">
        <is>
          <t>Overheat</t>
        </is>
      </c>
      <c r="N320" s="71" t="n"/>
      <c r="O320" s="83" t="inlineStr">
        <is>
          <t>Overheat</t>
        </is>
      </c>
      <c r="P320" s="71" t="n"/>
      <c r="Q320" s="72" t="inlineStr">
        <is>
          <t>Moves</t>
        </is>
      </c>
    </row>
    <row r="321">
      <c r="E321" s="83" t="inlineStr">
        <is>
          <t>Flamethrower</t>
        </is>
      </c>
      <c r="F321" s="71" t="n"/>
      <c r="G321" s="76" t="inlineStr">
        <is>
          <t>Attract</t>
        </is>
      </c>
      <c r="H321" s="71" t="n"/>
      <c r="I321" s="84" t="inlineStr">
        <is>
          <t>Solar Beam</t>
        </is>
      </c>
      <c r="J321" s="71" t="n"/>
      <c r="K321" s="76" t="inlineStr">
        <is>
          <t>Attract</t>
        </is>
      </c>
      <c r="L321" s="71" t="n"/>
      <c r="M321" s="83" t="inlineStr">
        <is>
          <t>Sunny Day</t>
        </is>
      </c>
      <c r="N321" s="71" t="n"/>
      <c r="O321" s="83" t="inlineStr">
        <is>
          <t>Sunny Day</t>
        </is>
      </c>
      <c r="P321" s="71" t="n"/>
    </row>
    <row r="322">
      <c r="E322" s="83" t="inlineStr">
        <is>
          <t>Sunny Day</t>
        </is>
      </c>
      <c r="F322" s="71" t="n"/>
      <c r="G322" s="85" t="inlineStr">
        <is>
          <t>Light Screen</t>
        </is>
      </c>
      <c r="H322" s="71" t="n"/>
      <c r="I322" s="75" t="inlineStr">
        <is>
          <t>Taunt</t>
        </is>
      </c>
      <c r="J322" s="71" t="n"/>
      <c r="K322" s="84" t="inlineStr">
        <is>
          <t>Solar Beam</t>
        </is>
      </c>
      <c r="L322" s="71" t="n"/>
      <c r="M322" s="78" t="inlineStr">
        <is>
          <t>Earthquake</t>
        </is>
      </c>
      <c r="N322" s="71" t="n"/>
      <c r="O322" s="76" t="inlineStr">
        <is>
          <t>Explosion</t>
        </is>
      </c>
      <c r="P322" s="71" t="n"/>
    </row>
    <row r="323">
      <c r="E323" s="76" t="inlineStr">
        <is>
          <t>Roar</t>
        </is>
      </c>
      <c r="F323" s="71" t="n"/>
      <c r="G323" s="89" t="inlineStr">
        <is>
          <t>Rock Slide</t>
        </is>
      </c>
      <c r="H323" s="71" t="n"/>
      <c r="I323" s="83" t="inlineStr">
        <is>
          <t>Sunny Day</t>
        </is>
      </c>
      <c r="J323" s="71" t="n"/>
      <c r="K323" s="82" t="inlineStr">
        <is>
          <t>Bounce</t>
        </is>
      </c>
      <c r="L323" s="71" t="n"/>
      <c r="M323" s="76" t="inlineStr">
        <is>
          <t>Attract</t>
        </is>
      </c>
      <c r="N323" s="71" t="n"/>
      <c r="O323" s="76" t="inlineStr">
        <is>
          <t>Attract</t>
        </is>
      </c>
      <c r="P323" s="71" t="n"/>
    </row>
    <row r="325" ht="20" customHeight="1">
      <c r="B325" s="65" t="inlineStr">
        <is>
          <t>Leader</t>
        </is>
      </c>
      <c r="C325" s="66" t="n"/>
      <c r="D325" s="66" t="n"/>
      <c r="E325" s="67" t="inlineStr">
        <is>
          <t>Leader Juan (Rematch 1)</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IFERROR(_xlfn.IMAGE("https://play.pokemonshowdown.com/sprites/gen5/poliwag.png"),"")</f>
        <v/>
      </c>
      <c r="G326" s="68">
        <f>IFERROR(_xlfn.IMAGE("https://play.pokemonshowdown.com/sprites/gen5/whiscash.png"),"")</f>
        <v/>
      </c>
      <c r="I326" s="68">
        <f>IFERROR(_xlfn.IMAGE("https://play.pokemonshowdown.com/sprites/gen5/walrein.png"),"")</f>
        <v/>
      </c>
      <c r="K326" s="68">
        <f>IFERROR(_xlfn.IMAGE("https://play.pokemonshowdown.com/sprites/gen5/crawdaunt.png"),"")</f>
        <v/>
      </c>
      <c r="M326" s="68">
        <f>IFERROR(_xlfn.IMAGE("https://play.pokemonshowdown.com/sprites/gen5/kingdra.png"),"")</f>
        <v/>
      </c>
      <c r="Q326" s="69" t="inlineStr">
        <is>
          <t>DOUBLE BATTLE</t>
        </is>
      </c>
    </row>
    <row r="327">
      <c r="E327" s="70" t="inlineStr">
        <is>
          <t>Lv 46 Poliwag</t>
        </is>
      </c>
      <c r="F327" s="71" t="n"/>
      <c r="G327" s="70" t="inlineStr">
        <is>
          <t>Lv 46 Whiscash</t>
        </is>
      </c>
      <c r="H327" s="71" t="n"/>
      <c r="I327" s="70" t="inlineStr">
        <is>
          <t>Lv 48 Walrein</t>
        </is>
      </c>
      <c r="J327" s="71" t="n"/>
      <c r="K327" s="70" t="inlineStr">
        <is>
          <t>Lv 48 Crawdaunt</t>
        </is>
      </c>
      <c r="L327" s="71" t="n"/>
      <c r="M327" s="70" t="inlineStr">
        <is>
          <t>Lv 51 Kingdra</t>
        </is>
      </c>
      <c r="N327" s="71" t="n"/>
      <c r="Q327" s="72" t="inlineStr">
        <is>
          <t>Pokémon</t>
        </is>
      </c>
    </row>
    <row r="328">
      <c r="E328" s="73" t="inlineStr">
        <is>
          <t>Bold</t>
        </is>
      </c>
      <c r="F328" s="73" t="inlineStr">
        <is>
          <t>Swift Swim</t>
        </is>
      </c>
      <c r="G328" s="73" t="inlineStr">
        <is>
          <t>Modest</t>
        </is>
      </c>
      <c r="H328" s="73" t="inlineStr">
        <is>
          <t>Hydration</t>
        </is>
      </c>
      <c r="I328" s="73" t="inlineStr">
        <is>
          <t>Naughty</t>
        </is>
      </c>
      <c r="J328" s="73" t="inlineStr">
        <is>
          <t>Filter</t>
        </is>
      </c>
      <c r="K328" s="73" t="inlineStr">
        <is>
          <t>Adamant</t>
        </is>
      </c>
      <c r="L328" s="73" t="inlineStr">
        <is>
          <t>Adaptability</t>
        </is>
      </c>
      <c r="M328" s="73" t="inlineStr">
        <is>
          <t>Modest</t>
        </is>
      </c>
      <c r="N328" s="73" t="inlineStr">
        <is>
          <t>Swift Swim</t>
        </is>
      </c>
      <c r="Q328" s="72" t="inlineStr">
        <is>
          <t>Nature / Ability</t>
        </is>
      </c>
    </row>
    <row r="329">
      <c r="B329" s="72" t="inlineStr">
        <is>
          <t>AI Flags:</t>
        </is>
      </c>
      <c r="E329" s="74" t="inlineStr">
        <is>
          <t>(None)</t>
        </is>
      </c>
      <c r="F329" s="71" t="n"/>
      <c r="G329" s="74" t="inlineStr">
        <is>
          <t>(None)</t>
        </is>
      </c>
      <c r="H329" s="71" t="n"/>
      <c r="I329" s="74" t="inlineStr">
        <is>
          <t>(None)</t>
        </is>
      </c>
      <c r="J329" s="71" t="n"/>
      <c r="K329" s="74" t="inlineStr">
        <is>
          <t>Chesto Berry</t>
        </is>
      </c>
      <c r="L329" s="71" t="n"/>
      <c r="M329" s="74" t="inlineStr">
        <is>
          <t>Chesto Berry</t>
        </is>
      </c>
      <c r="N329" s="71" t="n"/>
      <c r="Q329" s="72" t="inlineStr">
        <is>
          <t>Item</t>
        </is>
      </c>
    </row>
    <row r="330">
      <c r="B330" s="69" t="inlineStr">
        <is>
          <t>Basic Trainer</t>
        </is>
      </c>
      <c r="E330" s="85" t="inlineStr">
        <is>
          <t>Hypnosis</t>
        </is>
      </c>
      <c r="F330" s="71" t="n"/>
      <c r="G330" s="90" t="inlineStr">
        <is>
          <t>Rain Dance</t>
        </is>
      </c>
      <c r="H330" s="71" t="n"/>
      <c r="I330" s="90" t="inlineStr">
        <is>
          <t>Water Pulse</t>
        </is>
      </c>
      <c r="J330" s="71" t="n"/>
      <c r="K330" s="85" t="inlineStr">
        <is>
          <t>Rest</t>
        </is>
      </c>
      <c r="L330" s="71" t="n"/>
      <c r="M330" s="90" t="inlineStr">
        <is>
          <t>Water Pulse</t>
        </is>
      </c>
      <c r="N330" s="71" t="n"/>
      <c r="Q330" s="72" t="inlineStr">
        <is>
          <t>Moves</t>
        </is>
      </c>
    </row>
    <row r="331">
      <c r="E331" s="90" t="inlineStr">
        <is>
          <t>Rain Dance</t>
        </is>
      </c>
      <c r="F331" s="71" t="n"/>
      <c r="G331" s="90" t="inlineStr">
        <is>
          <t>Water Pulse</t>
        </is>
      </c>
      <c r="H331" s="71" t="n"/>
      <c r="I331" s="76" t="inlineStr">
        <is>
          <t>Body Slam</t>
        </is>
      </c>
      <c r="J331" s="71" t="n"/>
      <c r="K331" s="90" t="inlineStr">
        <is>
          <t>Crabhammer</t>
        </is>
      </c>
      <c r="L331" s="71" t="n"/>
      <c r="M331" s="76" t="inlineStr">
        <is>
          <t>Double Team</t>
        </is>
      </c>
      <c r="N331" s="71" t="n"/>
    </row>
    <row r="332">
      <c r="E332" s="76" t="inlineStr">
        <is>
          <t>Protect</t>
        </is>
      </c>
      <c r="F332" s="71" t="n"/>
      <c r="G332" s="76" t="inlineStr">
        <is>
          <t>Double Team</t>
        </is>
      </c>
      <c r="H332" s="71" t="n"/>
      <c r="I332" s="76" t="inlineStr">
        <is>
          <t>Protect</t>
        </is>
      </c>
      <c r="J332" s="71" t="n"/>
      <c r="K332" s="75" t="inlineStr">
        <is>
          <t>Taunt</t>
        </is>
      </c>
      <c r="L332" s="71" t="n"/>
      <c r="M332" s="91" t="inlineStr">
        <is>
          <t>Ice Beam</t>
        </is>
      </c>
      <c r="N332" s="71" t="n"/>
    </row>
    <row r="333">
      <c r="E333" s="90" t="inlineStr">
        <is>
          <t>Hydro Pump</t>
        </is>
      </c>
      <c r="F333" s="71" t="n"/>
      <c r="G333" s="78" t="inlineStr">
        <is>
          <t>Fissure</t>
        </is>
      </c>
      <c r="H333" s="71" t="n"/>
      <c r="I333" s="91" t="inlineStr">
        <is>
          <t>Ice Beam</t>
        </is>
      </c>
      <c r="J333" s="71" t="n"/>
      <c r="K333" s="76" t="inlineStr">
        <is>
          <t>Double Team</t>
        </is>
      </c>
      <c r="L333" s="71" t="n"/>
      <c r="M333" s="85" t="inlineStr">
        <is>
          <t>Rest</t>
        </is>
      </c>
      <c r="N333" s="71" t="n"/>
    </row>
    <row r="335" ht="20" customHeight="1">
      <c r="B335" s="65" t="inlineStr">
        <is>
          <t>Leader</t>
        </is>
      </c>
      <c r="C335" s="66" t="n"/>
      <c r="D335" s="66" t="n"/>
      <c r="E335" s="67" t="inlineStr">
        <is>
          <t>Leader Juan (Rematch 2)</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IFERROR(_xlfn.IMAGE("https://play.pokemonshowdown.com/sprites/gen5/poliwhirl.png"),"")</f>
        <v/>
      </c>
      <c r="G336" s="68">
        <f>IFERROR(_xlfn.IMAGE("https://play.pokemonshowdown.com/sprites/gen5/whiscash.png"),"")</f>
        <v/>
      </c>
      <c r="I336" s="68">
        <f>IFERROR(_xlfn.IMAGE("https://play.pokemonshowdown.com/sprites/gen5/walrein.png"),"")</f>
        <v/>
      </c>
      <c r="K336" s="68">
        <f>IFERROR(_xlfn.IMAGE("https://play.pokemonshowdown.com/sprites/gen5/crawdaunt.png"),"")</f>
        <v/>
      </c>
      <c r="M336" s="68">
        <f>IFERROR(_xlfn.IMAGE("https://play.pokemonshowdown.com/sprites/gen5/kingdra.png"),"")</f>
        <v/>
      </c>
      <c r="Q336" s="69" t="inlineStr">
        <is>
          <t>DOUBLE BATTLE</t>
        </is>
      </c>
    </row>
    <row r="337">
      <c r="E337" s="70" t="inlineStr">
        <is>
          <t>Lv 50 Poliwhirl</t>
        </is>
      </c>
      <c r="F337" s="71" t="n"/>
      <c r="G337" s="70" t="inlineStr">
        <is>
          <t>Lv 51 Whiscash</t>
        </is>
      </c>
      <c r="H337" s="71" t="n"/>
      <c r="I337" s="70" t="inlineStr">
        <is>
          <t>Lv 53 Walrein</t>
        </is>
      </c>
      <c r="J337" s="71" t="n"/>
      <c r="K337" s="70" t="inlineStr">
        <is>
          <t>Lv 53 Crawdaunt</t>
        </is>
      </c>
      <c r="L337" s="71" t="n"/>
      <c r="M337" s="70" t="inlineStr">
        <is>
          <t>Lv 56 Kingdra</t>
        </is>
      </c>
      <c r="N337" s="71" t="n"/>
      <c r="Q337" s="72" t="inlineStr">
        <is>
          <t>Pokémon</t>
        </is>
      </c>
    </row>
    <row r="338">
      <c r="E338" s="73" t="inlineStr">
        <is>
          <t>Bold</t>
        </is>
      </c>
      <c r="F338" s="73" t="inlineStr">
        <is>
          <t>Swift Swim</t>
        </is>
      </c>
      <c r="G338" s="73" t="inlineStr">
        <is>
          <t>Modest</t>
        </is>
      </c>
      <c r="H338" s="73" t="inlineStr">
        <is>
          <t>Hydration</t>
        </is>
      </c>
      <c r="I338" s="73" t="inlineStr">
        <is>
          <t>Naughty</t>
        </is>
      </c>
      <c r="J338" s="73" t="inlineStr">
        <is>
          <t>Filter</t>
        </is>
      </c>
      <c r="K338" s="73" t="inlineStr">
        <is>
          <t>Impish</t>
        </is>
      </c>
      <c r="L338" s="73" t="inlineStr">
        <is>
          <t>Adaptability</t>
        </is>
      </c>
      <c r="M338" s="73" t="inlineStr">
        <is>
          <t>Modest</t>
        </is>
      </c>
      <c r="N338" s="73" t="inlineStr">
        <is>
          <t>Swift Swim</t>
        </is>
      </c>
      <c r="Q338" s="72" t="inlineStr">
        <is>
          <t>Nature / Ability</t>
        </is>
      </c>
    </row>
    <row r="339">
      <c r="B339" s="72" t="inlineStr">
        <is>
          <t>AI Flags:</t>
        </is>
      </c>
      <c r="E339" s="74" t="inlineStr">
        <is>
          <t>(None)</t>
        </is>
      </c>
      <c r="F339" s="71" t="n"/>
      <c r="G339" s="74" t="inlineStr">
        <is>
          <t>(None)</t>
        </is>
      </c>
      <c r="H339" s="71" t="n"/>
      <c r="I339" s="74" t="inlineStr">
        <is>
          <t>(None)</t>
        </is>
      </c>
      <c r="J339" s="71" t="n"/>
      <c r="K339" s="74" t="inlineStr">
        <is>
          <t>Chesto Berry</t>
        </is>
      </c>
      <c r="L339" s="71" t="n"/>
      <c r="M339" s="74" t="inlineStr">
        <is>
          <t>Chesto Berry</t>
        </is>
      </c>
      <c r="N339" s="71" t="n"/>
      <c r="Q339" s="72" t="inlineStr">
        <is>
          <t>Item</t>
        </is>
      </c>
    </row>
    <row r="340">
      <c r="B340" s="69" t="inlineStr">
        <is>
          <t>Basic Trainer</t>
        </is>
      </c>
      <c r="E340" s="85" t="inlineStr">
        <is>
          <t>Hypnosis</t>
        </is>
      </c>
      <c r="F340" s="71" t="n"/>
      <c r="G340" s="90" t="inlineStr">
        <is>
          <t>Rain Dance</t>
        </is>
      </c>
      <c r="H340" s="71" t="n"/>
      <c r="I340" s="90" t="inlineStr">
        <is>
          <t>Water Pulse</t>
        </is>
      </c>
      <c r="J340" s="71" t="n"/>
      <c r="K340" s="85" t="inlineStr">
        <is>
          <t>Rest</t>
        </is>
      </c>
      <c r="L340" s="71" t="n"/>
      <c r="M340" s="90" t="inlineStr">
        <is>
          <t>Water Pulse</t>
        </is>
      </c>
      <c r="N340" s="71" t="n"/>
      <c r="Q340" s="72" t="inlineStr">
        <is>
          <t>Moves</t>
        </is>
      </c>
    </row>
    <row r="341">
      <c r="E341" s="90" t="inlineStr">
        <is>
          <t>Rain Dance</t>
        </is>
      </c>
      <c r="F341" s="71" t="n"/>
      <c r="G341" s="90" t="inlineStr">
        <is>
          <t>Water Pulse</t>
        </is>
      </c>
      <c r="H341" s="71" t="n"/>
      <c r="I341" s="76" t="inlineStr">
        <is>
          <t>Body Slam</t>
        </is>
      </c>
      <c r="J341" s="71" t="n"/>
      <c r="K341" s="76" t="inlineStr">
        <is>
          <t>Guillotine</t>
        </is>
      </c>
      <c r="L341" s="71" t="n"/>
      <c r="M341" s="76" t="inlineStr">
        <is>
          <t>Double Team</t>
        </is>
      </c>
      <c r="N341" s="71" t="n"/>
    </row>
    <row r="342">
      <c r="E342" s="76" t="inlineStr">
        <is>
          <t>Protect</t>
        </is>
      </c>
      <c r="F342" s="71" t="n"/>
      <c r="G342" s="76" t="inlineStr">
        <is>
          <t>Double Team</t>
        </is>
      </c>
      <c r="H342" s="71" t="n"/>
      <c r="I342" s="76" t="inlineStr">
        <is>
          <t>Protect</t>
        </is>
      </c>
      <c r="J342" s="71" t="n"/>
      <c r="K342" s="75" t="inlineStr">
        <is>
          <t>Taunt</t>
        </is>
      </c>
      <c r="L342" s="71" t="n"/>
      <c r="M342" s="91" t="inlineStr">
        <is>
          <t>Ice Beam</t>
        </is>
      </c>
      <c r="N342" s="71" t="n"/>
    </row>
    <row r="343">
      <c r="E343" s="90" t="inlineStr">
        <is>
          <t>Hydro Pump</t>
        </is>
      </c>
      <c r="F343" s="71" t="n"/>
      <c r="G343" s="78" t="inlineStr">
        <is>
          <t>Fissure</t>
        </is>
      </c>
      <c r="H343" s="71" t="n"/>
      <c r="I343" s="91" t="inlineStr">
        <is>
          <t>Ice Beam</t>
        </is>
      </c>
      <c r="J343" s="71" t="n"/>
      <c r="K343" s="76" t="inlineStr">
        <is>
          <t>Double Team</t>
        </is>
      </c>
      <c r="L343" s="71" t="n"/>
      <c r="M343" s="85" t="inlineStr">
        <is>
          <t>Rest</t>
        </is>
      </c>
      <c r="N343" s="71" t="n"/>
    </row>
    <row r="345" ht="20" customHeight="1">
      <c r="B345" s="65" t="inlineStr">
        <is>
          <t>Leader</t>
        </is>
      </c>
      <c r="C345" s="66" t="n"/>
      <c r="D345" s="66" t="n"/>
      <c r="E345" s="67" t="inlineStr">
        <is>
          <t>Leader Juan (Rematch 3)</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IFERROR(_xlfn.IMAGE("https://play.pokemonshowdown.com/sprites/gen5/lapras.png"),"")</f>
        <v/>
      </c>
      <c r="G346" s="68">
        <f>IFERROR(_xlfn.IMAGE("https://play.pokemonshowdown.com/sprites/gen5/whiscash.png"),"")</f>
        <v/>
      </c>
      <c r="I346" s="68">
        <f>IFERROR(_xlfn.IMAGE("https://play.pokemonshowdown.com/sprites/gen5/poliwhirl.png"),"")</f>
        <v/>
      </c>
      <c r="K346" s="68">
        <f>IFERROR(_xlfn.IMAGE("https://play.pokemonshowdown.com/sprites/gen5/walrein.png"),"")</f>
        <v/>
      </c>
      <c r="M346" s="68">
        <f>IFERROR(_xlfn.IMAGE("https://play.pokemonshowdown.com/sprites/gen5/crawdaunt.png"),"")</f>
        <v/>
      </c>
      <c r="O346" s="68">
        <f>IFERROR(_xlfn.IMAGE("https://play.pokemonshowdown.com/sprites/gen5/kingdra.png"),"")</f>
        <v/>
      </c>
      <c r="Q346" s="69" t="inlineStr">
        <is>
          <t>DOUBLE BATTLE</t>
        </is>
      </c>
    </row>
    <row r="347">
      <c r="E347" s="70" t="inlineStr">
        <is>
          <t>Lv 56 Lapras</t>
        </is>
      </c>
      <c r="F347" s="71" t="n"/>
      <c r="G347" s="70" t="inlineStr">
        <is>
          <t>Lv 58 Whiscash</t>
        </is>
      </c>
      <c r="H347" s="71" t="n"/>
      <c r="I347" s="70" t="inlineStr">
        <is>
          <t>Lv 56 Poliwhirl</t>
        </is>
      </c>
      <c r="J347" s="71" t="n"/>
      <c r="K347" s="70" t="inlineStr">
        <is>
          <t>Lv 58 Walrein</t>
        </is>
      </c>
      <c r="L347" s="71" t="n"/>
      <c r="M347" s="70" t="inlineStr">
        <is>
          <t>Lv 58 Crawdaunt</t>
        </is>
      </c>
      <c r="N347" s="71" t="n"/>
      <c r="O347" s="70" t="inlineStr">
        <is>
          <t>Lv 61 Kingdra</t>
        </is>
      </c>
      <c r="P347" s="71" t="n"/>
      <c r="Q347" s="72" t="inlineStr">
        <is>
          <t>Pokémon</t>
        </is>
      </c>
    </row>
    <row r="348">
      <c r="E348" s="73" t="inlineStr">
        <is>
          <t>Modest</t>
        </is>
      </c>
      <c r="F348" s="73" t="inlineStr">
        <is>
          <t>Serene Grace</t>
        </is>
      </c>
      <c r="G348" s="73" t="inlineStr">
        <is>
          <t>Modest</t>
        </is>
      </c>
      <c r="H348" s="73" t="inlineStr">
        <is>
          <t>Hydration</t>
        </is>
      </c>
      <c r="I348" s="73" t="inlineStr">
        <is>
          <t>Bold</t>
        </is>
      </c>
      <c r="J348" s="73" t="inlineStr">
        <is>
          <t>Swift Swim</t>
        </is>
      </c>
      <c r="K348" s="73" t="inlineStr">
        <is>
          <t>Naughty</t>
        </is>
      </c>
      <c r="L348" s="73" t="inlineStr">
        <is>
          <t>Filter</t>
        </is>
      </c>
      <c r="M348" s="73" t="inlineStr">
        <is>
          <t>Impish</t>
        </is>
      </c>
      <c r="N348" s="73" t="inlineStr">
        <is>
          <t>Adaptability</t>
        </is>
      </c>
      <c r="O348" s="73" t="inlineStr">
        <is>
          <t>Modest</t>
        </is>
      </c>
      <c r="P348" s="73" t="inlineStr">
        <is>
          <t>Swift Swim</t>
        </is>
      </c>
      <c r="Q348" s="72" t="inlineStr">
        <is>
          <t>Nature / Ability</t>
        </is>
      </c>
    </row>
    <row r="349">
      <c r="B349" s="72" t="inlineStr">
        <is>
          <t>AI Flags:</t>
        </is>
      </c>
      <c r="E349" s="74" t="inlineStr">
        <is>
          <t>(None)</t>
        </is>
      </c>
      <c r="F349" s="71" t="n"/>
      <c r="G349" s="74" t="inlineStr">
        <is>
          <t>(None)</t>
        </is>
      </c>
      <c r="H349" s="71" t="n"/>
      <c r="I349" s="74" t="inlineStr">
        <is>
          <t>(None)</t>
        </is>
      </c>
      <c r="J349" s="71" t="n"/>
      <c r="K349" s="74" t="inlineStr">
        <is>
          <t>(None)</t>
        </is>
      </c>
      <c r="L349" s="71" t="n"/>
      <c r="M349" s="74" t="inlineStr">
        <is>
          <t>Chesto Berry</t>
        </is>
      </c>
      <c r="N349" s="71" t="n"/>
      <c r="O349" s="74" t="inlineStr">
        <is>
          <t>Chesto Berry</t>
        </is>
      </c>
      <c r="P349" s="71" t="n"/>
      <c r="Q349" s="72" t="inlineStr">
        <is>
          <t>Item</t>
        </is>
      </c>
    </row>
    <row r="350">
      <c r="B350" s="69" t="inlineStr">
        <is>
          <t>Basic Trainer</t>
        </is>
      </c>
      <c r="E350" s="90" t="inlineStr">
        <is>
          <t>Hydro Pump</t>
        </is>
      </c>
      <c r="F350" s="71" t="n"/>
      <c r="G350" s="90" t="inlineStr">
        <is>
          <t>Rain Dance</t>
        </is>
      </c>
      <c r="H350" s="71" t="n"/>
      <c r="I350" s="85" t="inlineStr">
        <is>
          <t>Hypnosis</t>
        </is>
      </c>
      <c r="J350" s="71" t="n"/>
      <c r="K350" s="90" t="inlineStr">
        <is>
          <t>Water Pulse</t>
        </is>
      </c>
      <c r="L350" s="71" t="n"/>
      <c r="M350" s="85" t="inlineStr">
        <is>
          <t>Rest</t>
        </is>
      </c>
      <c r="N350" s="71" t="n"/>
      <c r="O350" s="90" t="inlineStr">
        <is>
          <t>Water Pulse</t>
        </is>
      </c>
      <c r="P350" s="71" t="n"/>
      <c r="Q350" s="72" t="inlineStr">
        <is>
          <t>Moves</t>
        </is>
      </c>
    </row>
    <row r="351">
      <c r="E351" s="76" t="inlineStr">
        <is>
          <t>Perish Song</t>
        </is>
      </c>
      <c r="F351" s="71" t="n"/>
      <c r="G351" s="90" t="inlineStr">
        <is>
          <t>Water Pulse</t>
        </is>
      </c>
      <c r="H351" s="71" t="n"/>
      <c r="I351" s="90" t="inlineStr">
        <is>
          <t>Rain Dance</t>
        </is>
      </c>
      <c r="J351" s="71" t="n"/>
      <c r="K351" s="76" t="inlineStr">
        <is>
          <t>Body Slam</t>
        </is>
      </c>
      <c r="L351" s="71" t="n"/>
      <c r="M351" s="76" t="inlineStr">
        <is>
          <t>Guillotine</t>
        </is>
      </c>
      <c r="N351" s="71" t="n"/>
      <c r="O351" s="76" t="inlineStr">
        <is>
          <t>Double Team</t>
        </is>
      </c>
      <c r="P351" s="71" t="n"/>
    </row>
    <row r="352">
      <c r="E352" s="91" t="inlineStr">
        <is>
          <t>Ice Beam</t>
        </is>
      </c>
      <c r="F352" s="71" t="n"/>
      <c r="G352" s="76" t="inlineStr">
        <is>
          <t>Double Team</t>
        </is>
      </c>
      <c r="H352" s="71" t="n"/>
      <c r="I352" s="76" t="inlineStr">
        <is>
          <t>Protect</t>
        </is>
      </c>
      <c r="J352" s="71" t="n"/>
      <c r="K352" s="76" t="inlineStr">
        <is>
          <t>Protect</t>
        </is>
      </c>
      <c r="L352" s="71" t="n"/>
      <c r="M352" s="75" t="inlineStr">
        <is>
          <t>Taunt</t>
        </is>
      </c>
      <c r="N352" s="71" t="n"/>
      <c r="O352" s="91" t="inlineStr">
        <is>
          <t>Ice Beam</t>
        </is>
      </c>
      <c r="P352" s="71" t="n"/>
    </row>
    <row r="353">
      <c r="E353" s="92" t="inlineStr">
        <is>
          <t>Confuse Ray</t>
        </is>
      </c>
      <c r="F353" s="71" t="n"/>
      <c r="G353" s="78" t="inlineStr">
        <is>
          <t>Fissure</t>
        </is>
      </c>
      <c r="H353" s="71" t="n"/>
      <c r="I353" s="90" t="inlineStr">
        <is>
          <t>Hydro Pump</t>
        </is>
      </c>
      <c r="J353" s="71" t="n"/>
      <c r="K353" s="91" t="inlineStr">
        <is>
          <t>Ice Beam</t>
        </is>
      </c>
      <c r="L353" s="71" t="n"/>
      <c r="M353" s="76" t="inlineStr">
        <is>
          <t>Double Team</t>
        </is>
      </c>
      <c r="N353" s="71" t="n"/>
      <c r="O353" s="85" t="inlineStr">
        <is>
          <t>Rest</t>
        </is>
      </c>
      <c r="P353" s="71" t="n"/>
    </row>
    <row r="355" ht="20" customHeight="1">
      <c r="B355" s="65" t="inlineStr">
        <is>
          <t>Leader</t>
        </is>
      </c>
      <c r="C355" s="66" t="n"/>
      <c r="D355" s="66" t="n"/>
      <c r="E355" s="67" t="inlineStr">
        <is>
          <t>Leader Juan (Rematch 4)</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IFERROR(_xlfn.IMAGE("https://play.pokemonshowdown.com/sprites/gen5/lapras.png"),"")</f>
        <v/>
      </c>
      <c r="G356" s="68">
        <f>IFERROR(_xlfn.IMAGE("https://play.pokemonshowdown.com/sprites/gen5/whiscash.png"),"")</f>
        <v/>
      </c>
      <c r="I356" s="68">
        <f>IFERROR(_xlfn.IMAGE("https://play.pokemonshowdown.com/sprites/gen5/politoed.png"),"")</f>
        <v/>
      </c>
      <c r="K356" s="68">
        <f>IFERROR(_xlfn.IMAGE("https://play.pokemonshowdown.com/sprites/gen5/walrein.png"),"")</f>
        <v/>
      </c>
      <c r="M356" s="68">
        <f>IFERROR(_xlfn.IMAGE("https://play.pokemonshowdown.com/sprites/gen5/crawdaunt.png"),"")</f>
        <v/>
      </c>
      <c r="O356" s="68">
        <f>IFERROR(_xlfn.IMAGE("https://play.pokemonshowdown.com/sprites/gen5/kingdra.png"),"")</f>
        <v/>
      </c>
      <c r="Q356" s="69" t="inlineStr">
        <is>
          <t>DOUBLE BATTLE</t>
        </is>
      </c>
    </row>
    <row r="357">
      <c r="E357" s="70" t="inlineStr">
        <is>
          <t>Lv 61 Lapras</t>
        </is>
      </c>
      <c r="F357" s="71" t="n"/>
      <c r="G357" s="70" t="inlineStr">
        <is>
          <t>Lv 63 Whiscash</t>
        </is>
      </c>
      <c r="H357" s="71" t="n"/>
      <c r="I357" s="70" t="inlineStr">
        <is>
          <t>Lv 61 Politoed</t>
        </is>
      </c>
      <c r="J357" s="71" t="n"/>
      <c r="K357" s="70" t="inlineStr">
        <is>
          <t>Lv 63 Walrein</t>
        </is>
      </c>
      <c r="L357" s="71" t="n"/>
      <c r="M357" s="70" t="inlineStr">
        <is>
          <t>Lv 63 Crawdaunt</t>
        </is>
      </c>
      <c r="N357" s="71" t="n"/>
      <c r="O357" s="70" t="inlineStr">
        <is>
          <t>Lv 66 Kingdra</t>
        </is>
      </c>
      <c r="P357" s="71" t="n"/>
      <c r="Q357" s="72" t="inlineStr">
        <is>
          <t>Pokémon</t>
        </is>
      </c>
    </row>
    <row r="358">
      <c r="E358" s="73" t="inlineStr">
        <is>
          <t>Modest</t>
        </is>
      </c>
      <c r="F358" s="73" t="inlineStr">
        <is>
          <t>Serene Grace</t>
        </is>
      </c>
      <c r="G358" s="73" t="inlineStr">
        <is>
          <t>Modest</t>
        </is>
      </c>
      <c r="H358" s="73" t="inlineStr">
        <is>
          <t>Hydration</t>
        </is>
      </c>
      <c r="I358" s="73" t="inlineStr">
        <is>
          <t>Modest</t>
        </is>
      </c>
      <c r="J358" s="73" t="inlineStr">
        <is>
          <t>Swift Swim</t>
        </is>
      </c>
      <c r="K358" s="73" t="inlineStr">
        <is>
          <t>Naughty</t>
        </is>
      </c>
      <c r="L358" s="73" t="inlineStr">
        <is>
          <t>Filter</t>
        </is>
      </c>
      <c r="M358" s="73" t="inlineStr">
        <is>
          <t>Impish</t>
        </is>
      </c>
      <c r="N358" s="73" t="inlineStr">
        <is>
          <t>Adaptability</t>
        </is>
      </c>
      <c r="O358" s="73" t="inlineStr">
        <is>
          <t>Modest</t>
        </is>
      </c>
      <c r="P358" s="73" t="inlineStr">
        <is>
          <t>Swift Swim</t>
        </is>
      </c>
      <c r="Q358" s="72" t="inlineStr">
        <is>
          <t>Nature / Ability</t>
        </is>
      </c>
    </row>
    <row r="359">
      <c r="B359" s="72" t="inlineStr">
        <is>
          <t>AI Flags:</t>
        </is>
      </c>
      <c r="E359" s="74" t="inlineStr">
        <is>
          <t>(None)</t>
        </is>
      </c>
      <c r="F359" s="71" t="n"/>
      <c r="G359" s="74" t="inlineStr">
        <is>
          <t>(None)</t>
        </is>
      </c>
      <c r="H359" s="71" t="n"/>
      <c r="I359" s="74" t="inlineStr">
        <is>
          <t>(None)</t>
        </is>
      </c>
      <c r="J359" s="71" t="n"/>
      <c r="K359" s="74" t="inlineStr">
        <is>
          <t>(None)</t>
        </is>
      </c>
      <c r="L359" s="71" t="n"/>
      <c r="M359" s="74" t="inlineStr">
        <is>
          <t>Chesto Berry</t>
        </is>
      </c>
      <c r="N359" s="71" t="n"/>
      <c r="O359" s="74" t="inlineStr">
        <is>
          <t>Chesto Berry</t>
        </is>
      </c>
      <c r="P359" s="71" t="n"/>
      <c r="Q359" s="72" t="inlineStr">
        <is>
          <t>Item</t>
        </is>
      </c>
    </row>
    <row r="360">
      <c r="B360" s="69" t="inlineStr">
        <is>
          <t>Basic Trainer</t>
        </is>
      </c>
      <c r="E360" s="90" t="inlineStr">
        <is>
          <t>Hydro Pump</t>
        </is>
      </c>
      <c r="F360" s="71" t="n"/>
      <c r="G360" s="90" t="inlineStr">
        <is>
          <t>Rain Dance</t>
        </is>
      </c>
      <c r="H360" s="71" t="n"/>
      <c r="I360" s="85" t="inlineStr">
        <is>
          <t>Hypnosis</t>
        </is>
      </c>
      <c r="J360" s="71" t="n"/>
      <c r="K360" s="90" t="inlineStr">
        <is>
          <t>Water Pulse</t>
        </is>
      </c>
      <c r="L360" s="71" t="n"/>
      <c r="M360" s="85" t="inlineStr">
        <is>
          <t>Rest</t>
        </is>
      </c>
      <c r="N360" s="71" t="n"/>
      <c r="O360" s="90" t="inlineStr">
        <is>
          <t>Water Pulse</t>
        </is>
      </c>
      <c r="P360" s="71" t="n"/>
      <c r="Q360" s="72" t="inlineStr">
        <is>
          <t>Moves</t>
        </is>
      </c>
    </row>
    <row r="361">
      <c r="E361" s="76" t="inlineStr">
        <is>
          <t>Perish Song</t>
        </is>
      </c>
      <c r="F361" s="71" t="n"/>
      <c r="G361" s="90" t="inlineStr">
        <is>
          <t>Water Pulse</t>
        </is>
      </c>
      <c r="H361" s="71" t="n"/>
      <c r="I361" s="90" t="inlineStr">
        <is>
          <t>Rain Dance</t>
        </is>
      </c>
      <c r="J361" s="71" t="n"/>
      <c r="K361" s="76" t="inlineStr">
        <is>
          <t>Body Slam</t>
        </is>
      </c>
      <c r="L361" s="71" t="n"/>
      <c r="M361" s="76" t="inlineStr">
        <is>
          <t>Guillotine</t>
        </is>
      </c>
      <c r="N361" s="71" t="n"/>
      <c r="O361" s="76" t="inlineStr">
        <is>
          <t>Double Team</t>
        </is>
      </c>
      <c r="P361" s="71" t="n"/>
    </row>
    <row r="362">
      <c r="E362" s="91" t="inlineStr">
        <is>
          <t>Ice Beam</t>
        </is>
      </c>
      <c r="F362" s="71" t="n"/>
      <c r="G362" s="76" t="inlineStr">
        <is>
          <t>Double Team</t>
        </is>
      </c>
      <c r="H362" s="71" t="n"/>
      <c r="I362" s="90" t="inlineStr">
        <is>
          <t>Hydro Pump</t>
        </is>
      </c>
      <c r="J362" s="71" t="n"/>
      <c r="K362" s="76" t="inlineStr">
        <is>
          <t>Protect</t>
        </is>
      </c>
      <c r="L362" s="71" t="n"/>
      <c r="M362" s="75" t="inlineStr">
        <is>
          <t>Taunt</t>
        </is>
      </c>
      <c r="N362" s="71" t="n"/>
      <c r="O362" s="91" t="inlineStr">
        <is>
          <t>Ice Beam</t>
        </is>
      </c>
      <c r="P362" s="71" t="n"/>
    </row>
    <row r="363">
      <c r="E363" s="92" t="inlineStr">
        <is>
          <t>Confuse Ray</t>
        </is>
      </c>
      <c r="F363" s="71" t="n"/>
      <c r="G363" s="78" t="inlineStr">
        <is>
          <t>Fissure</t>
        </is>
      </c>
      <c r="H363" s="71" t="n"/>
      <c r="I363" s="76" t="inlineStr">
        <is>
          <t>Perish Song</t>
        </is>
      </c>
      <c r="J363" s="71" t="n"/>
      <c r="K363" s="91" t="inlineStr">
        <is>
          <t>Sheer Cold</t>
        </is>
      </c>
      <c r="L363" s="71" t="n"/>
      <c r="M363" s="76" t="inlineStr">
        <is>
          <t>Double Team</t>
        </is>
      </c>
      <c r="N363" s="71" t="n"/>
      <c r="O363" s="85" t="inlineStr">
        <is>
          <t>Rest</t>
        </is>
      </c>
      <c r="P363" s="71" t="n"/>
    </row>
    <row r="365" ht="20" customHeight="1">
      <c r="B365" s="65" t="inlineStr">
        <is>
          <t>Leader</t>
        </is>
      </c>
      <c r="C365" s="66" t="n"/>
      <c r="D365" s="66" t="n"/>
      <c r="E365" s="67" t="inlineStr">
        <is>
          <t>Leader Norman (Rematch 1)</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IFERROR(_xlfn.IMAGE("https://play.pokemonshowdown.com/sprites/gen5/chansey.png"),"")</f>
        <v/>
      </c>
      <c r="G366" s="68">
        <f>IFERROR(_xlfn.IMAGE("https://play.pokemonshowdown.com/sprites/gen5/slaking.png"),"")</f>
        <v/>
      </c>
      <c r="I366" s="68">
        <f>IFERROR(_xlfn.IMAGE("https://play.pokemonshowdown.com/sprites/gen5/spinda.png"),"")</f>
        <v/>
      </c>
      <c r="K366" s="68">
        <f>IFERROR(_xlfn.IMAGE("https://play.pokemonshowdown.com/sprites/gen5/slaking.png"),"")</f>
        <v/>
      </c>
      <c r="Q366" s="69" t="inlineStr">
        <is>
          <t>DOUBLE BATTLE</t>
        </is>
      </c>
    </row>
    <row r="367">
      <c r="E367" s="70" t="inlineStr">
        <is>
          <t>Lv 42 Chansey</t>
        </is>
      </c>
      <c r="F367" s="71" t="n"/>
      <c r="G367" s="70" t="inlineStr">
        <is>
          <t>Lv 42 Slaking</t>
        </is>
      </c>
      <c r="H367" s="71" t="n"/>
      <c r="I367" s="70" t="inlineStr">
        <is>
          <t>Lv 43 Spinda</t>
        </is>
      </c>
      <c r="J367" s="71" t="n"/>
      <c r="K367" s="70" t="inlineStr">
        <is>
          <t>Lv 45 Slaking</t>
        </is>
      </c>
      <c r="L367" s="71" t="n"/>
      <c r="Q367" s="72" t="inlineStr">
        <is>
          <t>Pokémon</t>
        </is>
      </c>
    </row>
    <row r="368">
      <c r="E368" s="73" t="inlineStr">
        <is>
          <t>Adamant</t>
        </is>
      </c>
      <c r="F368" s="73" t="inlineStr">
        <is>
          <t>Natural Cure</t>
        </is>
      </c>
      <c r="G368" s="73" t="inlineStr">
        <is>
          <t>Naive</t>
        </is>
      </c>
      <c r="H368" s="73" t="inlineStr">
        <is>
          <t>Truant</t>
        </is>
      </c>
      <c r="I368" s="73" t="inlineStr">
        <is>
          <t>Adamant</t>
        </is>
      </c>
      <c r="J368" s="73" t="inlineStr">
        <is>
          <t>Tangled Feet</t>
        </is>
      </c>
      <c r="K368" s="73" t="inlineStr">
        <is>
          <t>Timid</t>
        </is>
      </c>
      <c r="L368" s="73" t="inlineStr">
        <is>
          <t>Truant</t>
        </is>
      </c>
      <c r="Q368" s="72" t="inlineStr">
        <is>
          <t>Nature / Ability</t>
        </is>
      </c>
    </row>
    <row r="369">
      <c r="B369" s="72" t="inlineStr">
        <is>
          <t>AI Flags:</t>
        </is>
      </c>
      <c r="E369" s="74" t="inlineStr">
        <is>
          <t>(None)</t>
        </is>
      </c>
      <c r="F369" s="71" t="n"/>
      <c r="G369" s="74" t="inlineStr">
        <is>
          <t>Sitrus Berry</t>
        </is>
      </c>
      <c r="H369" s="71" t="n"/>
      <c r="I369" s="74" t="inlineStr">
        <is>
          <t>(None)</t>
        </is>
      </c>
      <c r="J369" s="71" t="n"/>
      <c r="K369" s="74" t="inlineStr">
        <is>
          <t>Sitrus Berry</t>
        </is>
      </c>
      <c r="L369" s="71" t="n"/>
      <c r="Q369" s="72" t="inlineStr">
        <is>
          <t>Item</t>
        </is>
      </c>
    </row>
    <row r="370">
      <c r="B370" s="69" t="inlineStr">
        <is>
          <t>Basic Trainer</t>
        </is>
      </c>
      <c r="E370" s="85" t="inlineStr">
        <is>
          <t>Light Screen</t>
        </is>
      </c>
      <c r="F370" s="71" t="n"/>
      <c r="G370" s="91" t="inlineStr">
        <is>
          <t>Blizzard</t>
        </is>
      </c>
      <c r="H370" s="71" t="n"/>
      <c r="I370" s="76" t="inlineStr">
        <is>
          <t>Teeter Dance</t>
        </is>
      </c>
      <c r="J370" s="71" t="n"/>
      <c r="K370" s="76" t="inlineStr">
        <is>
          <t>Hyper Beam</t>
        </is>
      </c>
      <c r="L370" s="71" t="n"/>
      <c r="Q370" s="72" t="inlineStr">
        <is>
          <t>Moves</t>
        </is>
      </c>
    </row>
    <row r="371">
      <c r="E371" s="76" t="inlineStr">
        <is>
          <t>Sing</t>
        </is>
      </c>
      <c r="F371" s="71" t="n"/>
      <c r="G371" s="92" t="inlineStr">
        <is>
          <t>Shadow Ball</t>
        </is>
      </c>
      <c r="H371" s="71" t="n"/>
      <c r="I371" s="85" t="inlineStr">
        <is>
          <t>Skill Swap</t>
        </is>
      </c>
      <c r="J371" s="71" t="n"/>
      <c r="K371" s="83" t="inlineStr">
        <is>
          <t>Flamethrower</t>
        </is>
      </c>
      <c r="L371" s="71" t="n"/>
    </row>
    <row r="372">
      <c r="E372" s="85" t="inlineStr">
        <is>
          <t>Skill Swap</t>
        </is>
      </c>
      <c r="F372" s="71" t="n"/>
      <c r="G372" s="76" t="inlineStr">
        <is>
          <t>Double Edge</t>
        </is>
      </c>
      <c r="H372" s="71" t="n"/>
      <c r="I372" s="76" t="inlineStr">
        <is>
          <t>Facade</t>
        </is>
      </c>
      <c r="J372" s="71" t="n"/>
      <c r="K372" s="77" t="inlineStr">
        <is>
          <t>Thunderbolt</t>
        </is>
      </c>
      <c r="L372" s="71" t="n"/>
    </row>
    <row r="373">
      <c r="E373" s="86" t="inlineStr">
        <is>
          <t>Focus Punch</t>
        </is>
      </c>
      <c r="F373" s="71" t="n"/>
      <c r="G373" s="83" t="inlineStr">
        <is>
          <t>Fire Blast</t>
        </is>
      </c>
      <c r="H373" s="71" t="n"/>
      <c r="I373" s="85" t="inlineStr">
        <is>
          <t>Hypnosis</t>
        </is>
      </c>
      <c r="J373" s="71" t="n"/>
      <c r="K373" s="92" t="inlineStr">
        <is>
          <t>Shadow Ball</t>
        </is>
      </c>
      <c r="L373" s="71" t="n"/>
    </row>
    <row r="375" ht="20" customHeight="1">
      <c r="B375" s="65" t="inlineStr">
        <is>
          <t>Leader</t>
        </is>
      </c>
      <c r="C375" s="66" t="n"/>
      <c r="D375" s="66" t="n"/>
      <c r="E375" s="67" t="inlineStr">
        <is>
          <t>Leader Norman (Rematch 2)</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IFERROR(_xlfn.IMAGE("https://play.pokemonshowdown.com/sprites/gen5/slaking.png"),"")</f>
        <v/>
      </c>
      <c r="G376" s="68">
        <f>IFERROR(_xlfn.IMAGE("https://play.pokemonshowdown.com/sprites/gen5/chansey.png"),"")</f>
        <v/>
      </c>
      <c r="I376" s="68">
        <f>IFERROR(_xlfn.IMAGE("https://play.pokemonshowdown.com/sprites/gen5/kangaskhan.png"),"")</f>
        <v/>
      </c>
      <c r="K376" s="68">
        <f>IFERROR(_xlfn.IMAGE("https://play.pokemonshowdown.com/sprites/gen5/spinda.png"),"")</f>
        <v/>
      </c>
      <c r="M376" s="68">
        <f>IFERROR(_xlfn.IMAGE("https://play.pokemonshowdown.com/sprites/gen5/slaking.png"),"")</f>
        <v/>
      </c>
      <c r="Q376" s="69" t="inlineStr">
        <is>
          <t>DOUBLE BATTLE</t>
        </is>
      </c>
    </row>
    <row r="377">
      <c r="E377" s="70" t="inlineStr">
        <is>
          <t>Lv 47 Slaking</t>
        </is>
      </c>
      <c r="F377" s="71" t="n"/>
      <c r="G377" s="70" t="inlineStr">
        <is>
          <t>Lv 47 Chansey</t>
        </is>
      </c>
      <c r="H377" s="71" t="n"/>
      <c r="I377" s="70" t="inlineStr">
        <is>
          <t>Lv 45 Kangaskhan</t>
        </is>
      </c>
      <c r="J377" s="71" t="n"/>
      <c r="K377" s="70" t="inlineStr">
        <is>
          <t>Lv 48 Spinda</t>
        </is>
      </c>
      <c r="L377" s="71" t="n"/>
      <c r="M377" s="70" t="inlineStr">
        <is>
          <t>Lv 50 Slaking</t>
        </is>
      </c>
      <c r="N377" s="71" t="n"/>
      <c r="Q377" s="72" t="inlineStr">
        <is>
          <t>Pokémon</t>
        </is>
      </c>
    </row>
    <row r="378">
      <c r="E378" s="73" t="inlineStr">
        <is>
          <t>Naive</t>
        </is>
      </c>
      <c r="F378" s="73" t="inlineStr">
        <is>
          <t>Truant</t>
        </is>
      </c>
      <c r="G378" s="73" t="inlineStr">
        <is>
          <t>Adamant</t>
        </is>
      </c>
      <c r="H378" s="73" t="inlineStr">
        <is>
          <t>Natural Cure</t>
        </is>
      </c>
      <c r="I378" s="73" t="inlineStr">
        <is>
          <t>Adamant</t>
        </is>
      </c>
      <c r="J378" s="73" t="inlineStr">
        <is>
          <t>Scrappy</t>
        </is>
      </c>
      <c r="K378" s="73" t="inlineStr">
        <is>
          <t>Adamant</t>
        </is>
      </c>
      <c r="L378" s="73" t="inlineStr">
        <is>
          <t>Tangled Feet</t>
        </is>
      </c>
      <c r="M378" s="73" t="inlineStr">
        <is>
          <t>Timid</t>
        </is>
      </c>
      <c r="N378" s="73" t="inlineStr">
        <is>
          <t>Truant</t>
        </is>
      </c>
      <c r="Q378" s="72" t="inlineStr">
        <is>
          <t>Nature / Ability</t>
        </is>
      </c>
    </row>
    <row r="379">
      <c r="B379" s="72" t="inlineStr">
        <is>
          <t>AI Flags:</t>
        </is>
      </c>
      <c r="E379" s="74" t="inlineStr">
        <is>
          <t>Sitrus Berry</t>
        </is>
      </c>
      <c r="F379" s="71" t="n"/>
      <c r="G379" s="74" t="inlineStr">
        <is>
          <t>(None)</t>
        </is>
      </c>
      <c r="H379" s="71" t="n"/>
      <c r="I379" s="74" t="inlineStr">
        <is>
          <t>(None)</t>
        </is>
      </c>
      <c r="J379" s="71" t="n"/>
      <c r="K379" s="74" t="inlineStr">
        <is>
          <t>(None)</t>
        </is>
      </c>
      <c r="L379" s="71" t="n"/>
      <c r="M379" s="74" t="inlineStr">
        <is>
          <t>Sitrus Berry</t>
        </is>
      </c>
      <c r="N379" s="71" t="n"/>
      <c r="Q379" s="72" t="inlineStr">
        <is>
          <t>Item</t>
        </is>
      </c>
    </row>
    <row r="380">
      <c r="B380" s="69" t="inlineStr">
        <is>
          <t>Basic Trainer</t>
        </is>
      </c>
      <c r="E380" s="91" t="inlineStr">
        <is>
          <t>Blizzard</t>
        </is>
      </c>
      <c r="F380" s="71" t="n"/>
      <c r="G380" s="85" t="inlineStr">
        <is>
          <t>Light Screen</t>
        </is>
      </c>
      <c r="H380" s="71" t="n"/>
      <c r="I380" s="76" t="inlineStr">
        <is>
          <t>Fake Out</t>
        </is>
      </c>
      <c r="J380" s="71" t="n"/>
      <c r="K380" s="76" t="inlineStr">
        <is>
          <t>Teeter Dance</t>
        </is>
      </c>
      <c r="L380" s="71" t="n"/>
      <c r="M380" s="76" t="inlineStr">
        <is>
          <t>Hyper Beam</t>
        </is>
      </c>
      <c r="N380" s="71" t="n"/>
      <c r="Q380" s="72" t="inlineStr">
        <is>
          <t>Moves</t>
        </is>
      </c>
    </row>
    <row r="381">
      <c r="E381" s="92" t="inlineStr">
        <is>
          <t>Shadow Ball</t>
        </is>
      </c>
      <c r="F381" s="71" t="n"/>
      <c r="G381" s="76" t="inlineStr">
        <is>
          <t>Sing</t>
        </is>
      </c>
      <c r="H381" s="71" t="n"/>
      <c r="I381" s="76" t="inlineStr">
        <is>
          <t>Dizzy Punch</t>
        </is>
      </c>
      <c r="J381" s="71" t="n"/>
      <c r="K381" s="85" t="inlineStr">
        <is>
          <t>Skill Swap</t>
        </is>
      </c>
      <c r="L381" s="71" t="n"/>
      <c r="M381" s="83" t="inlineStr">
        <is>
          <t>Flamethrower</t>
        </is>
      </c>
      <c r="N381" s="71" t="n"/>
    </row>
    <row r="382">
      <c r="E382" s="76" t="inlineStr">
        <is>
          <t>Double Edge</t>
        </is>
      </c>
      <c r="F382" s="71" t="n"/>
      <c r="G382" s="85" t="inlineStr">
        <is>
          <t>Skill Swap</t>
        </is>
      </c>
      <c r="H382" s="71" t="n"/>
      <c r="I382" s="76" t="inlineStr">
        <is>
          <t>Endure</t>
        </is>
      </c>
      <c r="J382" s="71" t="n"/>
      <c r="K382" s="76" t="inlineStr">
        <is>
          <t>Facade</t>
        </is>
      </c>
      <c r="L382" s="71" t="n"/>
      <c r="M382" s="77" t="inlineStr">
        <is>
          <t>Thunderbolt</t>
        </is>
      </c>
      <c r="N382" s="71" t="n"/>
    </row>
    <row r="383">
      <c r="E383" s="83" t="inlineStr">
        <is>
          <t>Fire Blast</t>
        </is>
      </c>
      <c r="F383" s="71" t="n"/>
      <c r="G383" s="86" t="inlineStr">
        <is>
          <t>Focus Punch</t>
        </is>
      </c>
      <c r="H383" s="71" t="n"/>
      <c r="I383" s="86" t="inlineStr">
        <is>
          <t>Reversal</t>
        </is>
      </c>
      <c r="J383" s="71" t="n"/>
      <c r="K383" s="85" t="inlineStr">
        <is>
          <t>Hypnosis</t>
        </is>
      </c>
      <c r="L383" s="71" t="n"/>
      <c r="M383" s="92" t="inlineStr">
        <is>
          <t>Shadow Ball</t>
        </is>
      </c>
      <c r="N383" s="71" t="n"/>
    </row>
    <row r="385" ht="20" customHeight="1">
      <c r="B385" s="65" t="inlineStr">
        <is>
          <t>Leader</t>
        </is>
      </c>
      <c r="C385" s="66" t="n"/>
      <c r="D385" s="66" t="n"/>
      <c r="E385" s="67" t="inlineStr">
        <is>
          <t>Leader Norman (Rematch 3)</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IFERROR(_xlfn.IMAGE("https://play.pokemonshowdown.com/sprites/gen5/slaking.png"),"")</f>
        <v/>
      </c>
      <c r="G386" s="68">
        <f>IFERROR(_xlfn.IMAGE("https://play.pokemonshowdown.com/sprites/gen5/blissey.png"),"")</f>
        <v/>
      </c>
      <c r="I386" s="68">
        <f>IFERROR(_xlfn.IMAGE("https://play.pokemonshowdown.com/sprites/gen5/kangaskhan.png"),"")</f>
        <v/>
      </c>
      <c r="K386" s="68">
        <f>IFERROR(_xlfn.IMAGE("https://play.pokemonshowdown.com/sprites/gen5/spinda.png"),"")</f>
        <v/>
      </c>
      <c r="M386" s="68">
        <f>IFERROR(_xlfn.IMAGE("https://play.pokemonshowdown.com/sprites/gen5/slaking.png"),"")</f>
        <v/>
      </c>
      <c r="Q386" s="69" t="inlineStr">
        <is>
          <t>DOUBLE BATTLE</t>
        </is>
      </c>
    </row>
    <row r="387">
      <c r="E387" s="70" t="inlineStr">
        <is>
          <t>Lv 52 Slaking</t>
        </is>
      </c>
      <c r="F387" s="71" t="n"/>
      <c r="G387" s="70" t="inlineStr">
        <is>
          <t>Lv 52 Blissey</t>
        </is>
      </c>
      <c r="H387" s="71" t="n"/>
      <c r="I387" s="70" t="inlineStr">
        <is>
          <t>Lv 50 Kangaskhan</t>
        </is>
      </c>
      <c r="J387" s="71" t="n"/>
      <c r="K387" s="70" t="inlineStr">
        <is>
          <t>Lv 53 Spinda</t>
        </is>
      </c>
      <c r="L387" s="71" t="n"/>
      <c r="M387" s="70" t="inlineStr">
        <is>
          <t>Lv 55 Slaking</t>
        </is>
      </c>
      <c r="N387" s="71" t="n"/>
      <c r="Q387" s="72" t="inlineStr">
        <is>
          <t>Pokémon</t>
        </is>
      </c>
    </row>
    <row r="388">
      <c r="E388" s="73" t="inlineStr">
        <is>
          <t>Naive</t>
        </is>
      </c>
      <c r="F388" s="73" t="inlineStr">
        <is>
          <t>Truant</t>
        </is>
      </c>
      <c r="G388" s="73" t="inlineStr">
        <is>
          <t>Adamant</t>
        </is>
      </c>
      <c r="H388" s="73" t="inlineStr">
        <is>
          <t>Serene Grace</t>
        </is>
      </c>
      <c r="I388" s="73" t="inlineStr">
        <is>
          <t>Adamant</t>
        </is>
      </c>
      <c r="J388" s="73" t="inlineStr">
        <is>
          <t>Scrappy</t>
        </is>
      </c>
      <c r="K388" s="73" t="inlineStr">
        <is>
          <t>Adamant</t>
        </is>
      </c>
      <c r="L388" s="73" t="inlineStr">
        <is>
          <t>Tangled Feet</t>
        </is>
      </c>
      <c r="M388" s="73" t="inlineStr">
        <is>
          <t>Timid</t>
        </is>
      </c>
      <c r="N388" s="73" t="inlineStr">
        <is>
          <t>Truant</t>
        </is>
      </c>
      <c r="Q388" s="72" t="inlineStr">
        <is>
          <t>Nature / Ability</t>
        </is>
      </c>
    </row>
    <row r="389">
      <c r="B389" s="72" t="inlineStr">
        <is>
          <t>AI Flags:</t>
        </is>
      </c>
      <c r="E389" s="74" t="inlineStr">
        <is>
          <t>Sitrus Berry</t>
        </is>
      </c>
      <c r="F389" s="71" t="n"/>
      <c r="G389" s="74" t="inlineStr">
        <is>
          <t>(None)</t>
        </is>
      </c>
      <c r="H389" s="71" t="n"/>
      <c r="I389" s="74" t="inlineStr">
        <is>
          <t>(None)</t>
        </is>
      </c>
      <c r="J389" s="71" t="n"/>
      <c r="K389" s="74" t="inlineStr">
        <is>
          <t>(None)</t>
        </is>
      </c>
      <c r="L389" s="71" t="n"/>
      <c r="M389" s="74" t="inlineStr">
        <is>
          <t>Sitrus Berry</t>
        </is>
      </c>
      <c r="N389" s="71" t="n"/>
      <c r="Q389" s="72" t="inlineStr">
        <is>
          <t>Item</t>
        </is>
      </c>
    </row>
    <row r="390">
      <c r="B390" s="69" t="inlineStr">
        <is>
          <t>Basic Trainer</t>
        </is>
      </c>
      <c r="E390" s="91" t="inlineStr">
        <is>
          <t>Blizzard</t>
        </is>
      </c>
      <c r="F390" s="71" t="n"/>
      <c r="G390" s="85" t="inlineStr">
        <is>
          <t>Light Screen</t>
        </is>
      </c>
      <c r="H390" s="71" t="n"/>
      <c r="I390" s="76" t="inlineStr">
        <is>
          <t>Fake Out</t>
        </is>
      </c>
      <c r="J390" s="71" t="n"/>
      <c r="K390" s="76" t="inlineStr">
        <is>
          <t>Teeter Dance</t>
        </is>
      </c>
      <c r="L390" s="71" t="n"/>
      <c r="M390" s="76" t="inlineStr">
        <is>
          <t>Hyper Beam</t>
        </is>
      </c>
      <c r="N390" s="71" t="n"/>
      <c r="Q390" s="72" t="inlineStr">
        <is>
          <t>Moves</t>
        </is>
      </c>
    </row>
    <row r="391">
      <c r="E391" s="92" t="inlineStr">
        <is>
          <t>Shadow Ball</t>
        </is>
      </c>
      <c r="F391" s="71" t="n"/>
      <c r="G391" s="76" t="inlineStr">
        <is>
          <t>Sing</t>
        </is>
      </c>
      <c r="H391" s="71" t="n"/>
      <c r="I391" s="76" t="inlineStr">
        <is>
          <t>Dizzy Punch</t>
        </is>
      </c>
      <c r="J391" s="71" t="n"/>
      <c r="K391" s="85" t="inlineStr">
        <is>
          <t>Skill Swap</t>
        </is>
      </c>
      <c r="L391" s="71" t="n"/>
      <c r="M391" s="83" t="inlineStr">
        <is>
          <t>Flamethrower</t>
        </is>
      </c>
      <c r="N391" s="71" t="n"/>
    </row>
    <row r="392">
      <c r="E392" s="76" t="inlineStr">
        <is>
          <t>Double Edge</t>
        </is>
      </c>
      <c r="F392" s="71" t="n"/>
      <c r="G392" s="85" t="inlineStr">
        <is>
          <t>Skill Swap</t>
        </is>
      </c>
      <c r="H392" s="71" t="n"/>
      <c r="I392" s="76" t="inlineStr">
        <is>
          <t>Endure</t>
        </is>
      </c>
      <c r="J392" s="71" t="n"/>
      <c r="K392" s="76" t="inlineStr">
        <is>
          <t>Facade</t>
        </is>
      </c>
      <c r="L392" s="71" t="n"/>
      <c r="M392" s="77" t="inlineStr">
        <is>
          <t>Thunderbolt</t>
        </is>
      </c>
      <c r="N392" s="71" t="n"/>
    </row>
    <row r="393">
      <c r="E393" s="83" t="inlineStr">
        <is>
          <t>Fire Blast</t>
        </is>
      </c>
      <c r="F393" s="71" t="n"/>
      <c r="G393" s="86" t="inlineStr">
        <is>
          <t>Focus Punch</t>
        </is>
      </c>
      <c r="H393" s="71" t="n"/>
      <c r="I393" s="86" t="inlineStr">
        <is>
          <t>Reversal</t>
        </is>
      </c>
      <c r="J393" s="71" t="n"/>
      <c r="K393" s="85" t="inlineStr">
        <is>
          <t>Hypnosis</t>
        </is>
      </c>
      <c r="L393" s="71" t="n"/>
      <c r="M393" s="92" t="inlineStr">
        <is>
          <t>Shadow Ball</t>
        </is>
      </c>
      <c r="N393" s="71" t="n"/>
    </row>
    <row r="395" ht="20" customHeight="1">
      <c r="B395" s="65" t="inlineStr">
        <is>
          <t>Leader</t>
        </is>
      </c>
      <c r="C395" s="66" t="n"/>
      <c r="D395" s="66" t="n"/>
      <c r="E395" s="67" t="inlineStr">
        <is>
          <t>Leader Norman (Rematch 4)</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IFERROR(_xlfn.IMAGE("https://play.pokemonshowdown.com/sprites/gen5/slaking.png"),"")</f>
        <v/>
      </c>
      <c r="G396" s="68">
        <f>IFERROR(_xlfn.IMAGE("https://play.pokemonshowdown.com/sprites/gen5/blissey.png"),"")</f>
        <v/>
      </c>
      <c r="I396" s="68">
        <f>IFERROR(_xlfn.IMAGE("https://play.pokemonshowdown.com/sprites/gen5/kangaskhan.png"),"")</f>
        <v/>
      </c>
      <c r="K396" s="68">
        <f>IFERROR(_xlfn.IMAGE("https://play.pokemonshowdown.com/sprites/gen5/tauros.png"),"")</f>
        <v/>
      </c>
      <c r="M396" s="68">
        <f>IFERROR(_xlfn.IMAGE("https://play.pokemonshowdown.com/sprites/gen5/spinda.png"),"")</f>
        <v/>
      </c>
      <c r="O396" s="68">
        <f>IFERROR(_xlfn.IMAGE("https://play.pokemonshowdown.com/sprites/gen5/slaking.png"),"")</f>
        <v/>
      </c>
      <c r="Q396" s="69" t="inlineStr">
        <is>
          <t>DOUBLE BATTLE</t>
        </is>
      </c>
    </row>
    <row r="397">
      <c r="E397" s="70" t="inlineStr">
        <is>
          <t>Lv 57 Slaking</t>
        </is>
      </c>
      <c r="F397" s="71" t="n"/>
      <c r="G397" s="70" t="inlineStr">
        <is>
          <t>Lv 57 Blissey</t>
        </is>
      </c>
      <c r="H397" s="71" t="n"/>
      <c r="I397" s="70" t="inlineStr">
        <is>
          <t>Lv 55 Kangaskhan</t>
        </is>
      </c>
      <c r="J397" s="71" t="n"/>
      <c r="K397" s="70" t="inlineStr">
        <is>
          <t>Lv 57 Tauros</t>
        </is>
      </c>
      <c r="L397" s="71" t="n"/>
      <c r="M397" s="70" t="inlineStr">
        <is>
          <t>Lv 58 Spinda</t>
        </is>
      </c>
      <c r="N397" s="71" t="n"/>
      <c r="O397" s="70" t="inlineStr">
        <is>
          <t>Lv 60 Slaking</t>
        </is>
      </c>
      <c r="P397" s="71" t="n"/>
      <c r="Q397" s="72" t="inlineStr">
        <is>
          <t>Pokémon</t>
        </is>
      </c>
    </row>
    <row r="398">
      <c r="E398" s="73" t="inlineStr">
        <is>
          <t>Naive</t>
        </is>
      </c>
      <c r="F398" s="73" t="inlineStr">
        <is>
          <t>Truant</t>
        </is>
      </c>
      <c r="G398" s="73" t="inlineStr">
        <is>
          <t>Adamant</t>
        </is>
      </c>
      <c r="H398" s="73" t="inlineStr">
        <is>
          <t>Serene Grace</t>
        </is>
      </c>
      <c r="I398" s="73" t="inlineStr">
        <is>
          <t>Adamant</t>
        </is>
      </c>
      <c r="J398" s="73" t="inlineStr">
        <is>
          <t>Scrappy</t>
        </is>
      </c>
      <c r="K398" s="73" t="inlineStr">
        <is>
          <t>Naive</t>
        </is>
      </c>
      <c r="L398" s="73" t="inlineStr">
        <is>
          <t>Intimidate</t>
        </is>
      </c>
      <c r="M398" s="73" t="inlineStr">
        <is>
          <t>Adamant</t>
        </is>
      </c>
      <c r="N398" s="73" t="inlineStr">
        <is>
          <t>Tangled Feet</t>
        </is>
      </c>
      <c r="O398" s="73" t="inlineStr">
        <is>
          <t>Timid</t>
        </is>
      </c>
      <c r="P398" s="73" t="inlineStr">
        <is>
          <t>Truant</t>
        </is>
      </c>
      <c r="Q398" s="72" t="inlineStr">
        <is>
          <t>Nature / Ability</t>
        </is>
      </c>
    </row>
    <row r="399">
      <c r="B399" s="72" t="inlineStr">
        <is>
          <t>AI Flags:</t>
        </is>
      </c>
      <c r="E399" s="74" t="inlineStr">
        <is>
          <t>Sitrus Berry</t>
        </is>
      </c>
      <c r="F399" s="71" t="n"/>
      <c r="G399" s="74" t="inlineStr">
        <is>
          <t>(None)</t>
        </is>
      </c>
      <c r="H399" s="71" t="n"/>
      <c r="I399" s="74" t="inlineStr">
        <is>
          <t>(None)</t>
        </is>
      </c>
      <c r="J399" s="71" t="n"/>
      <c r="K399" s="74" t="inlineStr">
        <is>
          <t>(None)</t>
        </is>
      </c>
      <c r="L399" s="71" t="n"/>
      <c r="M399" s="74" t="inlineStr">
        <is>
          <t>(None)</t>
        </is>
      </c>
      <c r="N399" s="71" t="n"/>
      <c r="O399" s="74" t="inlineStr">
        <is>
          <t>Sitrus Berry</t>
        </is>
      </c>
      <c r="P399" s="71" t="n"/>
      <c r="Q399" s="72" t="inlineStr">
        <is>
          <t>Item</t>
        </is>
      </c>
    </row>
    <row r="400">
      <c r="B400" s="69" t="inlineStr">
        <is>
          <t>Basic Trainer</t>
        </is>
      </c>
      <c r="E400" s="91" t="inlineStr">
        <is>
          <t>Blizzard</t>
        </is>
      </c>
      <c r="F400" s="71" t="n"/>
      <c r="G400" s="76" t="inlineStr">
        <is>
          <t>Protect</t>
        </is>
      </c>
      <c r="H400" s="71" t="n"/>
      <c r="I400" s="76" t="inlineStr">
        <is>
          <t>Fake Out</t>
        </is>
      </c>
      <c r="J400" s="71" t="n"/>
      <c r="K400" s="76" t="inlineStr">
        <is>
          <t>Take Down</t>
        </is>
      </c>
      <c r="L400" s="71" t="n"/>
      <c r="M400" s="76" t="inlineStr">
        <is>
          <t>Teeter Dance</t>
        </is>
      </c>
      <c r="N400" s="71" t="n"/>
      <c r="O400" s="76" t="inlineStr">
        <is>
          <t>Hyper Beam</t>
        </is>
      </c>
      <c r="P400" s="71" t="n"/>
      <c r="Q400" s="72" t="inlineStr">
        <is>
          <t>Moves</t>
        </is>
      </c>
    </row>
    <row r="401">
      <c r="E401" s="92" t="inlineStr">
        <is>
          <t>Shadow Ball</t>
        </is>
      </c>
      <c r="F401" s="71" t="n"/>
      <c r="G401" s="76" t="inlineStr">
        <is>
          <t>Sing</t>
        </is>
      </c>
      <c r="H401" s="71" t="n"/>
      <c r="I401" s="76" t="inlineStr">
        <is>
          <t>Dizzy Punch</t>
        </is>
      </c>
      <c r="J401" s="71" t="n"/>
      <c r="K401" s="76" t="inlineStr">
        <is>
          <t>Protect</t>
        </is>
      </c>
      <c r="L401" s="71" t="n"/>
      <c r="M401" s="85" t="inlineStr">
        <is>
          <t>Skill Swap</t>
        </is>
      </c>
      <c r="N401" s="71" t="n"/>
      <c r="O401" s="83" t="inlineStr">
        <is>
          <t>Flamethrower</t>
        </is>
      </c>
      <c r="P401" s="71" t="n"/>
    </row>
    <row r="402">
      <c r="E402" s="76" t="inlineStr">
        <is>
          <t>Double Edge</t>
        </is>
      </c>
      <c r="F402" s="71" t="n"/>
      <c r="G402" s="85" t="inlineStr">
        <is>
          <t>Skill Swap</t>
        </is>
      </c>
      <c r="H402" s="71" t="n"/>
      <c r="I402" s="76" t="inlineStr">
        <is>
          <t>Endure</t>
        </is>
      </c>
      <c r="J402" s="71" t="n"/>
      <c r="K402" s="83" t="inlineStr">
        <is>
          <t>Fire Blast</t>
        </is>
      </c>
      <c r="L402" s="71" t="n"/>
      <c r="M402" s="76" t="inlineStr">
        <is>
          <t>Facade</t>
        </is>
      </c>
      <c r="N402" s="71" t="n"/>
      <c r="O402" s="77" t="inlineStr">
        <is>
          <t>Thunderbolt</t>
        </is>
      </c>
      <c r="P402" s="71" t="n"/>
    </row>
    <row r="403">
      <c r="E403" s="83" t="inlineStr">
        <is>
          <t>Fire Blast</t>
        </is>
      </c>
      <c r="F403" s="71" t="n"/>
      <c r="G403" s="86" t="inlineStr">
        <is>
          <t>Focus Punch</t>
        </is>
      </c>
      <c r="H403" s="71" t="n"/>
      <c r="I403" s="86" t="inlineStr">
        <is>
          <t>Reversal</t>
        </is>
      </c>
      <c r="J403" s="71" t="n"/>
      <c r="K403" s="78" t="inlineStr">
        <is>
          <t>Earthquake</t>
        </is>
      </c>
      <c r="L403" s="71" t="n"/>
      <c r="M403" s="85" t="inlineStr">
        <is>
          <t>Hypnosis</t>
        </is>
      </c>
      <c r="N403" s="71" t="n"/>
      <c r="O403" s="92" t="inlineStr">
        <is>
          <t>Shadow Ball</t>
        </is>
      </c>
      <c r="P403" s="71" t="n"/>
    </row>
    <row r="405" ht="20" customHeight="1">
      <c r="B405" s="65" t="inlineStr">
        <is>
          <t>Leader</t>
        </is>
      </c>
      <c r="C405" s="66" t="n"/>
      <c r="D405" s="66" t="n"/>
      <c r="E405" s="67" t="inlineStr">
        <is>
          <t>Leader Roxanne (Rematch 1)</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IFERROR(_xlfn.IMAGE("https://play.pokemonshowdown.com/sprites/gen5/golem.png"),"")</f>
        <v/>
      </c>
      <c r="G406" s="68">
        <f>IFERROR(_xlfn.IMAGE("https://play.pokemonshowdown.com/sprites/gen5/kabuto.png"),"")</f>
        <v/>
      </c>
      <c r="I406" s="68">
        <f>IFERROR(_xlfn.IMAGE("https://play.pokemonshowdown.com/sprites/gen5/onix.png"),"")</f>
        <v/>
      </c>
      <c r="K406" s="68">
        <f>IFERROR(_xlfn.IMAGE("https://play.pokemonshowdown.com/sprites/gen5/nosepass.png"),"")</f>
        <v/>
      </c>
      <c r="Q406" s="69" t="inlineStr">
        <is>
          <t>DOUBLE BATTLE</t>
        </is>
      </c>
    </row>
    <row r="407">
      <c r="E407" s="70" t="inlineStr">
        <is>
          <t>Lv 32 Golem</t>
        </is>
      </c>
      <c r="F407" s="71" t="n"/>
      <c r="G407" s="70" t="inlineStr">
        <is>
          <t>Lv 35 Kabuto</t>
        </is>
      </c>
      <c r="H407" s="71" t="n"/>
      <c r="I407" s="70" t="inlineStr">
        <is>
          <t>Lv 35 Onix</t>
        </is>
      </c>
      <c r="J407" s="71" t="n"/>
      <c r="K407" s="70" t="inlineStr">
        <is>
          <t>Lv 37 Nosepass</t>
        </is>
      </c>
      <c r="L407" s="71" t="n"/>
      <c r="Q407" s="72" t="inlineStr">
        <is>
          <t>Pokémon</t>
        </is>
      </c>
    </row>
    <row r="408">
      <c r="E408" s="73" t="inlineStr">
        <is>
          <t>Adamant</t>
        </is>
      </c>
      <c r="F408" s="73" t="inlineStr">
        <is>
          <t>Shell Armor</t>
        </is>
      </c>
      <c r="G408" s="73" t="inlineStr">
        <is>
          <t>Naughty</t>
        </is>
      </c>
      <c r="H408" s="73" t="inlineStr">
        <is>
          <t>Swift Swim</t>
        </is>
      </c>
      <c r="I408" s="73" t="inlineStr">
        <is>
          <t>Adamant</t>
        </is>
      </c>
      <c r="J408" s="73" t="inlineStr">
        <is>
          <t>Rock Head</t>
        </is>
      </c>
      <c r="K408" s="73" t="inlineStr">
        <is>
          <t>Adamant</t>
        </is>
      </c>
      <c r="L408" s="73" t="inlineStr">
        <is>
          <t>Solid Rock</t>
        </is>
      </c>
      <c r="Q408" s="72" t="inlineStr">
        <is>
          <t>Nature / Ability</t>
        </is>
      </c>
    </row>
    <row r="409">
      <c r="B409" s="72" t="inlineStr">
        <is>
          <t>AI Flags:</t>
        </is>
      </c>
      <c r="E409" s="74" t="inlineStr">
        <is>
          <t>(None)</t>
        </is>
      </c>
      <c r="F409" s="71" t="n"/>
      <c r="G409" s="74" t="inlineStr">
        <is>
          <t>Sitrus Berry</t>
        </is>
      </c>
      <c r="H409" s="71" t="n"/>
      <c r="I409" s="74" t="inlineStr">
        <is>
          <t>(None)</t>
        </is>
      </c>
      <c r="J409" s="71" t="n"/>
      <c r="K409" s="74" t="inlineStr">
        <is>
          <t>Sitrus Berry</t>
        </is>
      </c>
      <c r="L409" s="71" t="n"/>
      <c r="Q409" s="72" t="inlineStr">
        <is>
          <t>Item</t>
        </is>
      </c>
    </row>
    <row r="410">
      <c r="B410" s="69" t="inlineStr">
        <is>
          <t>Basic Trainer</t>
        </is>
      </c>
      <c r="E410" s="76" t="inlineStr">
        <is>
          <t>Protect</t>
        </is>
      </c>
      <c r="F410" s="71" t="n"/>
      <c r="G410" s="76" t="inlineStr">
        <is>
          <t>Swords Dance</t>
        </is>
      </c>
      <c r="H410" s="71" t="n"/>
      <c r="I410" s="87" t="inlineStr">
        <is>
          <t>Iron Tail</t>
        </is>
      </c>
      <c r="J410" s="71" t="n"/>
      <c r="K410" s="76" t="inlineStr">
        <is>
          <t>Double Team</t>
        </is>
      </c>
      <c r="L410" s="71" t="n"/>
      <c r="Q410" s="72" t="inlineStr">
        <is>
          <t>Moves</t>
        </is>
      </c>
    </row>
    <row r="411">
      <c r="E411" s="89" t="inlineStr">
        <is>
          <t>Rollout</t>
        </is>
      </c>
      <c r="F411" s="71" t="n"/>
      <c r="G411" s="91" t="inlineStr">
        <is>
          <t>Ice Beam</t>
        </is>
      </c>
      <c r="H411" s="71" t="n"/>
      <c r="I411" s="76" t="inlineStr">
        <is>
          <t>Explosion</t>
        </is>
      </c>
      <c r="J411" s="71" t="n"/>
      <c r="K411" s="76" t="inlineStr">
        <is>
          <t>Explosion</t>
        </is>
      </c>
      <c r="L411" s="71" t="n"/>
    </row>
    <row r="412">
      <c r="E412" s="78" t="inlineStr">
        <is>
          <t>Magnitude</t>
        </is>
      </c>
      <c r="F412" s="71" t="n"/>
      <c r="G412" s="90" t="inlineStr">
        <is>
          <t>Surf</t>
        </is>
      </c>
      <c r="H412" s="71" t="n"/>
      <c r="I412" s="76" t="inlineStr">
        <is>
          <t>Roar</t>
        </is>
      </c>
      <c r="J412" s="71" t="n"/>
      <c r="K412" s="76" t="inlineStr">
        <is>
          <t>Protect</t>
        </is>
      </c>
      <c r="L412" s="71" t="n"/>
    </row>
    <row r="413">
      <c r="E413" s="76" t="inlineStr">
        <is>
          <t>Explosion</t>
        </is>
      </c>
      <c r="F413" s="71" t="n"/>
      <c r="G413" s="89" t="inlineStr">
        <is>
          <t>Rock Slide</t>
        </is>
      </c>
      <c r="H413" s="71" t="n"/>
      <c r="I413" s="89" t="inlineStr">
        <is>
          <t>Rock Slide</t>
        </is>
      </c>
      <c r="J413" s="71" t="n"/>
      <c r="K413" s="89" t="inlineStr">
        <is>
          <t>Rock Slide</t>
        </is>
      </c>
      <c r="L413" s="71" t="n"/>
    </row>
    <row r="415" ht="20" customHeight="1">
      <c r="B415" s="65" t="inlineStr">
        <is>
          <t>Leader</t>
        </is>
      </c>
      <c r="C415" s="66" t="n"/>
      <c r="D415" s="66" t="n"/>
      <c r="E415" s="67" t="inlineStr">
        <is>
          <t>Leader Roxanne (Rematch 2)</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IFERROR(_xlfn.IMAGE("https://play.pokemonshowdown.com/sprites/gen5/omanyte.png"),"")</f>
        <v/>
      </c>
      <c r="G416" s="68">
        <f>IFERROR(_xlfn.IMAGE("https://play.pokemonshowdown.com/sprites/gen5/golem.png"),"")</f>
        <v/>
      </c>
      <c r="I416" s="68">
        <f>IFERROR(_xlfn.IMAGE("https://play.pokemonshowdown.com/sprites/gen5/kabutops.png"),"")</f>
        <v/>
      </c>
      <c r="K416" s="68">
        <f>IFERROR(_xlfn.IMAGE("https://play.pokemonshowdown.com/sprites/gen5/onix.png"),"")</f>
        <v/>
      </c>
      <c r="M416" s="68">
        <f>IFERROR(_xlfn.IMAGE("https://play.pokemonshowdown.com/sprites/gen5/nosepass.png"),"")</f>
        <v/>
      </c>
      <c r="Q416" s="69" t="inlineStr">
        <is>
          <t>DOUBLE BATTLE</t>
        </is>
      </c>
    </row>
    <row r="417">
      <c r="E417" s="70" t="inlineStr">
        <is>
          <t>Lv 37 Omanyte</t>
        </is>
      </c>
      <c r="F417" s="71" t="n"/>
      <c r="G417" s="70" t="inlineStr">
        <is>
          <t>Lv 37 Golem</t>
        </is>
      </c>
      <c r="H417" s="71" t="n"/>
      <c r="I417" s="70" t="inlineStr">
        <is>
          <t>Lv 40 Kabutops</t>
        </is>
      </c>
      <c r="J417" s="71" t="n"/>
      <c r="K417" s="70" t="inlineStr">
        <is>
          <t>Lv 40 Onix</t>
        </is>
      </c>
      <c r="L417" s="71" t="n"/>
      <c r="M417" s="70" t="inlineStr">
        <is>
          <t>Lv 42 Nosepass</t>
        </is>
      </c>
      <c r="N417" s="71" t="n"/>
      <c r="Q417" s="72" t="inlineStr">
        <is>
          <t>Pokémon</t>
        </is>
      </c>
    </row>
    <row r="418">
      <c r="E418" s="73" t="inlineStr">
        <is>
          <t>Rash</t>
        </is>
      </c>
      <c r="F418" s="73" t="inlineStr">
        <is>
          <t>Swift Swim</t>
        </is>
      </c>
      <c r="G418" s="73" t="inlineStr">
        <is>
          <t>Adamant</t>
        </is>
      </c>
      <c r="H418" s="73" t="inlineStr">
        <is>
          <t>Shell Armor</t>
        </is>
      </c>
      <c r="I418" s="73" t="inlineStr">
        <is>
          <t>Naive</t>
        </is>
      </c>
      <c r="J418" s="73" t="inlineStr">
        <is>
          <t>Swift Swim</t>
        </is>
      </c>
      <c r="K418" s="73" t="inlineStr">
        <is>
          <t>Adamant</t>
        </is>
      </c>
      <c r="L418" s="73" t="inlineStr">
        <is>
          <t>Rock Head</t>
        </is>
      </c>
      <c r="M418" s="73" t="inlineStr">
        <is>
          <t>Adamant</t>
        </is>
      </c>
      <c r="N418" s="73" t="inlineStr">
        <is>
          <t>Solid Rock</t>
        </is>
      </c>
      <c r="Q418" s="72" t="inlineStr">
        <is>
          <t>Nature / Ability</t>
        </is>
      </c>
    </row>
    <row r="419">
      <c r="B419" s="72" t="inlineStr">
        <is>
          <t>AI Flags:</t>
        </is>
      </c>
      <c r="E419" s="74" t="inlineStr">
        <is>
          <t>(None)</t>
        </is>
      </c>
      <c r="F419" s="71" t="n"/>
      <c r="G419" s="74" t="inlineStr">
        <is>
          <t>(None)</t>
        </is>
      </c>
      <c r="H419" s="71" t="n"/>
      <c r="I419" s="74" t="inlineStr">
        <is>
          <t>Sitrus Berry</t>
        </is>
      </c>
      <c r="J419" s="71" t="n"/>
      <c r="K419" s="74" t="inlineStr">
        <is>
          <t>(None)</t>
        </is>
      </c>
      <c r="L419" s="71" t="n"/>
      <c r="M419" s="74" t="inlineStr">
        <is>
          <t>Sitrus Berry</t>
        </is>
      </c>
      <c r="N419" s="71" t="n"/>
      <c r="Q419" s="72" t="inlineStr">
        <is>
          <t>Item</t>
        </is>
      </c>
    </row>
    <row r="420">
      <c r="B420" s="69" t="inlineStr">
        <is>
          <t>Basic Trainer</t>
        </is>
      </c>
      <c r="E420" s="76" t="inlineStr">
        <is>
          <t>Protect</t>
        </is>
      </c>
      <c r="F420" s="71" t="n"/>
      <c r="G420" s="76" t="inlineStr">
        <is>
          <t>Protect</t>
        </is>
      </c>
      <c r="H420" s="71" t="n"/>
      <c r="I420" s="76" t="inlineStr">
        <is>
          <t>Swords Dance</t>
        </is>
      </c>
      <c r="J420" s="71" t="n"/>
      <c r="K420" s="87" t="inlineStr">
        <is>
          <t>Iron Tail</t>
        </is>
      </c>
      <c r="L420" s="71" t="n"/>
      <c r="M420" s="76" t="inlineStr">
        <is>
          <t>Double Team</t>
        </is>
      </c>
      <c r="N420" s="71" t="n"/>
      <c r="Q420" s="72" t="inlineStr">
        <is>
          <t>Moves</t>
        </is>
      </c>
    </row>
    <row r="421">
      <c r="E421" s="91" t="inlineStr">
        <is>
          <t>Ice Beam</t>
        </is>
      </c>
      <c r="F421" s="71" t="n"/>
      <c r="G421" s="89" t="inlineStr">
        <is>
          <t>Rollout</t>
        </is>
      </c>
      <c r="H421" s="71" t="n"/>
      <c r="I421" s="91" t="inlineStr">
        <is>
          <t>Ice Beam</t>
        </is>
      </c>
      <c r="J421" s="71" t="n"/>
      <c r="K421" s="76" t="inlineStr">
        <is>
          <t>Explosion</t>
        </is>
      </c>
      <c r="L421" s="71" t="n"/>
      <c r="M421" s="76" t="inlineStr">
        <is>
          <t>Explosion</t>
        </is>
      </c>
      <c r="N421" s="71" t="n"/>
    </row>
    <row r="422">
      <c r="E422" s="89" t="inlineStr">
        <is>
          <t>Rock Slide</t>
        </is>
      </c>
      <c r="F422" s="71" t="n"/>
      <c r="G422" s="78" t="inlineStr">
        <is>
          <t>Magnitude</t>
        </is>
      </c>
      <c r="H422" s="71" t="n"/>
      <c r="I422" s="90" t="inlineStr">
        <is>
          <t>Surf</t>
        </is>
      </c>
      <c r="J422" s="71" t="n"/>
      <c r="K422" s="76" t="inlineStr">
        <is>
          <t>Roar</t>
        </is>
      </c>
      <c r="L422" s="71" t="n"/>
      <c r="M422" s="76" t="inlineStr">
        <is>
          <t>Protect</t>
        </is>
      </c>
      <c r="N422" s="71" t="n"/>
    </row>
    <row r="423">
      <c r="E423" s="90" t="inlineStr">
        <is>
          <t>Surf</t>
        </is>
      </c>
      <c r="F423" s="71" t="n"/>
      <c r="G423" s="76" t="inlineStr">
        <is>
          <t>Explosion</t>
        </is>
      </c>
      <c r="H423" s="71" t="n"/>
      <c r="I423" s="89" t="inlineStr">
        <is>
          <t>Rock Slide</t>
        </is>
      </c>
      <c r="J423" s="71" t="n"/>
      <c r="K423" s="89" t="inlineStr">
        <is>
          <t>Rock Slide</t>
        </is>
      </c>
      <c r="L423" s="71" t="n"/>
      <c r="M423" s="89" t="inlineStr">
        <is>
          <t>Rock Slide</t>
        </is>
      </c>
      <c r="N423" s="71" t="n"/>
    </row>
    <row r="425" ht="20" customHeight="1">
      <c r="B425" s="65" t="inlineStr">
        <is>
          <t>Leader</t>
        </is>
      </c>
      <c r="C425" s="66" t="n"/>
      <c r="D425" s="66" t="n"/>
      <c r="E425" s="67" t="inlineStr">
        <is>
          <t>Leader Roxanne (Rematch 3)</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IFERROR(_xlfn.IMAGE("https://play.pokemonshowdown.com/sprites/gen5/omastar.png"),"")</f>
        <v/>
      </c>
      <c r="G426" s="68">
        <f>IFERROR(_xlfn.IMAGE("https://play.pokemonshowdown.com/sprites/gen5/golem.png"),"")</f>
        <v/>
      </c>
      <c r="I426" s="68">
        <f>IFERROR(_xlfn.IMAGE("https://play.pokemonshowdown.com/sprites/gen5/kabutops.png"),"")</f>
        <v/>
      </c>
      <c r="K426" s="68">
        <f>IFERROR(_xlfn.IMAGE("https://play.pokemonshowdown.com/sprites/gen5/onix.png"),"")</f>
        <v/>
      </c>
      <c r="M426" s="68">
        <f>IFERROR(_xlfn.IMAGE("https://play.pokemonshowdown.com/sprites/gen5/nosepass.png"),"")</f>
        <v/>
      </c>
      <c r="Q426" s="69" t="inlineStr">
        <is>
          <t>DOUBLE BATTLE</t>
        </is>
      </c>
    </row>
    <row r="427">
      <c r="E427" s="70" t="inlineStr">
        <is>
          <t>Lv 42 Omastar</t>
        </is>
      </c>
      <c r="F427" s="71" t="n"/>
      <c r="G427" s="70" t="inlineStr">
        <is>
          <t>Lv 42 Golem</t>
        </is>
      </c>
      <c r="H427" s="71" t="n"/>
      <c r="I427" s="70" t="inlineStr">
        <is>
          <t>Lv 45 Kabutops</t>
        </is>
      </c>
      <c r="J427" s="71" t="n"/>
      <c r="K427" s="70" t="inlineStr">
        <is>
          <t>Lv 45 Onix</t>
        </is>
      </c>
      <c r="L427" s="71" t="n"/>
      <c r="M427" s="70" t="inlineStr">
        <is>
          <t>Lv 47 Nosepass</t>
        </is>
      </c>
      <c r="N427" s="71" t="n"/>
      <c r="Q427" s="72" t="inlineStr">
        <is>
          <t>Pokémon</t>
        </is>
      </c>
    </row>
    <row r="428">
      <c r="E428" s="73" t="inlineStr">
        <is>
          <t>Rash</t>
        </is>
      </c>
      <c r="F428" s="73" t="inlineStr">
        <is>
          <t>Swift Swim</t>
        </is>
      </c>
      <c r="G428" s="73" t="inlineStr">
        <is>
          <t>Adamant</t>
        </is>
      </c>
      <c r="H428" s="73" t="inlineStr">
        <is>
          <t>Shell Armor</t>
        </is>
      </c>
      <c r="I428" s="73" t="inlineStr">
        <is>
          <t>Naive</t>
        </is>
      </c>
      <c r="J428" s="73" t="inlineStr">
        <is>
          <t>Swift Swim</t>
        </is>
      </c>
      <c r="K428" s="73" t="inlineStr">
        <is>
          <t>Adamant</t>
        </is>
      </c>
      <c r="L428" s="73" t="inlineStr">
        <is>
          <t>Rock Head</t>
        </is>
      </c>
      <c r="M428" s="73" t="inlineStr">
        <is>
          <t>Adamant</t>
        </is>
      </c>
      <c r="N428" s="73" t="inlineStr">
        <is>
          <t>Solid Rock</t>
        </is>
      </c>
      <c r="Q428" s="72" t="inlineStr">
        <is>
          <t>Nature / Ability</t>
        </is>
      </c>
    </row>
    <row r="429">
      <c r="B429" s="72" t="inlineStr">
        <is>
          <t>AI Flags:</t>
        </is>
      </c>
      <c r="E429" s="74" t="inlineStr">
        <is>
          <t>(None)</t>
        </is>
      </c>
      <c r="F429" s="71" t="n"/>
      <c r="G429" s="74" t="inlineStr">
        <is>
          <t>(None)</t>
        </is>
      </c>
      <c r="H429" s="71" t="n"/>
      <c r="I429" s="74" t="inlineStr">
        <is>
          <t>Sitrus Berry</t>
        </is>
      </c>
      <c r="J429" s="71" t="n"/>
      <c r="K429" s="74" t="inlineStr">
        <is>
          <t>(None)</t>
        </is>
      </c>
      <c r="L429" s="71" t="n"/>
      <c r="M429" s="74" t="inlineStr">
        <is>
          <t>Sitrus Berry</t>
        </is>
      </c>
      <c r="N429" s="71" t="n"/>
      <c r="Q429" s="72" t="inlineStr">
        <is>
          <t>Item</t>
        </is>
      </c>
    </row>
    <row r="430">
      <c r="B430" s="69" t="inlineStr">
        <is>
          <t>Basic Trainer</t>
        </is>
      </c>
      <c r="E430" s="76" t="inlineStr">
        <is>
          <t>Protect</t>
        </is>
      </c>
      <c r="F430" s="71" t="n"/>
      <c r="G430" s="76" t="inlineStr">
        <is>
          <t>Protect</t>
        </is>
      </c>
      <c r="H430" s="71" t="n"/>
      <c r="I430" s="76" t="inlineStr">
        <is>
          <t>Swords Dance</t>
        </is>
      </c>
      <c r="J430" s="71" t="n"/>
      <c r="K430" s="87" t="inlineStr">
        <is>
          <t>Iron Tail</t>
        </is>
      </c>
      <c r="L430" s="71" t="n"/>
      <c r="M430" s="76" t="inlineStr">
        <is>
          <t>Double Team</t>
        </is>
      </c>
      <c r="N430" s="71" t="n"/>
      <c r="Q430" s="72" t="inlineStr">
        <is>
          <t>Moves</t>
        </is>
      </c>
    </row>
    <row r="431">
      <c r="E431" s="91" t="inlineStr">
        <is>
          <t>Ice Beam</t>
        </is>
      </c>
      <c r="F431" s="71" t="n"/>
      <c r="G431" s="89" t="inlineStr">
        <is>
          <t>Rollout</t>
        </is>
      </c>
      <c r="H431" s="71" t="n"/>
      <c r="I431" s="91" t="inlineStr">
        <is>
          <t>Ice Beam</t>
        </is>
      </c>
      <c r="J431" s="71" t="n"/>
      <c r="K431" s="76" t="inlineStr">
        <is>
          <t>Explosion</t>
        </is>
      </c>
      <c r="L431" s="71" t="n"/>
      <c r="M431" s="76" t="inlineStr">
        <is>
          <t>Explosion</t>
        </is>
      </c>
      <c r="N431" s="71" t="n"/>
    </row>
    <row r="432">
      <c r="E432" s="89" t="inlineStr">
        <is>
          <t>Rock Slide</t>
        </is>
      </c>
      <c r="F432" s="71" t="n"/>
      <c r="G432" s="78" t="inlineStr">
        <is>
          <t>Earthquake</t>
        </is>
      </c>
      <c r="H432" s="71" t="n"/>
      <c r="I432" s="90" t="inlineStr">
        <is>
          <t>Surf</t>
        </is>
      </c>
      <c r="J432" s="71" t="n"/>
      <c r="K432" s="76" t="inlineStr">
        <is>
          <t>Roar</t>
        </is>
      </c>
      <c r="L432" s="71" t="n"/>
      <c r="M432" s="76" t="inlineStr">
        <is>
          <t>Protect</t>
        </is>
      </c>
      <c r="N432" s="71" t="n"/>
    </row>
    <row r="433">
      <c r="E433" s="90" t="inlineStr">
        <is>
          <t>Surf</t>
        </is>
      </c>
      <c r="F433" s="71" t="n"/>
      <c r="G433" s="76" t="inlineStr">
        <is>
          <t>Explosion</t>
        </is>
      </c>
      <c r="H433" s="71" t="n"/>
      <c r="I433" s="89" t="inlineStr">
        <is>
          <t>Rock Slide</t>
        </is>
      </c>
      <c r="J433" s="71" t="n"/>
      <c r="K433" s="89" t="inlineStr">
        <is>
          <t>Rock Slide</t>
        </is>
      </c>
      <c r="L433" s="71" t="n"/>
      <c r="M433" s="89" t="inlineStr">
        <is>
          <t>Rock Slide</t>
        </is>
      </c>
      <c r="N433" s="71" t="n"/>
    </row>
    <row r="435" ht="20" customHeight="1">
      <c r="B435" s="65" t="inlineStr">
        <is>
          <t>Leader</t>
        </is>
      </c>
      <c r="C435" s="66" t="n"/>
      <c r="D435" s="66" t="n"/>
      <c r="E435" s="67" t="inlineStr">
        <is>
          <t>Leader Roxanne (Rematch 4)</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IFERROR(_xlfn.IMAGE("https://play.pokemonshowdown.com/sprites/gen5/aerodactyl.png"),"")</f>
        <v/>
      </c>
      <c r="G436" s="68">
        <f>IFERROR(_xlfn.IMAGE("https://play.pokemonshowdown.com/sprites/gen5/golem.png"),"")</f>
        <v/>
      </c>
      <c r="I436" s="68">
        <f>IFERROR(_xlfn.IMAGE("https://play.pokemonshowdown.com/sprites/gen5/omastar.png"),"")</f>
        <v/>
      </c>
      <c r="K436" s="68">
        <f>IFERROR(_xlfn.IMAGE("https://play.pokemonshowdown.com/sprites/gen5/kabutops.png"),"")</f>
        <v/>
      </c>
      <c r="M436" s="68">
        <f>IFERROR(_xlfn.IMAGE("https://play.pokemonshowdown.com/sprites/gen5/steelix.png"),"")</f>
        <v/>
      </c>
      <c r="O436" s="68">
        <f>IFERROR(_xlfn.IMAGE("https://play.pokemonshowdown.com/sprites/gen5/nosepass.png"),"")</f>
        <v/>
      </c>
      <c r="Q436" s="69" t="inlineStr">
        <is>
          <t>DOUBLE BATTLE</t>
        </is>
      </c>
    </row>
    <row r="437">
      <c r="E437" s="70" t="inlineStr">
        <is>
          <t>Lv 47 Aerodactyl</t>
        </is>
      </c>
      <c r="F437" s="71" t="n"/>
      <c r="G437" s="70" t="inlineStr">
        <is>
          <t>Lv 47 Golem</t>
        </is>
      </c>
      <c r="H437" s="71" t="n"/>
      <c r="I437" s="70" t="inlineStr">
        <is>
          <t>Lv 47 Omastar</t>
        </is>
      </c>
      <c r="J437" s="71" t="n"/>
      <c r="K437" s="70" t="inlineStr">
        <is>
          <t>Lv 50 Kabutops</t>
        </is>
      </c>
      <c r="L437" s="71" t="n"/>
      <c r="M437" s="70" t="inlineStr">
        <is>
          <t>Lv 50 Steelix</t>
        </is>
      </c>
      <c r="N437" s="71" t="n"/>
      <c r="O437" s="70" t="inlineStr">
        <is>
          <t>Lv 52 Nosepass</t>
        </is>
      </c>
      <c r="P437" s="71" t="n"/>
      <c r="Q437" s="72" t="inlineStr">
        <is>
          <t>Pokémon</t>
        </is>
      </c>
    </row>
    <row r="438">
      <c r="E438" s="73" t="inlineStr">
        <is>
          <t>Lonely</t>
        </is>
      </c>
      <c r="F438" s="73" t="inlineStr">
        <is>
          <t>Rock Head</t>
        </is>
      </c>
      <c r="G438" s="73" t="inlineStr">
        <is>
          <t>Adamant</t>
        </is>
      </c>
      <c r="H438" s="73" t="inlineStr">
        <is>
          <t>Shell Armor</t>
        </is>
      </c>
      <c r="I438" s="73" t="inlineStr">
        <is>
          <t>Rash</t>
        </is>
      </c>
      <c r="J438" s="73" t="inlineStr">
        <is>
          <t>Swift Swim</t>
        </is>
      </c>
      <c r="K438" s="73" t="inlineStr">
        <is>
          <t>Naive</t>
        </is>
      </c>
      <c r="L438" s="73" t="inlineStr">
        <is>
          <t>Swift Swim</t>
        </is>
      </c>
      <c r="M438" s="73" t="inlineStr">
        <is>
          <t>Adamant</t>
        </is>
      </c>
      <c r="N438" s="73" t="inlineStr">
        <is>
          <t>Solid Rock</t>
        </is>
      </c>
      <c r="O438" s="73" t="inlineStr">
        <is>
          <t>Adamant</t>
        </is>
      </c>
      <c r="P438" s="73" t="inlineStr">
        <is>
          <t>Solid Rock</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Sitrus Berry</t>
        </is>
      </c>
      <c r="L439" s="71" t="n"/>
      <c r="M439" s="74" t="inlineStr">
        <is>
          <t>(None)</t>
        </is>
      </c>
      <c r="N439" s="71" t="n"/>
      <c r="O439" s="74" t="inlineStr">
        <is>
          <t>Sitrus Berry</t>
        </is>
      </c>
      <c r="P439" s="71" t="n"/>
      <c r="Q439" s="72" t="inlineStr">
        <is>
          <t>Item</t>
        </is>
      </c>
    </row>
    <row r="440">
      <c r="B440" s="69" t="inlineStr">
        <is>
          <t>Basic Trainer</t>
        </is>
      </c>
      <c r="E440" s="89" t="inlineStr">
        <is>
          <t>Rock Slide</t>
        </is>
      </c>
      <c r="F440" s="71" t="n"/>
      <c r="G440" s="86" t="inlineStr">
        <is>
          <t>Focus Punch</t>
        </is>
      </c>
      <c r="H440" s="71" t="n"/>
      <c r="I440" s="76" t="inlineStr">
        <is>
          <t>Protect</t>
        </is>
      </c>
      <c r="J440" s="71" t="n"/>
      <c r="K440" s="76" t="inlineStr">
        <is>
          <t>Swords Dance</t>
        </is>
      </c>
      <c r="L440" s="71" t="n"/>
      <c r="M440" s="87" t="inlineStr">
        <is>
          <t>Iron Tail</t>
        </is>
      </c>
      <c r="N440" s="71" t="n"/>
      <c r="O440" s="76" t="inlineStr">
        <is>
          <t>Double Team</t>
        </is>
      </c>
      <c r="P440" s="71" t="n"/>
      <c r="Q440" s="72" t="inlineStr">
        <is>
          <t>Moves</t>
        </is>
      </c>
    </row>
    <row r="441">
      <c r="E441" s="76" t="inlineStr">
        <is>
          <t>Hyper Beam</t>
        </is>
      </c>
      <c r="F441" s="71" t="n"/>
      <c r="G441" s="89" t="inlineStr">
        <is>
          <t>Rollout</t>
        </is>
      </c>
      <c r="H441" s="71" t="n"/>
      <c r="I441" s="91" t="inlineStr">
        <is>
          <t>Ice Beam</t>
        </is>
      </c>
      <c r="J441" s="71" t="n"/>
      <c r="K441" s="91" t="inlineStr">
        <is>
          <t>Ice Beam</t>
        </is>
      </c>
      <c r="L441" s="71" t="n"/>
      <c r="M441" s="76" t="inlineStr">
        <is>
          <t>Explosion</t>
        </is>
      </c>
      <c r="N441" s="71" t="n"/>
      <c r="O441" s="76" t="inlineStr">
        <is>
          <t>Explosion</t>
        </is>
      </c>
      <c r="P441" s="71" t="n"/>
    </row>
    <row r="442">
      <c r="E442" s="76" t="inlineStr">
        <is>
          <t>Supersonic</t>
        </is>
      </c>
      <c r="F442" s="71" t="n"/>
      <c r="G442" s="78" t="inlineStr">
        <is>
          <t>Earthquake</t>
        </is>
      </c>
      <c r="H442" s="71" t="n"/>
      <c r="I442" s="89" t="inlineStr">
        <is>
          <t>Rock Slide</t>
        </is>
      </c>
      <c r="J442" s="71" t="n"/>
      <c r="K442" s="90" t="inlineStr">
        <is>
          <t>Surf</t>
        </is>
      </c>
      <c r="L442" s="71" t="n"/>
      <c r="M442" s="76" t="inlineStr">
        <is>
          <t>Roar</t>
        </is>
      </c>
      <c r="N442" s="71" t="n"/>
      <c r="O442" s="76" t="inlineStr">
        <is>
          <t>Protect</t>
        </is>
      </c>
      <c r="P442" s="71" t="n"/>
    </row>
    <row r="443">
      <c r="E443" s="76" t="inlineStr">
        <is>
          <t>Protect</t>
        </is>
      </c>
      <c r="F443" s="71" t="n"/>
      <c r="G443" s="76" t="inlineStr">
        <is>
          <t>Explosion</t>
        </is>
      </c>
      <c r="H443" s="71" t="n"/>
      <c r="I443" s="90" t="inlineStr">
        <is>
          <t>Surf</t>
        </is>
      </c>
      <c r="J443" s="71" t="n"/>
      <c r="K443" s="89" t="inlineStr">
        <is>
          <t>Rock Slide</t>
        </is>
      </c>
      <c r="L443" s="71" t="n"/>
      <c r="M443" s="89" t="inlineStr">
        <is>
          <t>Rock Slide</t>
        </is>
      </c>
      <c r="N443" s="71" t="n"/>
      <c r="O443" s="89" t="inlineStr">
        <is>
          <t>Rock Slide</t>
        </is>
      </c>
      <c r="P443" s="71" t="n"/>
    </row>
    <row r="445" ht="20" customHeight="1">
      <c r="B445" s="65" t="inlineStr">
        <is>
          <t>Leader</t>
        </is>
      </c>
      <c r="C445" s="66" t="n"/>
      <c r="D445" s="66" t="n"/>
      <c r="E445" s="67" t="inlineStr">
        <is>
          <t>Leader Tate&amp;Liza (Rematch 1)</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IFERROR(_xlfn.IMAGE("https://play.pokemonshowdown.com/sprites/gen5/slowpoke.png"),"")</f>
        <v/>
      </c>
      <c r="G446" s="68">
        <f>IFERROR(_xlfn.IMAGE("https://play.pokemonshowdown.com/sprites/gen5/claydol.png"),"")</f>
        <v/>
      </c>
      <c r="I446" s="68">
        <f>IFERROR(_xlfn.IMAGE("https://play.pokemonshowdown.com/sprites/gen5/xatu.png"),"")</f>
        <v/>
      </c>
      <c r="K446" s="68">
        <f>IFERROR(_xlfn.IMAGE("https://play.pokemonshowdown.com/sprites/gen5/lunatone.png"),"")</f>
        <v/>
      </c>
      <c r="M446" s="68">
        <f>IFERROR(_xlfn.IMAGE("https://play.pokemonshowdown.com/sprites/gen5/solrock.png"),"")</f>
        <v/>
      </c>
      <c r="Q446" s="69" t="inlineStr">
        <is>
          <t>DOUBLE BATTLE</t>
        </is>
      </c>
    </row>
    <row r="447">
      <c r="E447" s="70" t="inlineStr">
        <is>
          <t>Lv 48 Slowpoke</t>
        </is>
      </c>
      <c r="F447" s="71" t="n"/>
      <c r="G447" s="70" t="inlineStr">
        <is>
          <t>Lv 49 Claydol</t>
        </is>
      </c>
      <c r="H447" s="71" t="n"/>
      <c r="I447" s="70" t="inlineStr">
        <is>
          <t>Lv 49 Xatu</t>
        </is>
      </c>
      <c r="J447" s="71" t="n"/>
      <c r="K447" s="70" t="inlineStr">
        <is>
          <t>Lv 50 Lunatone</t>
        </is>
      </c>
      <c r="L447" s="71" t="n"/>
      <c r="M447" s="70" t="inlineStr">
        <is>
          <t>Lv 50 Solrock</t>
        </is>
      </c>
      <c r="N447" s="71" t="n"/>
      <c r="Q447" s="72" t="inlineStr">
        <is>
          <t>Pokémon</t>
        </is>
      </c>
    </row>
    <row r="448">
      <c r="E448" s="73" t="inlineStr">
        <is>
          <t>Bold</t>
        </is>
      </c>
      <c r="F448" s="73" t="inlineStr">
        <is>
          <t>Simple</t>
        </is>
      </c>
      <c r="G448" s="73" t="inlineStr">
        <is>
          <t>Lonely</t>
        </is>
      </c>
      <c r="H448" s="73" t="inlineStr">
        <is>
          <t>Levitate</t>
        </is>
      </c>
      <c r="I448" s="73" t="inlineStr">
        <is>
          <t>Timid</t>
        </is>
      </c>
      <c r="J448" s="73" t="inlineStr">
        <is>
          <t>Magic Guard</t>
        </is>
      </c>
      <c r="K448" s="73" t="inlineStr">
        <is>
          <t>Hasty</t>
        </is>
      </c>
      <c r="L448" s="73" t="inlineStr">
        <is>
          <t>Levitate</t>
        </is>
      </c>
      <c r="M448" s="73" t="inlineStr">
        <is>
          <t>Modest</t>
        </is>
      </c>
      <c r="N448" s="73" t="inlineStr">
        <is>
          <t>Levitate</t>
        </is>
      </c>
      <c r="Q448" s="72" t="inlineStr">
        <is>
          <t>Nature / Ability</t>
        </is>
      </c>
    </row>
    <row r="449">
      <c r="B449" s="72" t="inlineStr">
        <is>
          <t>AI Flags:</t>
        </is>
      </c>
      <c r="E449" s="74" t="inlineStr">
        <is>
          <t>(None)</t>
        </is>
      </c>
      <c r="F449" s="71" t="n"/>
      <c r="G449" s="74" t="inlineStr">
        <is>
          <t>(None)</t>
        </is>
      </c>
      <c r="H449" s="71" t="n"/>
      <c r="I449" s="74" t="inlineStr">
        <is>
          <t>Chesto Berry</t>
        </is>
      </c>
      <c r="J449" s="71" t="n"/>
      <c r="K449" s="74" t="inlineStr">
        <is>
          <t>Chesto Berry</t>
        </is>
      </c>
      <c r="L449" s="71" t="n"/>
      <c r="M449" s="74" t="inlineStr">
        <is>
          <t>Sitrus Berry</t>
        </is>
      </c>
      <c r="N449" s="71" t="n"/>
      <c r="Q449" s="72" t="inlineStr">
        <is>
          <t>Item</t>
        </is>
      </c>
    </row>
    <row r="450">
      <c r="B450" s="69" t="inlineStr">
        <is>
          <t>Basic Trainer</t>
        </is>
      </c>
      <c r="E450" s="76" t="inlineStr">
        <is>
          <t>Yawn</t>
        </is>
      </c>
      <c r="F450" s="71" t="n"/>
      <c r="G450" s="78" t="inlineStr">
        <is>
          <t>Earthquake</t>
        </is>
      </c>
      <c r="H450" s="71" t="n"/>
      <c r="I450" s="85" t="inlineStr">
        <is>
          <t>Psychic</t>
        </is>
      </c>
      <c r="J450" s="71" t="n"/>
      <c r="K450" s="78" t="inlineStr">
        <is>
          <t>Earthquake</t>
        </is>
      </c>
      <c r="L450" s="71" t="n"/>
      <c r="M450" s="83" t="inlineStr">
        <is>
          <t>Sunny Day</t>
        </is>
      </c>
      <c r="N450" s="71" t="n"/>
      <c r="Q450" s="72" t="inlineStr">
        <is>
          <t>Moves</t>
        </is>
      </c>
    </row>
    <row r="451">
      <c r="E451" s="85" t="inlineStr">
        <is>
          <t>Psychic</t>
        </is>
      </c>
      <c r="F451" s="71" t="n"/>
      <c r="G451" s="89" t="inlineStr">
        <is>
          <t>Ancient Power</t>
        </is>
      </c>
      <c r="H451" s="71" t="n"/>
      <c r="I451" s="85" t="inlineStr">
        <is>
          <t>Rest</t>
        </is>
      </c>
      <c r="J451" s="71" t="n"/>
      <c r="K451" s="85" t="inlineStr">
        <is>
          <t>Psychic</t>
        </is>
      </c>
      <c r="L451" s="71" t="n"/>
      <c r="M451" s="84" t="inlineStr">
        <is>
          <t>Solar Beam</t>
        </is>
      </c>
      <c r="N451" s="71" t="n"/>
    </row>
    <row r="452">
      <c r="E452" s="85" t="inlineStr">
        <is>
          <t>Calm Mind</t>
        </is>
      </c>
      <c r="F452" s="71" t="n"/>
      <c r="G452" s="85" t="inlineStr">
        <is>
          <t>Psychic</t>
        </is>
      </c>
      <c r="H452" s="71" t="n"/>
      <c r="I452" s="92" t="inlineStr">
        <is>
          <t>Confuse Ray</t>
        </is>
      </c>
      <c r="J452" s="71" t="n"/>
      <c r="K452" s="85" t="inlineStr">
        <is>
          <t>Rest</t>
        </is>
      </c>
      <c r="L452" s="71" t="n"/>
      <c r="M452" s="85" t="inlineStr">
        <is>
          <t>Psychic</t>
        </is>
      </c>
      <c r="N452" s="71" t="n"/>
    </row>
    <row r="453">
      <c r="E453" s="76" t="inlineStr">
        <is>
          <t>Protect</t>
        </is>
      </c>
      <c r="F453" s="71" t="n"/>
      <c r="G453" s="85" t="inlineStr">
        <is>
          <t>Light Screen</t>
        </is>
      </c>
      <c r="H453" s="71" t="n"/>
      <c r="I453" s="85" t="inlineStr">
        <is>
          <t>Calm Mind</t>
        </is>
      </c>
      <c r="J453" s="71" t="n"/>
      <c r="K453" s="85" t="inlineStr">
        <is>
          <t>Calm Mind</t>
        </is>
      </c>
      <c r="L453" s="71" t="n"/>
      <c r="M453" s="83" t="inlineStr">
        <is>
          <t>Flamethrower</t>
        </is>
      </c>
      <c r="N453" s="71" t="n"/>
    </row>
    <row r="455" ht="20" customHeight="1">
      <c r="B455" s="65" t="inlineStr">
        <is>
          <t>Leader</t>
        </is>
      </c>
      <c r="C455" s="66" t="n"/>
      <c r="D455" s="66" t="n"/>
      <c r="E455" s="67" t="inlineStr">
        <is>
          <t>Leader Tate&amp;Liza (Rematch 2)</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IFERROR(_xlfn.IMAGE("https://play.pokemonshowdown.com/sprites/gen5/drowzee.png"),"")</f>
        <v/>
      </c>
      <c r="G456" s="68">
        <f>IFERROR(_xlfn.IMAGE("https://play.pokemonshowdown.com/sprites/gen5/slowpoke.png"),"")</f>
        <v/>
      </c>
      <c r="I456" s="68">
        <f>IFERROR(_xlfn.IMAGE("https://play.pokemonshowdown.com/sprites/gen5/claydol.png"),"")</f>
        <v/>
      </c>
      <c r="K456" s="68">
        <f>IFERROR(_xlfn.IMAGE("https://play.pokemonshowdown.com/sprites/gen5/xatu.png"),"")</f>
        <v/>
      </c>
      <c r="M456" s="68">
        <f>IFERROR(_xlfn.IMAGE("https://play.pokemonshowdown.com/sprites/gen5/lunatone.png"),"")</f>
        <v/>
      </c>
      <c r="O456" s="68">
        <f>IFERROR(_xlfn.IMAGE("https://play.pokemonshowdown.com/sprites/gen5/solrock.png"),"")</f>
        <v/>
      </c>
      <c r="Q456" s="69" t="inlineStr">
        <is>
          <t>DOUBLE BATTLE</t>
        </is>
      </c>
    </row>
    <row r="457">
      <c r="E457" s="70" t="inlineStr">
        <is>
          <t>Lv 53 Drowzee</t>
        </is>
      </c>
      <c r="F457" s="71" t="n"/>
      <c r="G457" s="70" t="inlineStr">
        <is>
          <t>Lv 53 Slowpoke</t>
        </is>
      </c>
      <c r="H457" s="71" t="n"/>
      <c r="I457" s="70" t="inlineStr">
        <is>
          <t>Lv 54 Claydol</t>
        </is>
      </c>
      <c r="J457" s="71" t="n"/>
      <c r="K457" s="70" t="inlineStr">
        <is>
          <t>Lv 54 Xatu</t>
        </is>
      </c>
      <c r="L457" s="71" t="n"/>
      <c r="M457" s="70" t="inlineStr">
        <is>
          <t>Lv 55 Lunatone</t>
        </is>
      </c>
      <c r="N457" s="71" t="n"/>
      <c r="O457" s="70" t="inlineStr">
        <is>
          <t>Lv 55 Solrock</t>
        </is>
      </c>
      <c r="P457" s="71" t="n"/>
      <c r="Q457" s="72" t="inlineStr">
        <is>
          <t>Pokémon</t>
        </is>
      </c>
    </row>
    <row r="458">
      <c r="E458" s="73" t="inlineStr">
        <is>
          <t>Careful</t>
        </is>
      </c>
      <c r="F458" s="73" t="inlineStr">
        <is>
          <t>Bad Dreams</t>
        </is>
      </c>
      <c r="G458" s="73" t="inlineStr">
        <is>
          <t>Bold</t>
        </is>
      </c>
      <c r="H458" s="73" t="inlineStr">
        <is>
          <t>Simple</t>
        </is>
      </c>
      <c r="I458" s="73" t="inlineStr">
        <is>
          <t>Lonely</t>
        </is>
      </c>
      <c r="J458" s="73" t="inlineStr">
        <is>
          <t>Levitate</t>
        </is>
      </c>
      <c r="K458" s="73" t="inlineStr">
        <is>
          <t>Timid</t>
        </is>
      </c>
      <c r="L458" s="73" t="inlineStr">
        <is>
          <t>Magic Guard</t>
        </is>
      </c>
      <c r="M458" s="73" t="inlineStr">
        <is>
          <t>Hasty</t>
        </is>
      </c>
      <c r="N458" s="73" t="inlineStr">
        <is>
          <t>Levitate</t>
        </is>
      </c>
      <c r="O458" s="73" t="inlineStr">
        <is>
          <t>Modest</t>
        </is>
      </c>
      <c r="P458" s="73" t="inlineStr">
        <is>
          <t>Levitate</t>
        </is>
      </c>
      <c r="Q458" s="72" t="inlineStr">
        <is>
          <t>Nature / Ability</t>
        </is>
      </c>
    </row>
    <row r="459">
      <c r="B459" s="72" t="inlineStr">
        <is>
          <t>AI Flags:</t>
        </is>
      </c>
      <c r="E459" s="74" t="inlineStr">
        <is>
          <t>(None)</t>
        </is>
      </c>
      <c r="F459" s="71" t="n"/>
      <c r="G459" s="74" t="inlineStr">
        <is>
          <t>(None)</t>
        </is>
      </c>
      <c r="H459" s="71" t="n"/>
      <c r="I459" s="74" t="inlineStr">
        <is>
          <t>(None)</t>
        </is>
      </c>
      <c r="J459" s="71" t="n"/>
      <c r="K459" s="74" t="inlineStr">
        <is>
          <t>Chesto Berry</t>
        </is>
      </c>
      <c r="L459" s="71" t="n"/>
      <c r="M459" s="74" t="inlineStr">
        <is>
          <t>Chesto Berry</t>
        </is>
      </c>
      <c r="N459" s="71" t="n"/>
      <c r="O459" s="74" t="inlineStr">
        <is>
          <t>Sitrus Berry</t>
        </is>
      </c>
      <c r="P459" s="71" t="n"/>
      <c r="Q459" s="72" t="inlineStr">
        <is>
          <t>Item</t>
        </is>
      </c>
    </row>
    <row r="460">
      <c r="B460" s="69" t="inlineStr">
        <is>
          <t>Basic Trainer</t>
        </is>
      </c>
      <c r="E460" s="85" t="inlineStr">
        <is>
          <t>Hypnosis</t>
        </is>
      </c>
      <c r="F460" s="71" t="n"/>
      <c r="G460" s="76" t="inlineStr">
        <is>
          <t>Yawn</t>
        </is>
      </c>
      <c r="H460" s="71" t="n"/>
      <c r="I460" s="78" t="inlineStr">
        <is>
          <t>Earthquake</t>
        </is>
      </c>
      <c r="J460" s="71" t="n"/>
      <c r="K460" s="85" t="inlineStr">
        <is>
          <t>Psychic</t>
        </is>
      </c>
      <c r="L460" s="71" t="n"/>
      <c r="M460" s="78" t="inlineStr">
        <is>
          <t>Earthquake</t>
        </is>
      </c>
      <c r="N460" s="71" t="n"/>
      <c r="O460" s="83" t="inlineStr">
        <is>
          <t>Sunny Day</t>
        </is>
      </c>
      <c r="P460" s="71" t="n"/>
      <c r="Q460" s="72" t="inlineStr">
        <is>
          <t>Moves</t>
        </is>
      </c>
    </row>
    <row r="461">
      <c r="E461" s="85" t="inlineStr">
        <is>
          <t>Dream Eater</t>
        </is>
      </c>
      <c r="F461" s="71" t="n"/>
      <c r="G461" s="85" t="inlineStr">
        <is>
          <t>Psychic</t>
        </is>
      </c>
      <c r="H461" s="71" t="n"/>
      <c r="I461" s="76" t="inlineStr">
        <is>
          <t>Explosion</t>
        </is>
      </c>
      <c r="J461" s="71" t="n"/>
      <c r="K461" s="85" t="inlineStr">
        <is>
          <t>Rest</t>
        </is>
      </c>
      <c r="L461" s="71" t="n"/>
      <c r="M461" s="85" t="inlineStr">
        <is>
          <t>Psychic</t>
        </is>
      </c>
      <c r="N461" s="71" t="n"/>
      <c r="O461" s="84" t="inlineStr">
        <is>
          <t>Solar Beam</t>
        </is>
      </c>
      <c r="P461" s="71" t="n"/>
    </row>
    <row r="462">
      <c r="E462" s="76" t="inlineStr">
        <is>
          <t>Headbutt</t>
        </is>
      </c>
      <c r="F462" s="71" t="n"/>
      <c r="G462" s="85" t="inlineStr">
        <is>
          <t>Calm Mind</t>
        </is>
      </c>
      <c r="H462" s="71" t="n"/>
      <c r="I462" s="85" t="inlineStr">
        <is>
          <t>Psychic</t>
        </is>
      </c>
      <c r="J462" s="71" t="n"/>
      <c r="K462" s="92" t="inlineStr">
        <is>
          <t>Confuse Ray</t>
        </is>
      </c>
      <c r="L462" s="71" t="n"/>
      <c r="M462" s="85" t="inlineStr">
        <is>
          <t>Rest</t>
        </is>
      </c>
      <c r="N462" s="71" t="n"/>
      <c r="O462" s="85" t="inlineStr">
        <is>
          <t>Psychic</t>
        </is>
      </c>
      <c r="P462" s="71" t="n"/>
    </row>
    <row r="463">
      <c r="E463" s="76" t="inlineStr">
        <is>
          <t>Protect</t>
        </is>
      </c>
      <c r="F463" s="71" t="n"/>
      <c r="G463" s="76" t="inlineStr">
        <is>
          <t>Protect</t>
        </is>
      </c>
      <c r="H463" s="71" t="n"/>
      <c r="I463" s="85" t="inlineStr">
        <is>
          <t>Light Screen</t>
        </is>
      </c>
      <c r="J463" s="71" t="n"/>
      <c r="K463" s="85" t="inlineStr">
        <is>
          <t>Calm Mind</t>
        </is>
      </c>
      <c r="L463" s="71" t="n"/>
      <c r="M463" s="85" t="inlineStr">
        <is>
          <t>Calm Mind</t>
        </is>
      </c>
      <c r="N463" s="71" t="n"/>
      <c r="O463" s="83" t="inlineStr">
        <is>
          <t>Flamethrower</t>
        </is>
      </c>
      <c r="P463" s="71" t="n"/>
    </row>
    <row r="465" ht="20" customHeight="1">
      <c r="B465" s="65" t="inlineStr">
        <is>
          <t>Leader</t>
        </is>
      </c>
      <c r="C465" s="66" t="n"/>
      <c r="D465" s="66" t="n"/>
      <c r="E465" s="67" t="inlineStr">
        <is>
          <t>Leader Tate&amp;Liza (Rematch 3)</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IFERROR(_xlfn.IMAGE("https://play.pokemonshowdown.com/sprites/gen5/hypno.png"),"")</f>
        <v/>
      </c>
      <c r="G466" s="68">
        <f>IFERROR(_xlfn.IMAGE("https://play.pokemonshowdown.com/sprites/gen5/claydol.png"),"")</f>
        <v/>
      </c>
      <c r="I466" s="68">
        <f>IFERROR(_xlfn.IMAGE("https://play.pokemonshowdown.com/sprites/gen5/slowpoke.png"),"")</f>
        <v/>
      </c>
      <c r="K466" s="68">
        <f>IFERROR(_xlfn.IMAGE("https://play.pokemonshowdown.com/sprites/gen5/xatu.png"),"")</f>
        <v/>
      </c>
      <c r="M466" s="68">
        <f>IFERROR(_xlfn.IMAGE("https://play.pokemonshowdown.com/sprites/gen5/lunatone.png"),"")</f>
        <v/>
      </c>
      <c r="O466" s="68">
        <f>IFERROR(_xlfn.IMAGE("https://play.pokemonshowdown.com/sprites/gen5/solrock.png"),"")</f>
        <v/>
      </c>
      <c r="Q466" s="69" t="inlineStr">
        <is>
          <t>DOUBLE BATTLE</t>
        </is>
      </c>
    </row>
    <row r="467">
      <c r="E467" s="70" t="inlineStr">
        <is>
          <t>Lv 58 Hypno</t>
        </is>
      </c>
      <c r="F467" s="71" t="n"/>
      <c r="G467" s="70" t="inlineStr">
        <is>
          <t>Lv 59 Claydol</t>
        </is>
      </c>
      <c r="H467" s="71" t="n"/>
      <c r="I467" s="70" t="inlineStr">
        <is>
          <t>Lv 58 Slowpoke</t>
        </is>
      </c>
      <c r="J467" s="71" t="n"/>
      <c r="K467" s="70" t="inlineStr">
        <is>
          <t>Lv 59 Xatu</t>
        </is>
      </c>
      <c r="L467" s="71" t="n"/>
      <c r="M467" s="70" t="inlineStr">
        <is>
          <t>Lv 60 Lunatone</t>
        </is>
      </c>
      <c r="N467" s="71" t="n"/>
      <c r="O467" s="70" t="inlineStr">
        <is>
          <t>Lv 60 Solrock</t>
        </is>
      </c>
      <c r="P467" s="71" t="n"/>
      <c r="Q467" s="72" t="inlineStr">
        <is>
          <t>Pokémon</t>
        </is>
      </c>
    </row>
    <row r="468">
      <c r="E468" s="73" t="inlineStr">
        <is>
          <t>Careful</t>
        </is>
      </c>
      <c r="F468" s="73" t="inlineStr">
        <is>
          <t>Bad Dreams</t>
        </is>
      </c>
      <c r="G468" s="73" t="inlineStr">
        <is>
          <t>Lonely</t>
        </is>
      </c>
      <c r="H468" s="73" t="inlineStr">
        <is>
          <t>Levitate</t>
        </is>
      </c>
      <c r="I468" s="73" t="inlineStr">
        <is>
          <t>Bold</t>
        </is>
      </c>
      <c r="J468" s="73" t="inlineStr">
        <is>
          <t>Simple</t>
        </is>
      </c>
      <c r="K468" s="73" t="inlineStr">
        <is>
          <t>Timid</t>
        </is>
      </c>
      <c r="L468" s="73" t="inlineStr">
        <is>
          <t>Magic Guard</t>
        </is>
      </c>
      <c r="M468" s="73" t="inlineStr">
        <is>
          <t>Hasty</t>
        </is>
      </c>
      <c r="N468" s="73" t="inlineStr">
        <is>
          <t>Levitate</t>
        </is>
      </c>
      <c r="O468" s="73" t="inlineStr">
        <is>
          <t>Modest</t>
        </is>
      </c>
      <c r="P468" s="73" t="inlineStr">
        <is>
          <t>Levitate</t>
        </is>
      </c>
      <c r="Q468" s="72" t="inlineStr">
        <is>
          <t>Nature / Ability</t>
        </is>
      </c>
    </row>
    <row r="469">
      <c r="B469" s="72" t="inlineStr">
        <is>
          <t>AI Flags:</t>
        </is>
      </c>
      <c r="E469" s="74" t="inlineStr">
        <is>
          <t>(None)</t>
        </is>
      </c>
      <c r="F469" s="71" t="n"/>
      <c r="G469" s="74" t="inlineStr">
        <is>
          <t>(None)</t>
        </is>
      </c>
      <c r="H469" s="71" t="n"/>
      <c r="I469" s="74" t="inlineStr">
        <is>
          <t>(None)</t>
        </is>
      </c>
      <c r="J469" s="71" t="n"/>
      <c r="K469" s="74" t="inlineStr">
        <is>
          <t>Chesto Berry</t>
        </is>
      </c>
      <c r="L469" s="71" t="n"/>
      <c r="M469" s="74" t="inlineStr">
        <is>
          <t>Chesto Berry</t>
        </is>
      </c>
      <c r="N469" s="71" t="n"/>
      <c r="O469" s="74" t="inlineStr">
        <is>
          <t>Sitrus Berry</t>
        </is>
      </c>
      <c r="P469" s="71" t="n"/>
      <c r="Q469" s="72" t="inlineStr">
        <is>
          <t>Item</t>
        </is>
      </c>
    </row>
    <row r="470">
      <c r="B470" s="69" t="inlineStr">
        <is>
          <t>Basic Trainer</t>
        </is>
      </c>
      <c r="E470" s="85" t="inlineStr">
        <is>
          <t>Hypnosis</t>
        </is>
      </c>
      <c r="F470" s="71" t="n"/>
      <c r="G470" s="78" t="inlineStr">
        <is>
          <t>Earthquake</t>
        </is>
      </c>
      <c r="H470" s="71" t="n"/>
      <c r="I470" s="76" t="inlineStr">
        <is>
          <t>Yawn</t>
        </is>
      </c>
      <c r="J470" s="71" t="n"/>
      <c r="K470" s="85" t="inlineStr">
        <is>
          <t>Psychic</t>
        </is>
      </c>
      <c r="L470" s="71" t="n"/>
      <c r="M470" s="78" t="inlineStr">
        <is>
          <t>Earthquake</t>
        </is>
      </c>
      <c r="N470" s="71" t="n"/>
      <c r="O470" s="83" t="inlineStr">
        <is>
          <t>Sunny Day</t>
        </is>
      </c>
      <c r="P470" s="71" t="n"/>
      <c r="Q470" s="72" t="inlineStr">
        <is>
          <t>Moves</t>
        </is>
      </c>
    </row>
    <row r="471">
      <c r="E471" s="85" t="inlineStr">
        <is>
          <t>Dream Eater</t>
        </is>
      </c>
      <c r="F471" s="71" t="n"/>
      <c r="G471" s="76" t="inlineStr">
        <is>
          <t>Explosion</t>
        </is>
      </c>
      <c r="H471" s="71" t="n"/>
      <c r="I471" s="85" t="inlineStr">
        <is>
          <t>Psychic</t>
        </is>
      </c>
      <c r="J471" s="71" t="n"/>
      <c r="K471" s="85" t="inlineStr">
        <is>
          <t>Rest</t>
        </is>
      </c>
      <c r="L471" s="71" t="n"/>
      <c r="M471" s="85" t="inlineStr">
        <is>
          <t>Psychic</t>
        </is>
      </c>
      <c r="N471" s="71" t="n"/>
      <c r="O471" s="84" t="inlineStr">
        <is>
          <t>Solar Beam</t>
        </is>
      </c>
      <c r="P471" s="71" t="n"/>
    </row>
    <row r="472">
      <c r="E472" s="76" t="inlineStr">
        <is>
          <t>Headbutt</t>
        </is>
      </c>
      <c r="F472" s="71" t="n"/>
      <c r="G472" s="85" t="inlineStr">
        <is>
          <t>Psychic</t>
        </is>
      </c>
      <c r="H472" s="71" t="n"/>
      <c r="I472" s="85" t="inlineStr">
        <is>
          <t>Calm Mind</t>
        </is>
      </c>
      <c r="J472" s="71" t="n"/>
      <c r="K472" s="92" t="inlineStr">
        <is>
          <t>Confuse Ray</t>
        </is>
      </c>
      <c r="L472" s="71" t="n"/>
      <c r="M472" s="85" t="inlineStr">
        <is>
          <t>Rest</t>
        </is>
      </c>
      <c r="N472" s="71" t="n"/>
      <c r="O472" s="85" t="inlineStr">
        <is>
          <t>Psychic</t>
        </is>
      </c>
      <c r="P472" s="71" t="n"/>
    </row>
    <row r="473">
      <c r="E473" s="76" t="inlineStr">
        <is>
          <t>Protect</t>
        </is>
      </c>
      <c r="F473" s="71" t="n"/>
      <c r="G473" s="85" t="inlineStr">
        <is>
          <t>Light Screen</t>
        </is>
      </c>
      <c r="H473" s="71" t="n"/>
      <c r="I473" s="76" t="inlineStr">
        <is>
          <t>Protect</t>
        </is>
      </c>
      <c r="J473" s="71" t="n"/>
      <c r="K473" s="85" t="inlineStr">
        <is>
          <t>Calm Mind</t>
        </is>
      </c>
      <c r="L473" s="71" t="n"/>
      <c r="M473" s="85" t="inlineStr">
        <is>
          <t>Calm Mind</t>
        </is>
      </c>
      <c r="N473" s="71" t="n"/>
      <c r="O473" s="83" t="inlineStr">
        <is>
          <t>Flamethrower</t>
        </is>
      </c>
      <c r="P473" s="71" t="n"/>
    </row>
    <row r="475" ht="20" customHeight="1">
      <c r="B475" s="65" t="inlineStr">
        <is>
          <t>Leader</t>
        </is>
      </c>
      <c r="C475" s="66" t="n"/>
      <c r="D475" s="66" t="n"/>
      <c r="E475" s="67" t="inlineStr">
        <is>
          <t>Leader Tate&amp;Liza (Rematch 4)</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IFERROR(_xlfn.IMAGE("https://play.pokemonshowdown.com/sprites/gen5/hypno.png"),"")</f>
        <v/>
      </c>
      <c r="G476" s="68">
        <f>IFERROR(_xlfn.IMAGE("https://play.pokemonshowdown.com/sprites/gen5/claydol.png"),"")</f>
        <v/>
      </c>
      <c r="I476" s="68">
        <f>IFERROR(_xlfn.IMAGE("https://play.pokemonshowdown.com/sprites/gen5/slowking.png"),"")</f>
        <v/>
      </c>
      <c r="K476" s="68">
        <f>IFERROR(_xlfn.IMAGE("https://play.pokemonshowdown.com/sprites/gen5/xatu.png"),"")</f>
        <v/>
      </c>
      <c r="M476" s="68">
        <f>IFERROR(_xlfn.IMAGE("https://play.pokemonshowdown.com/sprites/gen5/lunatone.png"),"")</f>
        <v/>
      </c>
      <c r="O476" s="68">
        <f>IFERROR(_xlfn.IMAGE("https://play.pokemonshowdown.com/sprites/gen5/solrock.png"),"")</f>
        <v/>
      </c>
      <c r="Q476" s="69" t="inlineStr">
        <is>
          <t>DOUBLE BATTLE</t>
        </is>
      </c>
    </row>
    <row r="477">
      <c r="E477" s="70" t="inlineStr">
        <is>
          <t>Lv 63 Hypno</t>
        </is>
      </c>
      <c r="F477" s="71" t="n"/>
      <c r="G477" s="70" t="inlineStr">
        <is>
          <t>Lv 64 Claydol</t>
        </is>
      </c>
      <c r="H477" s="71" t="n"/>
      <c r="I477" s="70" t="inlineStr">
        <is>
          <t>Lv 63 Slowking</t>
        </is>
      </c>
      <c r="J477" s="71" t="n"/>
      <c r="K477" s="70" t="inlineStr">
        <is>
          <t>Lv 64 Xatu</t>
        </is>
      </c>
      <c r="L477" s="71" t="n"/>
      <c r="M477" s="70" t="inlineStr">
        <is>
          <t>Lv 65 Lunatone</t>
        </is>
      </c>
      <c r="N477" s="71" t="n"/>
      <c r="O477" s="70" t="inlineStr">
        <is>
          <t>Lv 65 Solrock</t>
        </is>
      </c>
      <c r="P477" s="71" t="n"/>
      <c r="Q477" s="72" t="inlineStr">
        <is>
          <t>Pokémon</t>
        </is>
      </c>
    </row>
    <row r="478">
      <c r="E478" s="73" t="inlineStr">
        <is>
          <t>Careful</t>
        </is>
      </c>
      <c r="F478" s="73" t="inlineStr">
        <is>
          <t>Bad Dreams</t>
        </is>
      </c>
      <c r="G478" s="73" t="inlineStr">
        <is>
          <t>Lonely</t>
        </is>
      </c>
      <c r="H478" s="73" t="inlineStr">
        <is>
          <t>Levitate</t>
        </is>
      </c>
      <c r="I478" s="73" t="inlineStr">
        <is>
          <t>Calm</t>
        </is>
      </c>
      <c r="J478" s="73" t="inlineStr">
        <is>
          <t>Simple</t>
        </is>
      </c>
      <c r="K478" s="73" t="inlineStr">
        <is>
          <t>Timid</t>
        </is>
      </c>
      <c r="L478" s="73" t="inlineStr">
        <is>
          <t>Magic Guard</t>
        </is>
      </c>
      <c r="M478" s="73" t="inlineStr">
        <is>
          <t>Hasty</t>
        </is>
      </c>
      <c r="N478" s="73" t="inlineStr">
        <is>
          <t>Levitate</t>
        </is>
      </c>
      <c r="O478" s="73" t="inlineStr">
        <is>
          <t>Modest</t>
        </is>
      </c>
      <c r="P478" s="73" t="inlineStr">
        <is>
          <t>Levitate</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Chesto Berry</t>
        </is>
      </c>
      <c r="L479" s="71" t="n"/>
      <c r="M479" s="74" t="inlineStr">
        <is>
          <t>Chesto Berry</t>
        </is>
      </c>
      <c r="N479" s="71" t="n"/>
      <c r="O479" s="74" t="inlineStr">
        <is>
          <t>Sitrus Berry</t>
        </is>
      </c>
      <c r="P479" s="71" t="n"/>
      <c r="Q479" s="72" t="inlineStr">
        <is>
          <t>Item</t>
        </is>
      </c>
    </row>
    <row r="480">
      <c r="B480" s="69" t="inlineStr">
        <is>
          <t>Basic Trainer</t>
        </is>
      </c>
      <c r="E480" s="85" t="inlineStr">
        <is>
          <t>Hypnosis</t>
        </is>
      </c>
      <c r="F480" s="71" t="n"/>
      <c r="G480" s="78" t="inlineStr">
        <is>
          <t>Earthquake</t>
        </is>
      </c>
      <c r="H480" s="71" t="n"/>
      <c r="I480" s="76" t="inlineStr">
        <is>
          <t>Yawn</t>
        </is>
      </c>
      <c r="J480" s="71" t="n"/>
      <c r="K480" s="85" t="inlineStr">
        <is>
          <t>Psychic</t>
        </is>
      </c>
      <c r="L480" s="71" t="n"/>
      <c r="M480" s="78" t="inlineStr">
        <is>
          <t>Earthquake</t>
        </is>
      </c>
      <c r="N480" s="71" t="n"/>
      <c r="O480" s="83" t="inlineStr">
        <is>
          <t>Sunny Day</t>
        </is>
      </c>
      <c r="P480" s="71" t="n"/>
      <c r="Q480" s="72" t="inlineStr">
        <is>
          <t>Moves</t>
        </is>
      </c>
    </row>
    <row r="481">
      <c r="E481" s="85" t="inlineStr">
        <is>
          <t>Dream Eater</t>
        </is>
      </c>
      <c r="F481" s="71" t="n"/>
      <c r="G481" s="76" t="inlineStr">
        <is>
          <t>Explosion</t>
        </is>
      </c>
      <c r="H481" s="71" t="n"/>
      <c r="I481" s="85" t="inlineStr">
        <is>
          <t>Psychic</t>
        </is>
      </c>
      <c r="J481" s="71" t="n"/>
      <c r="K481" s="85" t="inlineStr">
        <is>
          <t>Rest</t>
        </is>
      </c>
      <c r="L481" s="71" t="n"/>
      <c r="M481" s="85" t="inlineStr">
        <is>
          <t>Psychic</t>
        </is>
      </c>
      <c r="N481" s="71" t="n"/>
      <c r="O481" s="84" t="inlineStr">
        <is>
          <t>Solar Beam</t>
        </is>
      </c>
      <c r="P481" s="71" t="n"/>
    </row>
    <row r="482">
      <c r="E482" s="76" t="inlineStr">
        <is>
          <t>Headbutt</t>
        </is>
      </c>
      <c r="F482" s="71" t="n"/>
      <c r="G482" s="85" t="inlineStr">
        <is>
          <t>Psychic</t>
        </is>
      </c>
      <c r="H482" s="71" t="n"/>
      <c r="I482" s="85" t="inlineStr">
        <is>
          <t>Calm Mind</t>
        </is>
      </c>
      <c r="J482" s="71" t="n"/>
      <c r="K482" s="92" t="inlineStr">
        <is>
          <t>Confuse Ray</t>
        </is>
      </c>
      <c r="L482" s="71" t="n"/>
      <c r="M482" s="85" t="inlineStr">
        <is>
          <t>Rest</t>
        </is>
      </c>
      <c r="N482" s="71" t="n"/>
      <c r="O482" s="85" t="inlineStr">
        <is>
          <t>Psychic</t>
        </is>
      </c>
      <c r="P482" s="71" t="n"/>
    </row>
    <row r="483">
      <c r="E483" s="76" t="inlineStr">
        <is>
          <t>Protect</t>
        </is>
      </c>
      <c r="F483" s="71" t="n"/>
      <c r="G483" s="85" t="inlineStr">
        <is>
          <t>Light Screen</t>
        </is>
      </c>
      <c r="H483" s="71" t="n"/>
      <c r="I483" s="76" t="inlineStr">
        <is>
          <t>Protect</t>
        </is>
      </c>
      <c r="J483" s="71" t="n"/>
      <c r="K483" s="85" t="inlineStr">
        <is>
          <t>Calm Mind</t>
        </is>
      </c>
      <c r="L483" s="71" t="n"/>
      <c r="M483" s="85" t="inlineStr">
        <is>
          <t>Calm Mind</t>
        </is>
      </c>
      <c r="N483" s="71" t="n"/>
      <c r="O483" s="83" t="inlineStr">
        <is>
          <t>Flamethrower</t>
        </is>
      </c>
      <c r="P483" s="71" t="n"/>
    </row>
    <row r="485" ht="20" customHeight="1">
      <c r="B485" s="65" t="inlineStr">
        <is>
          <t>Leader</t>
        </is>
      </c>
      <c r="C485" s="66" t="n"/>
      <c r="D485" s="66" t="n"/>
      <c r="E485" s="67" t="inlineStr">
        <is>
          <t>Leader Wattson (Rematch 1)</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IFERROR(_xlfn.IMAGE("https://play.pokemonshowdown.com/sprites/gen5/mareep.png"),"")</f>
        <v/>
      </c>
      <c r="G486" s="68">
        <f>IFERROR(_xlfn.IMAGE("https://play.pokemonshowdown.com/sprites/gen5/electrode.png"),"")</f>
        <v/>
      </c>
      <c r="I486" s="68">
        <f>IFERROR(_xlfn.IMAGE("https://play.pokemonshowdown.com/sprites/gen5/magneton.png"),"")</f>
        <v/>
      </c>
      <c r="K486" s="68">
        <f>IFERROR(_xlfn.IMAGE("https://play.pokemonshowdown.com/sprites/gen5/manectric.png"),"")</f>
        <v/>
      </c>
      <c r="Q486" s="69" t="inlineStr">
        <is>
          <t>DOUBLE BATTLE</t>
        </is>
      </c>
    </row>
    <row r="487">
      <c r="E487" s="70" t="inlineStr">
        <is>
          <t>Lv 36 Mareep</t>
        </is>
      </c>
      <c r="F487" s="71" t="n"/>
      <c r="G487" s="70" t="inlineStr">
        <is>
          <t>Lv 36 Electrode</t>
        </is>
      </c>
      <c r="H487" s="71" t="n"/>
      <c r="I487" s="70" t="inlineStr">
        <is>
          <t>Lv 38 Magneton</t>
        </is>
      </c>
      <c r="J487" s="71" t="n"/>
      <c r="K487" s="70" t="inlineStr">
        <is>
          <t>Lv 40 Manectric</t>
        </is>
      </c>
      <c r="L487" s="71" t="n"/>
      <c r="Q487" s="72" t="inlineStr">
        <is>
          <t>Pokémon</t>
        </is>
      </c>
    </row>
    <row r="488">
      <c r="E488" s="73" t="inlineStr">
        <is>
          <t>Modest</t>
        </is>
      </c>
      <c r="F488" s="73" t="inlineStr">
        <is>
          <t>Static</t>
        </is>
      </c>
      <c r="G488" s="73" t="inlineStr">
        <is>
          <t>Mild</t>
        </is>
      </c>
      <c r="H488" s="73" t="inlineStr">
        <is>
          <t>Aftermath</t>
        </is>
      </c>
      <c r="I488" s="73" t="inlineStr">
        <is>
          <t>Modest</t>
        </is>
      </c>
      <c r="J488" s="73" t="inlineStr">
        <is>
          <t>Magnet Pull</t>
        </is>
      </c>
      <c r="K488" s="73" t="inlineStr">
        <is>
          <t>Naive</t>
        </is>
      </c>
      <c r="L488" s="73" t="inlineStr">
        <is>
          <t>Lightning Rod</t>
        </is>
      </c>
      <c r="Q488" s="72" t="inlineStr">
        <is>
          <t>Nature / Ability</t>
        </is>
      </c>
    </row>
    <row r="489">
      <c r="B489" s="72" t="inlineStr">
        <is>
          <t>AI Flags:</t>
        </is>
      </c>
      <c r="E489" s="74" t="inlineStr">
        <is>
          <t>(None)</t>
        </is>
      </c>
      <c r="F489" s="71" t="n"/>
      <c r="G489" s="74" t="inlineStr">
        <is>
          <t>(None)</t>
        </is>
      </c>
      <c r="H489" s="71" t="n"/>
      <c r="I489" s="74" t="inlineStr">
        <is>
          <t>Sitrus Berry</t>
        </is>
      </c>
      <c r="J489" s="71" t="n"/>
      <c r="K489" s="74" t="inlineStr">
        <is>
          <t>Sitrus Berry</t>
        </is>
      </c>
      <c r="L489" s="71" t="n"/>
      <c r="Q489" s="72" t="inlineStr">
        <is>
          <t>Item</t>
        </is>
      </c>
    </row>
    <row r="490">
      <c r="B490" s="69" t="inlineStr">
        <is>
          <t>Basic Trainer</t>
        </is>
      </c>
      <c r="E490" s="77" t="inlineStr">
        <is>
          <t>Thunder</t>
        </is>
      </c>
      <c r="F490" s="71" t="n"/>
      <c r="G490" s="89" t="inlineStr">
        <is>
          <t>Rollout</t>
        </is>
      </c>
      <c r="H490" s="71" t="n"/>
      <c r="I490" s="76" t="inlineStr">
        <is>
          <t>Supersonic</t>
        </is>
      </c>
      <c r="J490" s="71" t="n"/>
      <c r="K490" s="75" t="inlineStr">
        <is>
          <t>Bite</t>
        </is>
      </c>
      <c r="L490" s="71" t="n"/>
      <c r="Q490" s="72" t="inlineStr">
        <is>
          <t>Moves</t>
        </is>
      </c>
    </row>
    <row r="491">
      <c r="E491" s="76" t="inlineStr">
        <is>
          <t>Protect</t>
        </is>
      </c>
      <c r="F491" s="71" t="n"/>
      <c r="G491" s="77" t="inlineStr">
        <is>
          <t>Thunder</t>
        </is>
      </c>
      <c r="H491" s="71" t="n"/>
      <c r="I491" s="76" t="inlineStr">
        <is>
          <t>Protect</t>
        </is>
      </c>
      <c r="J491" s="71" t="n"/>
      <c r="K491" s="77" t="inlineStr">
        <is>
          <t>Thunder Wave</t>
        </is>
      </c>
      <c r="L491" s="71" t="n"/>
    </row>
    <row r="492">
      <c r="E492" s="77" t="inlineStr">
        <is>
          <t>Thunder Wave</t>
        </is>
      </c>
      <c r="F492" s="71" t="n"/>
      <c r="G492" s="76" t="inlineStr">
        <is>
          <t>Explosion</t>
        </is>
      </c>
      <c r="H492" s="71" t="n"/>
      <c r="I492" s="77" t="inlineStr">
        <is>
          <t>Thunder</t>
        </is>
      </c>
      <c r="J492" s="71" t="n"/>
      <c r="K492" s="77" t="inlineStr">
        <is>
          <t>Thunder</t>
        </is>
      </c>
      <c r="L492" s="71" t="n"/>
    </row>
    <row r="493">
      <c r="E493" s="85" t="inlineStr">
        <is>
          <t>Light Screen</t>
        </is>
      </c>
      <c r="F493" s="71" t="n"/>
      <c r="G493" s="90" t="inlineStr">
        <is>
          <t>Rain Dance</t>
        </is>
      </c>
      <c r="H493" s="71" t="n"/>
      <c r="I493" s="90" t="inlineStr">
        <is>
          <t>Rain Dance</t>
        </is>
      </c>
      <c r="J493" s="71" t="n"/>
      <c r="K493" s="76" t="inlineStr">
        <is>
          <t>Protect</t>
        </is>
      </c>
      <c r="L493" s="71" t="n"/>
    </row>
    <row r="495" ht="20" customHeight="1">
      <c r="B495" s="65" t="inlineStr">
        <is>
          <t>Leader</t>
        </is>
      </c>
      <c r="C495" s="66" t="n"/>
      <c r="D495" s="66" t="n"/>
      <c r="E495" s="67" t="inlineStr">
        <is>
          <t>Leader Wattson (Rematch 2)</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IFERROR(_xlfn.IMAGE("https://play.pokemonshowdown.com/sprites/gen5/pikachu.png"),"")</f>
        <v/>
      </c>
      <c r="G496" s="68">
        <f>IFERROR(_xlfn.IMAGE("https://play.pokemonshowdown.com/sprites/gen5/flaaffy.png"),"")</f>
        <v/>
      </c>
      <c r="I496" s="68">
        <f>IFERROR(_xlfn.IMAGE("https://play.pokemonshowdown.com/sprites/gen5/electrode.png"),"")</f>
        <v/>
      </c>
      <c r="K496" s="68">
        <f>IFERROR(_xlfn.IMAGE("https://play.pokemonshowdown.com/sprites/gen5/magneton.png"),"")</f>
        <v/>
      </c>
      <c r="M496" s="68">
        <f>IFERROR(_xlfn.IMAGE("https://play.pokemonshowdown.com/sprites/gen5/manectric.png"),"")</f>
        <v/>
      </c>
      <c r="Q496" s="69" t="inlineStr">
        <is>
          <t>DOUBLE BATTLE</t>
        </is>
      </c>
    </row>
    <row r="497">
      <c r="E497" s="70" t="inlineStr">
        <is>
          <t>Lv 39 Pikachu</t>
        </is>
      </c>
      <c r="F497" s="71" t="n"/>
      <c r="G497" s="70" t="inlineStr">
        <is>
          <t>Lv 41 Flaaffy</t>
        </is>
      </c>
      <c r="H497" s="71" t="n"/>
      <c r="I497" s="70" t="inlineStr">
        <is>
          <t>Lv 41 Electrode</t>
        </is>
      </c>
      <c r="J497" s="71" t="n"/>
      <c r="K497" s="70" t="inlineStr">
        <is>
          <t>Lv 43 Magneton</t>
        </is>
      </c>
      <c r="L497" s="71" t="n"/>
      <c r="M497" s="70" t="inlineStr">
        <is>
          <t>Lv 45 Manectric</t>
        </is>
      </c>
      <c r="N497" s="71" t="n"/>
      <c r="Q497" s="72" t="inlineStr">
        <is>
          <t>Pokémon</t>
        </is>
      </c>
    </row>
    <row r="498">
      <c r="E498" s="73" t="inlineStr">
        <is>
          <t>Lonely</t>
        </is>
      </c>
      <c r="F498" s="73" t="inlineStr">
        <is>
          <t>Reckless</t>
        </is>
      </c>
      <c r="G498" s="73" t="inlineStr">
        <is>
          <t>Modest</t>
        </is>
      </c>
      <c r="H498" s="73" t="inlineStr">
        <is>
          <t>Static</t>
        </is>
      </c>
      <c r="I498" s="73" t="inlineStr">
        <is>
          <t>Mild</t>
        </is>
      </c>
      <c r="J498" s="73" t="inlineStr">
        <is>
          <t>Aftermath</t>
        </is>
      </c>
      <c r="K498" s="73" t="inlineStr">
        <is>
          <t>Modest</t>
        </is>
      </c>
      <c r="L498" s="73" t="inlineStr">
        <is>
          <t>Magnet Pull</t>
        </is>
      </c>
      <c r="M498" s="73" t="inlineStr">
        <is>
          <t>Naive</t>
        </is>
      </c>
      <c r="N498" s="73" t="inlineStr">
        <is>
          <t>Lightning Rod</t>
        </is>
      </c>
      <c r="Q498" s="72" t="inlineStr">
        <is>
          <t>Nature / Ability</t>
        </is>
      </c>
    </row>
    <row r="499">
      <c r="B499" s="72" t="inlineStr">
        <is>
          <t>AI Flags:</t>
        </is>
      </c>
      <c r="E499" s="74" t="inlineStr">
        <is>
          <t>(None)</t>
        </is>
      </c>
      <c r="F499" s="71" t="n"/>
      <c r="G499" s="74" t="inlineStr">
        <is>
          <t>(None)</t>
        </is>
      </c>
      <c r="H499" s="71" t="n"/>
      <c r="I499" s="74" t="inlineStr">
        <is>
          <t>(None)</t>
        </is>
      </c>
      <c r="J499" s="71" t="n"/>
      <c r="K499" s="74" t="inlineStr">
        <is>
          <t>Sitrus Berry</t>
        </is>
      </c>
      <c r="L499" s="71" t="n"/>
      <c r="M499" s="74" t="inlineStr">
        <is>
          <t>Sitrus Berry</t>
        </is>
      </c>
      <c r="N499" s="71" t="n"/>
      <c r="Q499" s="72" t="inlineStr">
        <is>
          <t>Item</t>
        </is>
      </c>
    </row>
    <row r="500">
      <c r="B500" s="69" t="inlineStr">
        <is>
          <t>Basic Trainer</t>
        </is>
      </c>
      <c r="E500" s="77" t="inlineStr">
        <is>
          <t>Thunder</t>
        </is>
      </c>
      <c r="F500" s="71" t="n"/>
      <c r="G500" s="77" t="inlineStr">
        <is>
          <t>Thunder</t>
        </is>
      </c>
      <c r="H500" s="71" t="n"/>
      <c r="I500" s="89" t="inlineStr">
        <is>
          <t>Rollout</t>
        </is>
      </c>
      <c r="J500" s="71" t="n"/>
      <c r="K500" s="76" t="inlineStr">
        <is>
          <t>Supersonic</t>
        </is>
      </c>
      <c r="L500" s="71" t="n"/>
      <c r="M500" s="75" t="inlineStr">
        <is>
          <t>Bite</t>
        </is>
      </c>
      <c r="N500" s="71" t="n"/>
      <c r="Q500" s="72" t="inlineStr">
        <is>
          <t>Moves</t>
        </is>
      </c>
    </row>
    <row r="501">
      <c r="E501" s="76" t="inlineStr">
        <is>
          <t>Slam</t>
        </is>
      </c>
      <c r="F501" s="71" t="n"/>
      <c r="G501" s="76" t="inlineStr">
        <is>
          <t>Protect</t>
        </is>
      </c>
      <c r="H501" s="71" t="n"/>
      <c r="I501" s="77" t="inlineStr">
        <is>
          <t>Thunder</t>
        </is>
      </c>
      <c r="J501" s="71" t="n"/>
      <c r="K501" s="76" t="inlineStr">
        <is>
          <t>Protect</t>
        </is>
      </c>
      <c r="L501" s="71" t="n"/>
      <c r="M501" s="77" t="inlineStr">
        <is>
          <t>Thunder Wave</t>
        </is>
      </c>
      <c r="N501" s="71" t="n"/>
    </row>
    <row r="502">
      <c r="E502" s="90" t="inlineStr">
        <is>
          <t>Rain Dance</t>
        </is>
      </c>
      <c r="F502" s="71" t="n"/>
      <c r="G502" s="77" t="inlineStr">
        <is>
          <t>Thunder Wave</t>
        </is>
      </c>
      <c r="H502" s="71" t="n"/>
      <c r="I502" s="76" t="inlineStr">
        <is>
          <t>Explosion</t>
        </is>
      </c>
      <c r="J502" s="71" t="n"/>
      <c r="K502" s="77" t="inlineStr">
        <is>
          <t>Thunder</t>
        </is>
      </c>
      <c r="L502" s="71" t="n"/>
      <c r="M502" s="77" t="inlineStr">
        <is>
          <t>Thunder</t>
        </is>
      </c>
      <c r="N502" s="71" t="n"/>
    </row>
    <row r="503">
      <c r="E503" s="77" t="inlineStr">
        <is>
          <t>Shock Wave</t>
        </is>
      </c>
      <c r="F503" s="71" t="n"/>
      <c r="G503" s="85" t="inlineStr">
        <is>
          <t>Light Screen</t>
        </is>
      </c>
      <c r="H503" s="71" t="n"/>
      <c r="I503" s="90" t="inlineStr">
        <is>
          <t>Rain Dance</t>
        </is>
      </c>
      <c r="J503" s="71" t="n"/>
      <c r="K503" s="90" t="inlineStr">
        <is>
          <t>Rain Dance</t>
        </is>
      </c>
      <c r="L503" s="71" t="n"/>
      <c r="M503" s="76" t="inlineStr">
        <is>
          <t>Protect</t>
        </is>
      </c>
      <c r="N503" s="71" t="n"/>
    </row>
    <row r="505" ht="20" customHeight="1">
      <c r="B505" s="65" t="inlineStr">
        <is>
          <t>Leader</t>
        </is>
      </c>
      <c r="C505" s="66" t="n"/>
      <c r="D505" s="66" t="n"/>
      <c r="E505" s="67" t="inlineStr">
        <is>
          <t>Leader Wattson (Rematch 3)</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IFERROR(_xlfn.IMAGE("https://play.pokemonshowdown.com/sprites/gen5/raichu.png"),"")</f>
        <v/>
      </c>
      <c r="G506" s="68">
        <f>IFERROR(_xlfn.IMAGE("https://play.pokemonshowdown.com/sprites/gen5/ampharos.png"),"")</f>
        <v/>
      </c>
      <c r="I506" s="68">
        <f>IFERROR(_xlfn.IMAGE("https://play.pokemonshowdown.com/sprites/gen5/electrode.png"),"")</f>
        <v/>
      </c>
      <c r="K506" s="68">
        <f>IFERROR(_xlfn.IMAGE("https://play.pokemonshowdown.com/sprites/gen5/magneton.png"),"")</f>
        <v/>
      </c>
      <c r="M506" s="68">
        <f>IFERROR(_xlfn.IMAGE("https://play.pokemonshowdown.com/sprites/gen5/manectric.png"),"")</f>
        <v/>
      </c>
      <c r="Q506" s="69" t="inlineStr">
        <is>
          <t>DOUBLE BATTLE</t>
        </is>
      </c>
    </row>
    <row r="507">
      <c r="E507" s="70" t="inlineStr">
        <is>
          <t>Lv 44 Raichu</t>
        </is>
      </c>
      <c r="F507" s="71" t="n"/>
      <c r="G507" s="70" t="inlineStr">
        <is>
          <t>Lv 46 Ampharos</t>
        </is>
      </c>
      <c r="H507" s="71" t="n"/>
      <c r="I507" s="70" t="inlineStr">
        <is>
          <t>Lv 46 Electrode</t>
        </is>
      </c>
      <c r="J507" s="71" t="n"/>
      <c r="K507" s="70" t="inlineStr">
        <is>
          <t>Lv 48 Magneton</t>
        </is>
      </c>
      <c r="L507" s="71" t="n"/>
      <c r="M507" s="70" t="inlineStr">
        <is>
          <t>Lv 50 Manectric</t>
        </is>
      </c>
      <c r="N507" s="71" t="n"/>
      <c r="Q507" s="72" t="inlineStr">
        <is>
          <t>Pokémon</t>
        </is>
      </c>
    </row>
    <row r="508">
      <c r="E508" s="73" t="inlineStr">
        <is>
          <t>Hasty</t>
        </is>
      </c>
      <c r="F508" s="73" t="inlineStr">
        <is>
          <t>Lightning Rod</t>
        </is>
      </c>
      <c r="G508" s="73" t="inlineStr">
        <is>
          <t>Modest</t>
        </is>
      </c>
      <c r="H508" s="73" t="inlineStr">
        <is>
          <t>No Guard</t>
        </is>
      </c>
      <c r="I508" s="73" t="inlineStr">
        <is>
          <t>Mild</t>
        </is>
      </c>
      <c r="J508" s="73" t="inlineStr">
        <is>
          <t>Aftermath</t>
        </is>
      </c>
      <c r="K508" s="73" t="inlineStr">
        <is>
          <t>Modest</t>
        </is>
      </c>
      <c r="L508" s="73" t="inlineStr">
        <is>
          <t>Magnet Pull</t>
        </is>
      </c>
      <c r="M508" s="73" t="inlineStr">
        <is>
          <t>Naive</t>
        </is>
      </c>
      <c r="N508" s="73" t="inlineStr">
        <is>
          <t>Lightning Rod</t>
        </is>
      </c>
      <c r="Q508" s="72" t="inlineStr">
        <is>
          <t>Nature / Ability</t>
        </is>
      </c>
    </row>
    <row r="509">
      <c r="B509" s="72" t="inlineStr">
        <is>
          <t>AI Flags:</t>
        </is>
      </c>
      <c r="E509" s="74" t="inlineStr">
        <is>
          <t>(None)</t>
        </is>
      </c>
      <c r="F509" s="71" t="n"/>
      <c r="G509" s="74" t="inlineStr">
        <is>
          <t>(None)</t>
        </is>
      </c>
      <c r="H509" s="71" t="n"/>
      <c r="I509" s="74" t="inlineStr">
        <is>
          <t>(None)</t>
        </is>
      </c>
      <c r="J509" s="71" t="n"/>
      <c r="K509" s="74" t="inlineStr">
        <is>
          <t>Sitrus Berry</t>
        </is>
      </c>
      <c r="L509" s="71" t="n"/>
      <c r="M509" s="74" t="inlineStr">
        <is>
          <t>Sitrus Berry</t>
        </is>
      </c>
      <c r="N509" s="71" t="n"/>
      <c r="Q509" s="72" t="inlineStr">
        <is>
          <t>Item</t>
        </is>
      </c>
    </row>
    <row r="510">
      <c r="B510" s="69" t="inlineStr">
        <is>
          <t>Basic Trainer</t>
        </is>
      </c>
      <c r="E510" s="77" t="inlineStr">
        <is>
          <t>Thunder</t>
        </is>
      </c>
      <c r="F510" s="71" t="n"/>
      <c r="G510" s="77" t="inlineStr">
        <is>
          <t>Thunder</t>
        </is>
      </c>
      <c r="H510" s="71" t="n"/>
      <c r="I510" s="89" t="inlineStr">
        <is>
          <t>Rollout</t>
        </is>
      </c>
      <c r="J510" s="71" t="n"/>
      <c r="K510" s="76" t="inlineStr">
        <is>
          <t>Supersonic</t>
        </is>
      </c>
      <c r="L510" s="71" t="n"/>
      <c r="M510" s="75" t="inlineStr">
        <is>
          <t>Bite</t>
        </is>
      </c>
      <c r="N510" s="71" t="n"/>
      <c r="Q510" s="72" t="inlineStr">
        <is>
          <t>Moves</t>
        </is>
      </c>
    </row>
    <row r="511">
      <c r="E511" s="76" t="inlineStr">
        <is>
          <t>Slam</t>
        </is>
      </c>
      <c r="F511" s="71" t="n"/>
      <c r="G511" s="76" t="inlineStr">
        <is>
          <t>Protect</t>
        </is>
      </c>
      <c r="H511" s="71" t="n"/>
      <c r="I511" s="77" t="inlineStr">
        <is>
          <t>Thunder</t>
        </is>
      </c>
      <c r="J511" s="71" t="n"/>
      <c r="K511" s="76" t="inlineStr">
        <is>
          <t>Protect</t>
        </is>
      </c>
      <c r="L511" s="71" t="n"/>
      <c r="M511" s="77" t="inlineStr">
        <is>
          <t>Thunder Wave</t>
        </is>
      </c>
      <c r="N511" s="71" t="n"/>
    </row>
    <row r="512">
      <c r="E512" s="90" t="inlineStr">
        <is>
          <t>Rain Dance</t>
        </is>
      </c>
      <c r="F512" s="71" t="n"/>
      <c r="G512" s="77" t="inlineStr">
        <is>
          <t>Thunder Wave</t>
        </is>
      </c>
      <c r="H512" s="71" t="n"/>
      <c r="I512" s="76" t="inlineStr">
        <is>
          <t>Explosion</t>
        </is>
      </c>
      <c r="J512" s="71" t="n"/>
      <c r="K512" s="77" t="inlineStr">
        <is>
          <t>Thunder</t>
        </is>
      </c>
      <c r="L512" s="71" t="n"/>
      <c r="M512" s="77" t="inlineStr">
        <is>
          <t>Thunder</t>
        </is>
      </c>
      <c r="N512" s="71" t="n"/>
    </row>
    <row r="513">
      <c r="E513" s="76" t="inlineStr">
        <is>
          <t>Protect</t>
        </is>
      </c>
      <c r="F513" s="71" t="n"/>
      <c r="G513" s="85" t="inlineStr">
        <is>
          <t>Light Screen</t>
        </is>
      </c>
      <c r="H513" s="71" t="n"/>
      <c r="I513" s="90" t="inlineStr">
        <is>
          <t>Rain Dance</t>
        </is>
      </c>
      <c r="J513" s="71" t="n"/>
      <c r="K513" s="90" t="inlineStr">
        <is>
          <t>Rain Dance</t>
        </is>
      </c>
      <c r="L513" s="71" t="n"/>
      <c r="M513" s="76" t="inlineStr">
        <is>
          <t>Protect</t>
        </is>
      </c>
      <c r="N513" s="71" t="n"/>
    </row>
    <row r="515" ht="20" customHeight="1">
      <c r="B515" s="65" t="inlineStr">
        <is>
          <t>Leader</t>
        </is>
      </c>
      <c r="C515" s="66" t="n"/>
      <c r="D515" s="66" t="n"/>
      <c r="E515" s="67" t="inlineStr">
        <is>
          <t>Leader Wattson (Rematch 4)</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IFERROR(_xlfn.IMAGE("https://play.pokemonshowdown.com/sprites/gen5/electabuzz.png"),"")</f>
        <v/>
      </c>
      <c r="G516" s="68">
        <f>IFERROR(_xlfn.IMAGE("https://play.pokemonshowdown.com/sprites/gen5/raichu.png"),"")</f>
        <v/>
      </c>
      <c r="I516" s="68">
        <f>IFERROR(_xlfn.IMAGE("https://play.pokemonshowdown.com/sprites/gen5/ampharos.png"),"")</f>
        <v/>
      </c>
      <c r="K516" s="68">
        <f>IFERROR(_xlfn.IMAGE("https://play.pokemonshowdown.com/sprites/gen5/electrode.png"),"")</f>
        <v/>
      </c>
      <c r="M516" s="68">
        <f>IFERROR(_xlfn.IMAGE("https://play.pokemonshowdown.com/sprites/gen5/magneton.png"),"")</f>
        <v/>
      </c>
      <c r="O516" s="68">
        <f>IFERROR(_xlfn.IMAGE("https://play.pokemonshowdown.com/sprites/gen5/manectric.png"),"")</f>
        <v/>
      </c>
      <c r="Q516" s="69" t="inlineStr">
        <is>
          <t>DOUBLE BATTLE</t>
        </is>
      </c>
    </row>
    <row r="517">
      <c r="E517" s="70" t="inlineStr">
        <is>
          <t>Lv 50 Electabuzz</t>
        </is>
      </c>
      <c r="F517" s="71" t="n"/>
      <c r="G517" s="70" t="inlineStr">
        <is>
          <t>Lv 51 Raichu</t>
        </is>
      </c>
      <c r="H517" s="71" t="n"/>
      <c r="I517" s="70" t="inlineStr">
        <is>
          <t>Lv 51 Ampharos</t>
        </is>
      </c>
      <c r="J517" s="71" t="n"/>
      <c r="K517" s="70" t="inlineStr">
        <is>
          <t>Lv 53 Electrode</t>
        </is>
      </c>
      <c r="L517" s="71" t="n"/>
      <c r="M517" s="70" t="inlineStr">
        <is>
          <t>Lv 53 Magneton</t>
        </is>
      </c>
      <c r="N517" s="71" t="n"/>
      <c r="O517" s="70" t="inlineStr">
        <is>
          <t>Lv 55 Manectric</t>
        </is>
      </c>
      <c r="P517" s="71" t="n"/>
      <c r="Q517" s="72" t="inlineStr">
        <is>
          <t>Pokémon</t>
        </is>
      </c>
    </row>
    <row r="518">
      <c r="E518" s="73" t="inlineStr">
        <is>
          <t>Hasty</t>
        </is>
      </c>
      <c r="F518" s="73" t="inlineStr">
        <is>
          <t>Static</t>
        </is>
      </c>
      <c r="G518" s="73" t="inlineStr">
        <is>
          <t>Hasty</t>
        </is>
      </c>
      <c r="H518" s="73" t="inlineStr">
        <is>
          <t>Lightning Rod</t>
        </is>
      </c>
      <c r="I518" s="73" t="inlineStr">
        <is>
          <t>Modest</t>
        </is>
      </c>
      <c r="J518" s="73" t="inlineStr">
        <is>
          <t>No Guard</t>
        </is>
      </c>
      <c r="K518" s="73" t="inlineStr">
        <is>
          <t>Mild</t>
        </is>
      </c>
      <c r="L518" s="73" t="inlineStr">
        <is>
          <t>Aftermath</t>
        </is>
      </c>
      <c r="M518" s="73" t="inlineStr">
        <is>
          <t>Modest</t>
        </is>
      </c>
      <c r="N518" s="73" t="inlineStr">
        <is>
          <t>Magnet Pull</t>
        </is>
      </c>
      <c r="O518" s="73" t="inlineStr">
        <is>
          <t>Naive</t>
        </is>
      </c>
      <c r="P518" s="73" t="inlineStr">
        <is>
          <t>Lightning Rod</t>
        </is>
      </c>
      <c r="Q518" s="72" t="inlineStr">
        <is>
          <t>Nature / Ability</t>
        </is>
      </c>
    </row>
    <row r="519">
      <c r="B519" s="72" t="inlineStr">
        <is>
          <t>AI Flags:</t>
        </is>
      </c>
      <c r="E519" s="74" t="inlineStr">
        <is>
          <t>(None)</t>
        </is>
      </c>
      <c r="F519" s="71" t="n"/>
      <c r="G519" s="74" t="inlineStr">
        <is>
          <t>(None)</t>
        </is>
      </c>
      <c r="H519" s="71" t="n"/>
      <c r="I519" s="74" t="inlineStr">
        <is>
          <t>(None)</t>
        </is>
      </c>
      <c r="J519" s="71" t="n"/>
      <c r="K519" s="74" t="inlineStr">
        <is>
          <t>(None)</t>
        </is>
      </c>
      <c r="L519" s="71" t="n"/>
      <c r="M519" s="74" t="inlineStr">
        <is>
          <t>Sitrus Berry</t>
        </is>
      </c>
      <c r="N519" s="71" t="n"/>
      <c r="O519" s="74" t="inlineStr">
        <is>
          <t>Sitrus Berry</t>
        </is>
      </c>
      <c r="P519" s="71" t="n"/>
      <c r="Q519" s="72" t="inlineStr">
        <is>
          <t>Item</t>
        </is>
      </c>
    </row>
    <row r="520">
      <c r="B520" s="69" t="inlineStr">
        <is>
          <t>Basic Trainer</t>
        </is>
      </c>
      <c r="E520" s="76" t="inlineStr">
        <is>
          <t>Swift</t>
        </is>
      </c>
      <c r="F520" s="71" t="n"/>
      <c r="G520" s="77" t="inlineStr">
        <is>
          <t>Thunder</t>
        </is>
      </c>
      <c r="H520" s="71" t="n"/>
      <c r="I520" s="77" t="inlineStr">
        <is>
          <t>Thunder</t>
        </is>
      </c>
      <c r="J520" s="71" t="n"/>
      <c r="K520" s="89" t="inlineStr">
        <is>
          <t>Rollout</t>
        </is>
      </c>
      <c r="L520" s="71" t="n"/>
      <c r="M520" s="76" t="inlineStr">
        <is>
          <t>Supersonic</t>
        </is>
      </c>
      <c r="N520" s="71" t="n"/>
      <c r="O520" s="75" t="inlineStr">
        <is>
          <t>Bite</t>
        </is>
      </c>
      <c r="P520" s="71" t="n"/>
      <c r="Q520" s="72" t="inlineStr">
        <is>
          <t>Moves</t>
        </is>
      </c>
    </row>
    <row r="521">
      <c r="E521" s="86" t="inlineStr">
        <is>
          <t>Focus Punch</t>
        </is>
      </c>
      <c r="F521" s="71" t="n"/>
      <c r="G521" s="76" t="inlineStr">
        <is>
          <t>Slam</t>
        </is>
      </c>
      <c r="H521" s="71" t="n"/>
      <c r="I521" s="76" t="inlineStr">
        <is>
          <t>Protect</t>
        </is>
      </c>
      <c r="J521" s="71" t="n"/>
      <c r="K521" s="77" t="inlineStr">
        <is>
          <t>Thunder</t>
        </is>
      </c>
      <c r="L521" s="71" t="n"/>
      <c r="M521" s="76" t="inlineStr">
        <is>
          <t>Protect</t>
        </is>
      </c>
      <c r="N521" s="71" t="n"/>
      <c r="O521" s="77" t="inlineStr">
        <is>
          <t>Thunder Wave</t>
        </is>
      </c>
      <c r="P521" s="71" t="n"/>
    </row>
    <row r="522">
      <c r="E522" s="77" t="inlineStr">
        <is>
          <t>Thunder Punch</t>
        </is>
      </c>
      <c r="F522" s="71" t="n"/>
      <c r="G522" s="90" t="inlineStr">
        <is>
          <t>Rain Dance</t>
        </is>
      </c>
      <c r="H522" s="71" t="n"/>
      <c r="I522" s="77" t="inlineStr">
        <is>
          <t>Thunder Wave</t>
        </is>
      </c>
      <c r="J522" s="71" t="n"/>
      <c r="K522" s="76" t="inlineStr">
        <is>
          <t>Explosion</t>
        </is>
      </c>
      <c r="L522" s="71" t="n"/>
      <c r="M522" s="77" t="inlineStr">
        <is>
          <t>Thunder</t>
        </is>
      </c>
      <c r="N522" s="71" t="n"/>
      <c r="O522" s="77" t="inlineStr">
        <is>
          <t>Thunder</t>
        </is>
      </c>
      <c r="P522" s="71" t="n"/>
    </row>
    <row r="523">
      <c r="E523" s="85" t="inlineStr">
        <is>
          <t>Light Screen</t>
        </is>
      </c>
      <c r="F523" s="71" t="n"/>
      <c r="G523" s="76" t="inlineStr">
        <is>
          <t>Protect</t>
        </is>
      </c>
      <c r="H523" s="71" t="n"/>
      <c r="I523" s="85" t="inlineStr">
        <is>
          <t>Light Screen</t>
        </is>
      </c>
      <c r="J523" s="71" t="n"/>
      <c r="K523" s="90" t="inlineStr">
        <is>
          <t>Rain Dance</t>
        </is>
      </c>
      <c r="L523" s="71" t="n"/>
      <c r="M523" s="90" t="inlineStr">
        <is>
          <t>Rain Dance</t>
        </is>
      </c>
      <c r="N523" s="71" t="n"/>
      <c r="O523" s="76" t="inlineStr">
        <is>
          <t>Protect</t>
        </is>
      </c>
      <c r="P523" s="71" t="n"/>
    </row>
    <row r="525" ht="20" customHeight="1">
      <c r="B525" s="65" t="inlineStr">
        <is>
          <t>Leader</t>
        </is>
      </c>
      <c r="C525" s="66" t="n"/>
      <c r="D525" s="66" t="n"/>
      <c r="E525" s="67" t="inlineStr">
        <is>
          <t>Leader Winona (Rematch 1)</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IFERROR(_xlfn.IMAGE("https://play.pokemonshowdown.com/sprites/gen5/dratini.png"),"")</f>
        <v/>
      </c>
      <c r="G526" s="68">
        <f>IFERROR(_xlfn.IMAGE("https://play.pokemonshowdown.com/sprites/gen5/tropius.png"),"")</f>
        <v/>
      </c>
      <c r="I526" s="68">
        <f>IFERROR(_xlfn.IMAGE("https://play.pokemonshowdown.com/sprites/gen5/pelipper.png"),"")</f>
        <v/>
      </c>
      <c r="K526" s="68">
        <f>IFERROR(_xlfn.IMAGE("https://play.pokemonshowdown.com/sprites/gen5/skarmory.png"),"")</f>
        <v/>
      </c>
      <c r="M526" s="68">
        <f>IFERROR(_xlfn.IMAGE("https://play.pokemonshowdown.com/sprites/gen5/altaria.png"),"")</f>
        <v/>
      </c>
      <c r="Q526" s="69" t="inlineStr">
        <is>
          <t>DOUBLE BATTLE</t>
        </is>
      </c>
    </row>
    <row r="527">
      <c r="E527" s="70" t="inlineStr">
        <is>
          <t>Lv 40 Dratini</t>
        </is>
      </c>
      <c r="F527" s="71" t="n"/>
      <c r="G527" s="70" t="inlineStr">
        <is>
          <t>Lv 38 Tropius</t>
        </is>
      </c>
      <c r="H527" s="71" t="n"/>
      <c r="I527" s="70" t="inlineStr">
        <is>
          <t>Lv 41 Pelipper</t>
        </is>
      </c>
      <c r="J527" s="71" t="n"/>
      <c r="K527" s="70" t="inlineStr">
        <is>
          <t>Lv 43 Skarmory</t>
        </is>
      </c>
      <c r="L527" s="71" t="n"/>
      <c r="M527" s="70" t="inlineStr">
        <is>
          <t>Lv 45 Altaria</t>
        </is>
      </c>
      <c r="N527" s="71" t="n"/>
      <c r="Q527" s="72" t="inlineStr">
        <is>
          <t>Pokémon</t>
        </is>
      </c>
    </row>
    <row r="528">
      <c r="E528" s="73" t="inlineStr">
        <is>
          <t>Calm</t>
        </is>
      </c>
      <c r="F528" s="73" t="inlineStr">
        <is>
          <t>Shed Skin</t>
        </is>
      </c>
      <c r="G528" s="73" t="inlineStr">
        <is>
          <t>Naughty</t>
        </is>
      </c>
      <c r="H528" s="73" t="inlineStr">
        <is>
          <t>Chlorophyll</t>
        </is>
      </c>
      <c r="I528" s="73" t="inlineStr">
        <is>
          <t>Rash</t>
        </is>
      </c>
      <c r="J528" s="73" t="inlineStr">
        <is>
          <t>Unburden</t>
        </is>
      </c>
      <c r="K528" s="73" t="inlineStr">
        <is>
          <t>Impish</t>
        </is>
      </c>
      <c r="L528" s="73" t="inlineStr">
        <is>
          <t>Filter</t>
        </is>
      </c>
      <c r="M528" s="73" t="inlineStr">
        <is>
          <t>Jolly</t>
        </is>
      </c>
      <c r="N528" s="73" t="inlineStr">
        <is>
          <t>Serene Grace</t>
        </is>
      </c>
      <c r="Q528" s="72" t="inlineStr">
        <is>
          <t>Nature / Ability</t>
        </is>
      </c>
    </row>
    <row r="529">
      <c r="B529" s="72" t="inlineStr">
        <is>
          <t>AI Flags:</t>
        </is>
      </c>
      <c r="E529" s="74" t="inlineStr">
        <is>
          <t>Sitrus Berry</t>
        </is>
      </c>
      <c r="F529" s="71" t="n"/>
      <c r="G529" s="74" t="inlineStr">
        <is>
          <t>(None)</t>
        </is>
      </c>
      <c r="H529" s="71" t="n"/>
      <c r="I529" s="74" t="inlineStr">
        <is>
          <t>(None)</t>
        </is>
      </c>
      <c r="J529" s="71" t="n"/>
      <c r="K529" s="74" t="inlineStr">
        <is>
          <t>(None)</t>
        </is>
      </c>
      <c r="L529" s="71" t="n"/>
      <c r="M529" s="74" t="inlineStr">
        <is>
          <t>Chesto Berry</t>
        </is>
      </c>
      <c r="N529" s="71" t="n"/>
      <c r="Q529" s="72" t="inlineStr">
        <is>
          <t>Item</t>
        </is>
      </c>
    </row>
    <row r="530">
      <c r="B530" s="69" t="inlineStr">
        <is>
          <t>Basic Trainer</t>
        </is>
      </c>
      <c r="E530" s="77" t="inlineStr">
        <is>
          <t>Thunder Wave</t>
        </is>
      </c>
      <c r="F530" s="71" t="n"/>
      <c r="G530" s="83" t="inlineStr">
        <is>
          <t>Sunny Day</t>
        </is>
      </c>
      <c r="H530" s="71" t="n"/>
      <c r="I530" s="90" t="inlineStr">
        <is>
          <t>Surf</t>
        </is>
      </c>
      <c r="J530" s="71" t="n"/>
      <c r="K530" s="76" t="inlineStr">
        <is>
          <t>Whirlwind</t>
        </is>
      </c>
      <c r="L530" s="71" t="n"/>
      <c r="M530" s="82" t="inlineStr">
        <is>
          <t>Aerial Ace</t>
        </is>
      </c>
      <c r="N530" s="71" t="n"/>
      <c r="Q530" s="72" t="inlineStr">
        <is>
          <t>Moves</t>
        </is>
      </c>
    </row>
    <row r="531">
      <c r="E531" s="77" t="inlineStr">
        <is>
          <t>Thunderbolt</t>
        </is>
      </c>
      <c r="F531" s="71" t="n"/>
      <c r="G531" s="82" t="inlineStr">
        <is>
          <t>Aerial Ace</t>
        </is>
      </c>
      <c r="H531" s="71" t="n"/>
      <c r="I531" s="76" t="inlineStr">
        <is>
          <t>Supersonic</t>
        </is>
      </c>
      <c r="J531" s="71" t="n"/>
      <c r="K531" s="78" t="inlineStr">
        <is>
          <t>Spikes</t>
        </is>
      </c>
      <c r="L531" s="71" t="n"/>
      <c r="M531" s="85" t="inlineStr">
        <is>
          <t>Rest</t>
        </is>
      </c>
      <c r="N531" s="71" t="n"/>
    </row>
    <row r="532">
      <c r="E532" s="76" t="inlineStr">
        <is>
          <t>Protect</t>
        </is>
      </c>
      <c r="F532" s="71" t="n"/>
      <c r="G532" s="84" t="inlineStr">
        <is>
          <t>Solar Beam</t>
        </is>
      </c>
      <c r="H532" s="71" t="n"/>
      <c r="I532" s="76" t="inlineStr">
        <is>
          <t>Protect</t>
        </is>
      </c>
      <c r="J532" s="71" t="n"/>
      <c r="K532" s="87" t="inlineStr">
        <is>
          <t>Steel Wing</t>
        </is>
      </c>
      <c r="L532" s="71" t="n"/>
      <c r="M532" s="93" t="inlineStr">
        <is>
          <t>Dragon Dance</t>
        </is>
      </c>
      <c r="N532" s="71" t="n"/>
    </row>
    <row r="533">
      <c r="E533" s="91" t="inlineStr">
        <is>
          <t>Ice Beam</t>
        </is>
      </c>
      <c r="F533" s="71" t="n"/>
      <c r="G533" s="78" t="inlineStr">
        <is>
          <t>Earthquake</t>
        </is>
      </c>
      <c r="H533" s="71" t="n"/>
      <c r="I533" s="82" t="inlineStr">
        <is>
          <t>Aerial Ace</t>
        </is>
      </c>
      <c r="J533" s="71" t="n"/>
      <c r="K533" s="82" t="inlineStr">
        <is>
          <t>Aerial Ace</t>
        </is>
      </c>
      <c r="L533" s="71" t="n"/>
      <c r="M533" s="78" t="inlineStr">
        <is>
          <t>Earthquake</t>
        </is>
      </c>
      <c r="N533" s="71" t="n"/>
    </row>
    <row r="535" ht="20" customHeight="1">
      <c r="B535" s="65" t="inlineStr">
        <is>
          <t>Leader</t>
        </is>
      </c>
      <c r="C535" s="66" t="n"/>
      <c r="D535" s="66" t="n"/>
      <c r="E535" s="67" t="inlineStr">
        <is>
          <t>Leader Winona (Rematch 2)</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IFERROR(_xlfn.IMAGE("https://play.pokemonshowdown.com/sprites/gen5/hoothoot.png"),"")</f>
        <v/>
      </c>
      <c r="G536" s="68">
        <f>IFERROR(_xlfn.IMAGE("https://play.pokemonshowdown.com/sprites/gen5/tropius.png"),"")</f>
        <v/>
      </c>
      <c r="I536" s="68">
        <f>IFERROR(_xlfn.IMAGE("https://play.pokemonshowdown.com/sprites/gen5/dragonair.png"),"")</f>
        <v/>
      </c>
      <c r="K536" s="68">
        <f>IFERROR(_xlfn.IMAGE("https://play.pokemonshowdown.com/sprites/gen5/pelipper.png"),"")</f>
        <v/>
      </c>
      <c r="M536" s="68">
        <f>IFERROR(_xlfn.IMAGE("https://play.pokemonshowdown.com/sprites/gen5/skarmory.png"),"")</f>
        <v/>
      </c>
      <c r="O536" s="68">
        <f>IFERROR(_xlfn.IMAGE("https://play.pokemonshowdown.com/sprites/gen5/altaria.png"),"")</f>
        <v/>
      </c>
      <c r="Q536" s="69" t="inlineStr">
        <is>
          <t>DOUBLE BATTLE</t>
        </is>
      </c>
    </row>
    <row r="537">
      <c r="E537" s="70" t="inlineStr">
        <is>
          <t>Lv 43 Hoothoot</t>
        </is>
      </c>
      <c r="F537" s="71" t="n"/>
      <c r="G537" s="70" t="inlineStr">
        <is>
          <t>Lv 43 Tropius</t>
        </is>
      </c>
      <c r="H537" s="71" t="n"/>
      <c r="I537" s="70" t="inlineStr">
        <is>
          <t>Lv 45 Dragonair</t>
        </is>
      </c>
      <c r="J537" s="71" t="n"/>
      <c r="K537" s="70" t="inlineStr">
        <is>
          <t>Lv 46 Pelipper</t>
        </is>
      </c>
      <c r="L537" s="71" t="n"/>
      <c r="M537" s="70" t="inlineStr">
        <is>
          <t>Lv 48 Skarmory</t>
        </is>
      </c>
      <c r="N537" s="71" t="n"/>
      <c r="O537" s="70" t="inlineStr">
        <is>
          <t>Lv 50 Altaria</t>
        </is>
      </c>
      <c r="P537" s="71" t="n"/>
      <c r="Q537" s="72" t="inlineStr">
        <is>
          <t>Pokémon</t>
        </is>
      </c>
    </row>
    <row r="538">
      <c r="E538" s="73" t="inlineStr">
        <is>
          <t>Calm</t>
        </is>
      </c>
      <c r="F538" s="73" t="inlineStr">
        <is>
          <t>Insomnia</t>
        </is>
      </c>
      <c r="G538" s="73" t="inlineStr">
        <is>
          <t>Naughty</t>
        </is>
      </c>
      <c r="H538" s="73" t="inlineStr">
        <is>
          <t>Chlorophyll</t>
        </is>
      </c>
      <c r="I538" s="73" t="inlineStr">
        <is>
          <t>Calm</t>
        </is>
      </c>
      <c r="J538" s="73" t="inlineStr">
        <is>
          <t>Shed Skin</t>
        </is>
      </c>
      <c r="K538" s="73" t="inlineStr">
        <is>
          <t>Rash</t>
        </is>
      </c>
      <c r="L538" s="73" t="inlineStr">
        <is>
          <t>Unburden</t>
        </is>
      </c>
      <c r="M538" s="73" t="inlineStr">
        <is>
          <t>Impish</t>
        </is>
      </c>
      <c r="N538" s="73" t="inlineStr">
        <is>
          <t>Filter</t>
        </is>
      </c>
      <c r="O538" s="73" t="inlineStr">
        <is>
          <t>Jolly</t>
        </is>
      </c>
      <c r="P538" s="73" t="inlineStr">
        <is>
          <t>Serene Grace</t>
        </is>
      </c>
      <c r="Q538" s="72" t="inlineStr">
        <is>
          <t>Nature / Ability</t>
        </is>
      </c>
    </row>
    <row r="539">
      <c r="B539" s="72" t="inlineStr">
        <is>
          <t>AI Flags:</t>
        </is>
      </c>
      <c r="E539" s="74" t="inlineStr">
        <is>
          <t>(None)</t>
        </is>
      </c>
      <c r="F539" s="71" t="n"/>
      <c r="G539" s="74" t="inlineStr">
        <is>
          <t>(None)</t>
        </is>
      </c>
      <c r="H539" s="71" t="n"/>
      <c r="I539" s="74" t="inlineStr">
        <is>
          <t>Sitrus Berry</t>
        </is>
      </c>
      <c r="J539" s="71" t="n"/>
      <c r="K539" s="74" t="inlineStr">
        <is>
          <t>(None)</t>
        </is>
      </c>
      <c r="L539" s="71" t="n"/>
      <c r="M539" s="74" t="inlineStr">
        <is>
          <t>(None)</t>
        </is>
      </c>
      <c r="N539" s="71" t="n"/>
      <c r="O539" s="74" t="inlineStr">
        <is>
          <t>Chesto Berry</t>
        </is>
      </c>
      <c r="P539" s="71" t="n"/>
      <c r="Q539" s="72" t="inlineStr">
        <is>
          <t>Item</t>
        </is>
      </c>
    </row>
    <row r="540">
      <c r="B540" s="69" t="inlineStr">
        <is>
          <t>Basic Trainer</t>
        </is>
      </c>
      <c r="E540" s="85" t="inlineStr">
        <is>
          <t>Hypnosis</t>
        </is>
      </c>
      <c r="F540" s="71" t="n"/>
      <c r="G540" s="83" t="inlineStr">
        <is>
          <t>Sunny Day</t>
        </is>
      </c>
      <c r="H540" s="71" t="n"/>
      <c r="I540" s="77" t="inlineStr">
        <is>
          <t>Thunder Wave</t>
        </is>
      </c>
      <c r="J540" s="71" t="n"/>
      <c r="K540" s="90" t="inlineStr">
        <is>
          <t>Surf</t>
        </is>
      </c>
      <c r="L540" s="71" t="n"/>
      <c r="M540" s="76" t="inlineStr">
        <is>
          <t>Whirlwind</t>
        </is>
      </c>
      <c r="N540" s="71" t="n"/>
      <c r="O540" s="82" t="inlineStr">
        <is>
          <t>Aerial Ace</t>
        </is>
      </c>
      <c r="P540" s="71" t="n"/>
      <c r="Q540" s="72" t="inlineStr">
        <is>
          <t>Moves</t>
        </is>
      </c>
    </row>
    <row r="541">
      <c r="E541" s="85" t="inlineStr">
        <is>
          <t>Psychic</t>
        </is>
      </c>
      <c r="F541" s="71" t="n"/>
      <c r="G541" s="82" t="inlineStr">
        <is>
          <t>Aerial Ace</t>
        </is>
      </c>
      <c r="H541" s="71" t="n"/>
      <c r="I541" s="77" t="inlineStr">
        <is>
          <t>Thunderbolt</t>
        </is>
      </c>
      <c r="J541" s="71" t="n"/>
      <c r="K541" s="76" t="inlineStr">
        <is>
          <t>Supersonic</t>
        </is>
      </c>
      <c r="L541" s="71" t="n"/>
      <c r="M541" s="78" t="inlineStr">
        <is>
          <t>Spikes</t>
        </is>
      </c>
      <c r="N541" s="71" t="n"/>
      <c r="O541" s="85" t="inlineStr">
        <is>
          <t>Rest</t>
        </is>
      </c>
      <c r="P541" s="71" t="n"/>
    </row>
    <row r="542">
      <c r="E542" s="85" t="inlineStr">
        <is>
          <t>Reflect</t>
        </is>
      </c>
      <c r="F542" s="71" t="n"/>
      <c r="G542" s="84" t="inlineStr">
        <is>
          <t>Solar Beam</t>
        </is>
      </c>
      <c r="H542" s="71" t="n"/>
      <c r="I542" s="76" t="inlineStr">
        <is>
          <t>Protect</t>
        </is>
      </c>
      <c r="J542" s="71" t="n"/>
      <c r="K542" s="76" t="inlineStr">
        <is>
          <t>Protect</t>
        </is>
      </c>
      <c r="L542" s="71" t="n"/>
      <c r="M542" s="87" t="inlineStr">
        <is>
          <t>Steel Wing</t>
        </is>
      </c>
      <c r="N542" s="71" t="n"/>
      <c r="O542" s="93" t="inlineStr">
        <is>
          <t>Dragon Dance</t>
        </is>
      </c>
      <c r="P542" s="71" t="n"/>
    </row>
    <row r="543">
      <c r="E543" s="85" t="inlineStr">
        <is>
          <t>Dream Eater</t>
        </is>
      </c>
      <c r="F543" s="71" t="n"/>
      <c r="G543" s="78" t="inlineStr">
        <is>
          <t>Earthquake</t>
        </is>
      </c>
      <c r="H543" s="71" t="n"/>
      <c r="I543" s="91" t="inlineStr">
        <is>
          <t>Ice Beam</t>
        </is>
      </c>
      <c r="J543" s="71" t="n"/>
      <c r="K543" s="82" t="inlineStr">
        <is>
          <t>Aerial Ace</t>
        </is>
      </c>
      <c r="L543" s="71" t="n"/>
      <c r="M543" s="82" t="inlineStr">
        <is>
          <t>Aerial Ace</t>
        </is>
      </c>
      <c r="N543" s="71" t="n"/>
      <c r="O543" s="78" t="inlineStr">
        <is>
          <t>Earthquake</t>
        </is>
      </c>
      <c r="P543" s="71" t="n"/>
    </row>
    <row r="545" ht="20" customHeight="1">
      <c r="B545" s="65" t="inlineStr">
        <is>
          <t>Leader</t>
        </is>
      </c>
      <c r="C545" s="66" t="n"/>
      <c r="D545" s="66" t="n"/>
      <c r="E545" s="67" t="inlineStr">
        <is>
          <t>Leader Winona (Rematch 3)</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IFERROR(_xlfn.IMAGE("https://play.pokemonshowdown.com/sprites/gen5/noctowl.png"),"")</f>
        <v/>
      </c>
      <c r="G546" s="68">
        <f>IFERROR(_xlfn.IMAGE("https://play.pokemonshowdown.com/sprites/gen5/tropius.png"),"")</f>
        <v/>
      </c>
      <c r="I546" s="68">
        <f>IFERROR(_xlfn.IMAGE("https://play.pokemonshowdown.com/sprites/gen5/dragonair.png"),"")</f>
        <v/>
      </c>
      <c r="K546" s="68">
        <f>IFERROR(_xlfn.IMAGE("https://play.pokemonshowdown.com/sprites/gen5/pelipper.png"),"")</f>
        <v/>
      </c>
      <c r="M546" s="68">
        <f>IFERROR(_xlfn.IMAGE("https://play.pokemonshowdown.com/sprites/gen5/skarmory.png"),"")</f>
        <v/>
      </c>
      <c r="O546" s="68">
        <f>IFERROR(_xlfn.IMAGE("https://play.pokemonshowdown.com/sprites/gen5/altaria.png"),"")</f>
        <v/>
      </c>
      <c r="Q546" s="69" t="inlineStr">
        <is>
          <t>DOUBLE BATTLE</t>
        </is>
      </c>
    </row>
    <row r="547">
      <c r="E547" s="70" t="inlineStr">
        <is>
          <t>Lv 48 Noctowl</t>
        </is>
      </c>
      <c r="F547" s="71" t="n"/>
      <c r="G547" s="70" t="inlineStr">
        <is>
          <t>Lv 49 Tropius</t>
        </is>
      </c>
      <c r="H547" s="71" t="n"/>
      <c r="I547" s="70" t="inlineStr">
        <is>
          <t>Lv 50 Dragonair</t>
        </is>
      </c>
      <c r="J547" s="71" t="n"/>
      <c r="K547" s="70" t="inlineStr">
        <is>
          <t>Lv 51 Pelipper</t>
        </is>
      </c>
      <c r="L547" s="71" t="n"/>
      <c r="M547" s="70" t="inlineStr">
        <is>
          <t>Lv 53 Skarmory</t>
        </is>
      </c>
      <c r="N547" s="71" t="n"/>
      <c r="O547" s="70" t="inlineStr">
        <is>
          <t>Lv 55 Altaria</t>
        </is>
      </c>
      <c r="P547" s="71" t="n"/>
      <c r="Q547" s="72" t="inlineStr">
        <is>
          <t>Pokémon</t>
        </is>
      </c>
    </row>
    <row r="548">
      <c r="E548" s="73" t="inlineStr">
        <is>
          <t>Calm</t>
        </is>
      </c>
      <c r="F548" s="73" t="inlineStr">
        <is>
          <t>Tinted Lens</t>
        </is>
      </c>
      <c r="G548" s="73" t="inlineStr">
        <is>
          <t>Naughty</t>
        </is>
      </c>
      <c r="H548" s="73" t="inlineStr">
        <is>
          <t>Chlorophyll</t>
        </is>
      </c>
      <c r="I548" s="73" t="inlineStr">
        <is>
          <t>Calm</t>
        </is>
      </c>
      <c r="J548" s="73" t="inlineStr">
        <is>
          <t>Shed Skin</t>
        </is>
      </c>
      <c r="K548" s="73" t="inlineStr">
        <is>
          <t>Rash</t>
        </is>
      </c>
      <c r="L548" s="73" t="inlineStr">
        <is>
          <t>Unburden</t>
        </is>
      </c>
      <c r="M548" s="73" t="inlineStr">
        <is>
          <t>Impish</t>
        </is>
      </c>
      <c r="N548" s="73" t="inlineStr">
        <is>
          <t>Filter</t>
        </is>
      </c>
      <c r="O548" s="73" t="inlineStr">
        <is>
          <t>Jolly</t>
        </is>
      </c>
      <c r="P548" s="73" t="inlineStr">
        <is>
          <t>Serene Grace</t>
        </is>
      </c>
      <c r="Q548" s="72" t="inlineStr">
        <is>
          <t>Nature / Ability</t>
        </is>
      </c>
    </row>
    <row r="549">
      <c r="B549" s="72" t="inlineStr">
        <is>
          <t>AI Flags:</t>
        </is>
      </c>
      <c r="E549" s="74" t="inlineStr">
        <is>
          <t>(None)</t>
        </is>
      </c>
      <c r="F549" s="71" t="n"/>
      <c r="G549" s="74" t="inlineStr">
        <is>
          <t>(None)</t>
        </is>
      </c>
      <c r="H549" s="71" t="n"/>
      <c r="I549" s="74" t="inlineStr">
        <is>
          <t>Sitrus Berry</t>
        </is>
      </c>
      <c r="J549" s="71" t="n"/>
      <c r="K549" s="74" t="inlineStr">
        <is>
          <t>(None)</t>
        </is>
      </c>
      <c r="L549" s="71" t="n"/>
      <c r="M549" s="74" t="inlineStr">
        <is>
          <t>(None)</t>
        </is>
      </c>
      <c r="N549" s="71" t="n"/>
      <c r="O549" s="74" t="inlineStr">
        <is>
          <t>Chesto Berry</t>
        </is>
      </c>
      <c r="P549" s="71" t="n"/>
      <c r="Q549" s="72" t="inlineStr">
        <is>
          <t>Item</t>
        </is>
      </c>
    </row>
    <row r="550">
      <c r="B550" s="69" t="inlineStr">
        <is>
          <t>Basic Trainer</t>
        </is>
      </c>
      <c r="E550" s="85" t="inlineStr">
        <is>
          <t>Hypnosis</t>
        </is>
      </c>
      <c r="F550" s="71" t="n"/>
      <c r="G550" s="83" t="inlineStr">
        <is>
          <t>Sunny Day</t>
        </is>
      </c>
      <c r="H550" s="71" t="n"/>
      <c r="I550" s="77" t="inlineStr">
        <is>
          <t>Thunder Wave</t>
        </is>
      </c>
      <c r="J550" s="71" t="n"/>
      <c r="K550" s="90" t="inlineStr">
        <is>
          <t>Surf</t>
        </is>
      </c>
      <c r="L550" s="71" t="n"/>
      <c r="M550" s="76" t="inlineStr">
        <is>
          <t>Whirlwind</t>
        </is>
      </c>
      <c r="N550" s="71" t="n"/>
      <c r="O550" s="82" t="inlineStr">
        <is>
          <t>Aerial Ace</t>
        </is>
      </c>
      <c r="P550" s="71" t="n"/>
      <c r="Q550" s="72" t="inlineStr">
        <is>
          <t>Moves</t>
        </is>
      </c>
    </row>
    <row r="551">
      <c r="E551" s="85" t="inlineStr">
        <is>
          <t>Psychic</t>
        </is>
      </c>
      <c r="F551" s="71" t="n"/>
      <c r="G551" s="82" t="inlineStr">
        <is>
          <t>Aerial Ace</t>
        </is>
      </c>
      <c r="H551" s="71" t="n"/>
      <c r="I551" s="77" t="inlineStr">
        <is>
          <t>Thunderbolt</t>
        </is>
      </c>
      <c r="J551" s="71" t="n"/>
      <c r="K551" s="76" t="inlineStr">
        <is>
          <t>Supersonic</t>
        </is>
      </c>
      <c r="L551" s="71" t="n"/>
      <c r="M551" s="78" t="inlineStr">
        <is>
          <t>Spikes</t>
        </is>
      </c>
      <c r="N551" s="71" t="n"/>
      <c r="O551" s="85" t="inlineStr">
        <is>
          <t>Rest</t>
        </is>
      </c>
      <c r="P551" s="71" t="n"/>
    </row>
    <row r="552">
      <c r="E552" s="85" t="inlineStr">
        <is>
          <t>Reflect</t>
        </is>
      </c>
      <c r="F552" s="71" t="n"/>
      <c r="G552" s="84" t="inlineStr">
        <is>
          <t>Solar Beam</t>
        </is>
      </c>
      <c r="H552" s="71" t="n"/>
      <c r="I552" s="76" t="inlineStr">
        <is>
          <t>Protect</t>
        </is>
      </c>
      <c r="J552" s="71" t="n"/>
      <c r="K552" s="76" t="inlineStr">
        <is>
          <t>Protect</t>
        </is>
      </c>
      <c r="L552" s="71" t="n"/>
      <c r="M552" s="87" t="inlineStr">
        <is>
          <t>Steel Wing</t>
        </is>
      </c>
      <c r="N552" s="71" t="n"/>
      <c r="O552" s="93" t="inlineStr">
        <is>
          <t>Dragon Dance</t>
        </is>
      </c>
      <c r="P552" s="71" t="n"/>
    </row>
    <row r="553">
      <c r="E553" s="85" t="inlineStr">
        <is>
          <t>Dream Eater</t>
        </is>
      </c>
      <c r="F553" s="71" t="n"/>
      <c r="G553" s="78" t="inlineStr">
        <is>
          <t>Earthquake</t>
        </is>
      </c>
      <c r="H553" s="71" t="n"/>
      <c r="I553" s="91" t="inlineStr">
        <is>
          <t>Ice Beam</t>
        </is>
      </c>
      <c r="J553" s="71" t="n"/>
      <c r="K553" s="82" t="inlineStr">
        <is>
          <t>Aerial Ace</t>
        </is>
      </c>
      <c r="L553" s="71" t="n"/>
      <c r="M553" s="82" t="inlineStr">
        <is>
          <t>Aerial Ace</t>
        </is>
      </c>
      <c r="N553" s="71" t="n"/>
      <c r="O553" s="78" t="inlineStr">
        <is>
          <t>Earthquake</t>
        </is>
      </c>
      <c r="P553" s="71" t="n"/>
    </row>
    <row r="555" ht="20" customHeight="1">
      <c r="B555" s="65" t="inlineStr">
        <is>
          <t>Leader</t>
        </is>
      </c>
      <c r="C555" s="66" t="n"/>
      <c r="D555" s="66" t="n"/>
      <c r="E555" s="67" t="inlineStr">
        <is>
          <t>Leader Winona (Rematch 4)</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IFERROR(_xlfn.IMAGE("https://play.pokemonshowdown.com/sprites/gen5/noctowl.png"),"")</f>
        <v/>
      </c>
      <c r="G556" s="68">
        <f>IFERROR(_xlfn.IMAGE("https://play.pokemonshowdown.com/sprites/gen5/tropius.png"),"")</f>
        <v/>
      </c>
      <c r="I556" s="68">
        <f>IFERROR(_xlfn.IMAGE("https://play.pokemonshowdown.com/sprites/gen5/pelipper.png"),"")</f>
        <v/>
      </c>
      <c r="K556" s="68">
        <f>IFERROR(_xlfn.IMAGE("https://play.pokemonshowdown.com/sprites/gen5/dragonite.png"),"")</f>
        <v/>
      </c>
      <c r="M556" s="68">
        <f>IFERROR(_xlfn.IMAGE("https://play.pokemonshowdown.com/sprites/gen5/skarmory.png"),"")</f>
        <v/>
      </c>
      <c r="O556" s="68">
        <f>IFERROR(_xlfn.IMAGE("https://play.pokemonshowdown.com/sprites/gen5/altaria.png"),"")</f>
        <v/>
      </c>
      <c r="Q556" s="69" t="inlineStr">
        <is>
          <t>DOUBLE BATTLE</t>
        </is>
      </c>
    </row>
    <row r="557">
      <c r="E557" s="70" t="inlineStr">
        <is>
          <t>Lv 53 Noctowl</t>
        </is>
      </c>
      <c r="F557" s="71" t="n"/>
      <c r="G557" s="70" t="inlineStr">
        <is>
          <t>Lv 54 Tropius</t>
        </is>
      </c>
      <c r="H557" s="71" t="n"/>
      <c r="I557" s="70" t="inlineStr">
        <is>
          <t>Lv 55 Pelipper</t>
        </is>
      </c>
      <c r="J557" s="71" t="n"/>
      <c r="K557" s="70" t="inlineStr">
        <is>
          <t>Lv 55 Dragonite</t>
        </is>
      </c>
      <c r="L557" s="71" t="n"/>
      <c r="M557" s="70" t="inlineStr">
        <is>
          <t>Lv 58 Skarmory</t>
        </is>
      </c>
      <c r="N557" s="71" t="n"/>
      <c r="O557" s="70" t="inlineStr">
        <is>
          <t>Lv 60 Altaria</t>
        </is>
      </c>
      <c r="P557" s="71" t="n"/>
      <c r="Q557" s="72" t="inlineStr">
        <is>
          <t>Pokémon</t>
        </is>
      </c>
    </row>
    <row r="558">
      <c r="E558" s="73" t="inlineStr">
        <is>
          <t>Calm</t>
        </is>
      </c>
      <c r="F558" s="73" t="inlineStr">
        <is>
          <t>Tinted Lens</t>
        </is>
      </c>
      <c r="G558" s="73" t="inlineStr">
        <is>
          <t>Naughty</t>
        </is>
      </c>
      <c r="H558" s="73" t="inlineStr">
        <is>
          <t>Chlorophyll</t>
        </is>
      </c>
      <c r="I558" s="73" t="inlineStr">
        <is>
          <t>Rash</t>
        </is>
      </c>
      <c r="J558" s="73" t="inlineStr">
        <is>
          <t>Unburden</t>
        </is>
      </c>
      <c r="K558" s="73" t="inlineStr">
        <is>
          <t>Lonely</t>
        </is>
      </c>
      <c r="L558" s="73" t="inlineStr">
        <is>
          <t>Thick Fat</t>
        </is>
      </c>
      <c r="M558" s="73" t="inlineStr">
        <is>
          <t>Impish</t>
        </is>
      </c>
      <c r="N558" s="73" t="inlineStr">
        <is>
          <t>Filter</t>
        </is>
      </c>
      <c r="O558" s="73" t="inlineStr">
        <is>
          <t>Jolly</t>
        </is>
      </c>
      <c r="P558" s="73" t="inlineStr">
        <is>
          <t>Serene Grace</t>
        </is>
      </c>
      <c r="Q558" s="72" t="inlineStr">
        <is>
          <t>Nature / Ability</t>
        </is>
      </c>
    </row>
    <row r="559">
      <c r="B559" s="72" t="inlineStr">
        <is>
          <t>AI Flags:</t>
        </is>
      </c>
      <c r="E559" s="74" t="inlineStr">
        <is>
          <t>(None)</t>
        </is>
      </c>
      <c r="F559" s="71" t="n"/>
      <c r="G559" s="74" t="inlineStr">
        <is>
          <t>(None)</t>
        </is>
      </c>
      <c r="H559" s="71" t="n"/>
      <c r="I559" s="74" t="inlineStr">
        <is>
          <t>(None)</t>
        </is>
      </c>
      <c r="J559" s="71" t="n"/>
      <c r="K559" s="74" t="inlineStr">
        <is>
          <t>Sitrus Berry</t>
        </is>
      </c>
      <c r="L559" s="71" t="n"/>
      <c r="M559" s="74" t="inlineStr">
        <is>
          <t>(None)</t>
        </is>
      </c>
      <c r="N559" s="71" t="n"/>
      <c r="O559" s="74" t="inlineStr">
        <is>
          <t>Chesto Berry</t>
        </is>
      </c>
      <c r="P559" s="71" t="n"/>
      <c r="Q559" s="72" t="inlineStr">
        <is>
          <t>Item</t>
        </is>
      </c>
    </row>
    <row r="560">
      <c r="B560" s="69" t="inlineStr">
        <is>
          <t>Basic Trainer</t>
        </is>
      </c>
      <c r="E560" s="85" t="inlineStr">
        <is>
          <t>Hypnosis</t>
        </is>
      </c>
      <c r="F560" s="71" t="n"/>
      <c r="G560" s="83" t="inlineStr">
        <is>
          <t>Sunny Day</t>
        </is>
      </c>
      <c r="H560" s="71" t="n"/>
      <c r="I560" s="90" t="inlineStr">
        <is>
          <t>Surf</t>
        </is>
      </c>
      <c r="J560" s="71" t="n"/>
      <c r="K560" s="76" t="inlineStr">
        <is>
          <t>Hyper Beam</t>
        </is>
      </c>
      <c r="L560" s="71" t="n"/>
      <c r="M560" s="76" t="inlineStr">
        <is>
          <t>Whirlwind</t>
        </is>
      </c>
      <c r="N560" s="71" t="n"/>
      <c r="O560" s="82" t="inlineStr">
        <is>
          <t>Sky Attack</t>
        </is>
      </c>
      <c r="P560" s="71" t="n"/>
      <c r="Q560" s="72" t="inlineStr">
        <is>
          <t>Moves</t>
        </is>
      </c>
    </row>
    <row r="561">
      <c r="E561" s="85" t="inlineStr">
        <is>
          <t>Psychic</t>
        </is>
      </c>
      <c r="F561" s="71" t="n"/>
      <c r="G561" s="82" t="inlineStr">
        <is>
          <t>Aerial Ace</t>
        </is>
      </c>
      <c r="H561" s="71" t="n"/>
      <c r="I561" s="76" t="inlineStr">
        <is>
          <t>Supersonic</t>
        </is>
      </c>
      <c r="J561" s="71" t="n"/>
      <c r="K561" s="77" t="inlineStr">
        <is>
          <t>Thunderbolt</t>
        </is>
      </c>
      <c r="L561" s="71" t="n"/>
      <c r="M561" s="78" t="inlineStr">
        <is>
          <t>Spikes</t>
        </is>
      </c>
      <c r="N561" s="71" t="n"/>
      <c r="O561" s="85" t="inlineStr">
        <is>
          <t>Rest</t>
        </is>
      </c>
      <c r="P561" s="71" t="n"/>
    </row>
    <row r="562">
      <c r="E562" s="85" t="inlineStr">
        <is>
          <t>Reflect</t>
        </is>
      </c>
      <c r="F562" s="71" t="n"/>
      <c r="G562" s="84" t="inlineStr">
        <is>
          <t>Solar Beam</t>
        </is>
      </c>
      <c r="H562" s="71" t="n"/>
      <c r="I562" s="76" t="inlineStr">
        <is>
          <t>Protect</t>
        </is>
      </c>
      <c r="J562" s="71" t="n"/>
      <c r="K562" s="78" t="inlineStr">
        <is>
          <t>Earthquake</t>
        </is>
      </c>
      <c r="L562" s="71" t="n"/>
      <c r="M562" s="87" t="inlineStr">
        <is>
          <t>Steel Wing</t>
        </is>
      </c>
      <c r="N562" s="71" t="n"/>
      <c r="O562" s="93" t="inlineStr">
        <is>
          <t>Dragon Dance</t>
        </is>
      </c>
      <c r="P562" s="71" t="n"/>
    </row>
    <row r="563">
      <c r="E563" s="85" t="inlineStr">
        <is>
          <t>Dream Eater</t>
        </is>
      </c>
      <c r="F563" s="71" t="n"/>
      <c r="G563" s="78" t="inlineStr">
        <is>
          <t>Earthquake</t>
        </is>
      </c>
      <c r="H563" s="71" t="n"/>
      <c r="I563" s="82" t="inlineStr">
        <is>
          <t>Aerial Ace</t>
        </is>
      </c>
      <c r="J563" s="71" t="n"/>
      <c r="K563" s="91" t="inlineStr">
        <is>
          <t>Ice Beam</t>
        </is>
      </c>
      <c r="L563" s="71" t="n"/>
      <c r="M563" s="82" t="inlineStr">
        <is>
          <t>Aerial Ace</t>
        </is>
      </c>
      <c r="N563" s="71" t="n"/>
      <c r="O563" s="78" t="inlineStr">
        <is>
          <t>Earthquake</t>
        </is>
      </c>
      <c r="P563" s="71"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37" t="n">
        <v>2</v>
      </c>
      <c r="B3" s="37" t="inlineStr">
        <is>
          <t>Badge 2</t>
        </is>
      </c>
      <c r="C3" s="37" t="inlineStr">
        <is>
          <t>RustboroCity_Gym</t>
        </is>
      </c>
      <c r="D3" s="37" t="inlineStr">
        <is>
          <t>FLAG_BADGE02_GET</t>
        </is>
      </c>
      <c r="E3" s="37" t="inlineStr">
        <is>
          <t>Not enforced</t>
        </is>
      </c>
      <c r="F3" s="37" t="n"/>
    </row>
    <row r="4">
      <c r="A4" s="32" t="n">
        <v>3</v>
      </c>
      <c r="B4" s="32" t="inlineStr">
        <is>
          <t>Badge 3</t>
        </is>
      </c>
      <c r="C4" s="32" t="inlineStr">
        <is>
          <t>DewfordTown_Gym</t>
        </is>
      </c>
      <c r="D4" s="32" t="inlineStr">
        <is>
          <t>FLAG_BADGE03_GET</t>
        </is>
      </c>
      <c r="E4" s="32" t="inlineStr">
        <is>
          <t>Not enforced</t>
        </is>
      </c>
      <c r="F4" s="32" t="n"/>
    </row>
    <row r="5">
      <c r="A5" s="37" t="n">
        <v>4</v>
      </c>
      <c r="B5" s="37" t="inlineStr">
        <is>
          <t>Badge 4</t>
        </is>
      </c>
      <c r="C5" s="37" t="inlineStr">
        <is>
          <t>MauvilleCity_Gym</t>
        </is>
      </c>
      <c r="D5" s="37" t="inlineStr">
        <is>
          <t>FLAG_BADGE04_GET</t>
        </is>
      </c>
      <c r="E5" s="37" t="inlineStr">
        <is>
          <t>Not enforced</t>
        </is>
      </c>
      <c r="F5" s="37" t="n"/>
    </row>
    <row r="6">
      <c r="A6" s="32" t="n">
        <v>5</v>
      </c>
      <c r="B6" s="32" t="inlineStr">
        <is>
          <t>Badge 5</t>
        </is>
      </c>
      <c r="C6" s="32" t="inlineStr">
        <is>
          <t>LavaridgeTown_Gym_1F</t>
        </is>
      </c>
      <c r="D6" s="32" t="inlineStr">
        <is>
          <t>FLAG_BADGE05_GET</t>
        </is>
      </c>
      <c r="E6" s="32" t="inlineStr">
        <is>
          <t>Not enforced</t>
        </is>
      </c>
      <c r="F6" s="32" t="n"/>
    </row>
    <row r="7">
      <c r="A7" s="37" t="n">
        <v>6</v>
      </c>
      <c r="B7" s="37" t="inlineStr">
        <is>
          <t>Badge 6</t>
        </is>
      </c>
      <c r="C7" s="37" t="inlineStr">
        <is>
          <t>FortreeCity_Gym</t>
        </is>
      </c>
      <c r="D7" s="37" t="inlineStr">
        <is>
          <t>FLAG_BADGE06_GET</t>
        </is>
      </c>
      <c r="E7" s="37" t="inlineStr">
        <is>
          <t>Not enforced</t>
        </is>
      </c>
      <c r="F7" s="37" t="n"/>
    </row>
    <row r="8">
      <c r="A8" s="32" t="n">
        <v>7</v>
      </c>
      <c r="B8" s="32" t="inlineStr">
        <is>
          <t>Badge 7</t>
        </is>
      </c>
      <c r="C8" s="32" t="inlineStr">
        <is>
          <t>MossdeepCity_Gym</t>
        </is>
      </c>
      <c r="D8" s="32" t="inlineStr">
        <is>
          <t>FLAG_BADGE07_GET</t>
        </is>
      </c>
      <c r="E8" s="32" t="inlineStr">
        <is>
          <t>Not enforced</t>
        </is>
      </c>
      <c r="F8" s="32" t="n"/>
    </row>
    <row r="9">
      <c r="A9" s="37" t="n">
        <v>8</v>
      </c>
      <c r="B9" s="37" t="inlineStr">
        <is>
          <t>Badge 8</t>
        </is>
      </c>
      <c r="C9" s="37" t="inlineStr">
        <is>
          <t>SootopolisCity_Gym_1F</t>
        </is>
      </c>
      <c r="D9" s="37" t="inlineStr">
        <is>
          <t>FLAG_BADGE08_GET</t>
        </is>
      </c>
      <c r="E9" s="37" t="inlineStr">
        <is>
          <t>Not enforced</t>
        </is>
      </c>
      <c r="F9" s="3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37" t="n">
        <v>2</v>
      </c>
      <c r="B3" s="37" t="inlineStr">
        <is>
          <t>Littleroot Town - Starter Room</t>
        </is>
      </c>
      <c r="C3" s="37" t="inlineStr">
        <is>
          <t>Free gift: choose Chikorita, Cyndaquil or Totodile (Lv5)</t>
        </is>
      </c>
      <c r="D3" s="37" t="inlineStr">
        <is>
          <t>-</t>
        </is>
      </c>
      <c r="E3" s="37" t="inlineStr">
        <is>
          <t>Needs the Pokédex first; one pick only (FLAG_RECEIVED_STARTER_ROOM_JOHTO_MON)</t>
        </is>
      </c>
      <c r="F3" s="37" t="inlineStr">
        <is>
          <t>In ROM, not playtested yet</t>
        </is>
      </c>
    </row>
    <row r="4">
      <c r="A4" s="32" t="n">
        <v>3</v>
      </c>
      <c r="B4" s="32" t="inlineStr">
        <is>
          <t>Oldale Town</t>
        </is>
      </c>
      <c r="C4" s="32" t="inlineStr">
        <is>
          <t>Hub</t>
        </is>
      </c>
      <c r="D4" s="32" t="inlineStr">
        <is>
          <t>-</t>
        </is>
      </c>
      <c r="E4" s="32" t="inlineStr">
        <is>
          <t>-</t>
        </is>
      </c>
      <c r="F4" s="32" t="inlineStr">
        <is>
          <t>In ROM</t>
        </is>
      </c>
    </row>
    <row r="5">
      <c r="A5" s="37" t="n">
        <v>4</v>
      </c>
      <c r="B5" s="37" t="inlineStr">
        <is>
          <t>Route 102</t>
        </is>
      </c>
      <c r="C5" s="37" t="inlineStr">
        <is>
          <t>Travel Oldale -&gt; Petalburg</t>
        </is>
      </c>
      <c r="D5" s="37" t="inlineStr">
        <is>
          <t>4 (Calvin, Rick, Tiana, Allen)</t>
        </is>
      </c>
      <c r="E5" s="37" t="inlineStr">
        <is>
          <t>No rival battle</t>
        </is>
      </c>
      <c r="F5" s="3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37" t="n">
        <v>6</v>
      </c>
      <c r="B7" s="37" t="inlineStr">
        <is>
          <t>Route 104 (south)</t>
        </is>
      </c>
      <c r="C7" s="37" t="inlineStr">
        <is>
          <t>Beat 4 trainers, then talk to Norman at (12,58)</t>
        </is>
      </c>
      <c r="D7" s="37" t="inlineStr">
        <is>
          <t>4 (Fisherman Darian, Youngster Billy, Magma Grunt, Aqua Grunt)</t>
        </is>
      </c>
      <c r="E7" s="37" t="inlineStr">
        <is>
          <t>Norman checks all four, then sets VAR_SPLIT1_STATE = 1 and leaves</t>
        </is>
      </c>
      <c r="F7" s="3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37" t="n">
        <v>8</v>
      </c>
      <c r="B9" s="37" t="inlineStr">
        <is>
          <t>Petalburg Coast (your "Shoal Cave")</t>
        </is>
      </c>
      <c r="C9" s="37" t="inlineStr">
        <is>
          <t>Everstone item ball, Good Rod fishing from the south beach, fisherman points to Viridian Forest once you have the stone</t>
        </is>
      </c>
      <c r="D9" s="37" t="inlineStr">
        <is>
          <t>None (Ronnie removed)</t>
        </is>
      </c>
      <c r="E9" s="37" t="inlineStr">
        <is>
          <t>Returning to Petalburg with the stone sets VAR_SPLIT1_STATE = 2</t>
        </is>
      </c>
      <c r="F9" s="3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37" t="n">
        <v>10</v>
      </c>
      <c r="B11" s="37" t="inlineStr">
        <is>
          <t>Petalburg City (return)</t>
        </is>
      </c>
      <c r="C11" s="37" t="inlineStr">
        <is>
          <t>Blocker gone; the rival battles on the tile in front of the gym door</t>
        </is>
      </c>
      <c r="D11" s="37" t="inlineStr">
        <is>
          <t>Rival - once</t>
        </is>
      </c>
      <c r="E11" s="37" t="inlineStr">
        <is>
          <t>Win sets VAR_SPLIT1_STATE = 3; a loss lets the rival challenge again</t>
        </is>
      </c>
      <c r="F11" s="3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37" t="n">
        <v>2</v>
      </c>
      <c r="B3" s="37" t="inlineStr">
        <is>
          <t>Petalburg Woods</t>
        </is>
      </c>
      <c r="C3" s="37" t="inlineStr">
        <is>
          <t>4 mandatory battles in path order; Team Aqua's worldview introduced</t>
        </is>
      </c>
      <c r="D3" s="37" t="inlineStr">
        <is>
          <t>Bug Catcher James, Aqua Grunt 1 (idealist), Grunt 2 (pragmatist), Grunt 3 (ends justify the means)</t>
        </is>
      </c>
      <c r="E3" s="37" t="inlineStr">
        <is>
          <t>Sight lines verified unavoidable; Devon researcher ambush removed; Lyle removed</t>
        </is>
      </c>
      <c r="F3" s="3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37" t="n">
        <v>4</v>
      </c>
      <c r="B5" s="37" t="inlineStr">
        <is>
          <t>Rustboro City</t>
        </is>
      </c>
      <c r="C5" s="37" t="inlineStr">
        <is>
          <t>NPC blocks the gym door (27,19): Roxanne went to Route 116</t>
        </is>
      </c>
      <c r="D5" s="37" t="inlineStr">
        <is>
          <t>-</t>
        </is>
      </c>
      <c r="E5" s="37" t="inlineStr">
        <is>
          <t>Blocker steps aside to (28,20) once FLAG_ROUTE116_ROXANNE_FOUND is set</t>
        </is>
      </c>
      <c r="F5" s="3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37" t="n">
        <v>5.5</v>
      </c>
      <c r="B7" s="37" t="inlineStr">
        <is>
          <t>Route 116 (east end)</t>
        </is>
      </c>
      <c r="C7" s="37" t="inlineStr">
        <is>
          <t>Roxanne and Sidney talking; Roxanne heads back, Sidney battles</t>
        </is>
      </c>
      <c r="D7" s="37" t="inlineStr">
        <is>
          <t>Sidney (Lv22, Lunatone Lv24)</t>
        </is>
      </c>
      <c r="E7" s="37" t="inlineStr">
        <is>
          <t>Beating Sidney (line x=43) sets FLAG_ROUTE116_ROXANNE_FOUND; Rusturf Tunnel stays optional</t>
        </is>
      </c>
      <c r="F7" s="3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37" t="n">
        <v>2</v>
      </c>
      <c r="B3" s="37" t="inlineStr">
        <is>
          <t>Wraithwood Forest</t>
        </is>
      </c>
      <c r="C3" s="37" t="inlineStr">
        <is>
          <t>Major Team Aqua section and mid-split boss; wild Ghost types start here</t>
        </is>
      </c>
      <c r="D3" s="37" t="inlineStr">
        <is>
          <t>4 Aqua Grunts (Lv27; #2 rain, #3 trap/control, #4 screens) + Archie (Lv28, Sharpedo Lv29)</t>
        </is>
      </c>
      <c r="E3" s="37" t="inlineStr">
        <is>
          <t>Archie blocks the north exit (stepping on it starts the battle); entering sets FLAG_CLEARED_WRAITHWOOD_ROUTE</t>
        </is>
      </c>
      <c r="F3" s="3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37" t="n">
        <v>4</v>
      </c>
      <c r="B5" s="37" t="inlineStr">
        <is>
          <t>Granite Cave</t>
        </is>
      </c>
      <c r="C5" s="37" t="inlineStr">
        <is>
          <t>Two distinctive battles; no Team Aqua</t>
        </is>
      </c>
      <c r="D5" s="37" t="inlineStr">
        <is>
          <t>Fossil Expert Ansel (B2F, singles, Lv29), Cave Researcher Dalton (B1F, doubles, Lv29)</t>
        </is>
      </c>
      <c r="E5" s="37" t="inlineStr">
        <is>
          <t>B2F ladder from Hollowbrook; exit 1F to Route 106</t>
        </is>
      </c>
      <c r="F5" s="3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37" t="n">
        <v>6</v>
      </c>
      <c r="B7" s="37" t="inlineStr">
        <is>
          <t>Dewford Town</t>
        </is>
      </c>
      <c r="C7" s="37" t="inlineStr">
        <is>
          <t>Safe hub; Mr. Briney waits at the dock: after the Route 106 trainer, talk to him to unlock the ferry to Route 104 (both ways); Slateport opens after Brawly</t>
        </is>
      </c>
      <c r="D7" s="37" t="inlineStr">
        <is>
          <t>None</t>
        </is>
      </c>
      <c r="E7" s="37" t="inlineStr">
        <is>
          <t>-</t>
        </is>
      </c>
      <c r="F7" s="3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5" t="inlineStr">
        <is>
          <t>16 (approved: 16) (rival counted once; 6 rival variants for Brendan/May x 3 starters)</t>
        </is>
      </c>
    </row>
    <row r="3">
      <c r="A3" s="7" t="inlineStr">
        <is>
          <t>Optional trainers</t>
        </is>
      </c>
      <c r="B3" s="95" t="inlineStr">
        <is>
          <t>Bug Catcher Sammy, Youngster Joey</t>
        </is>
      </c>
    </row>
    <row r="4">
      <c r="A4" s="7" t="inlineStr">
        <is>
          <t>Trainers at Route 102</t>
        </is>
      </c>
      <c r="B4" s="95" t="inlineStr">
        <is>
          <t>4: Youngster Calvin, Bug Catcher Rick, Youngster Allen, Lass Tiana</t>
        </is>
      </c>
    </row>
    <row r="5">
      <c r="A5" s="7" t="inlineStr">
        <is>
          <t>Trainers at Route 104</t>
        </is>
      </c>
      <c r="B5" s="95" t="inlineStr">
        <is>
          <t>4: Youngster Billy, Fisherman Darian, Team Aqua Grunt, Team Magma Grunt</t>
        </is>
      </c>
    </row>
    <row r="6">
      <c r="A6" s="7" t="inlineStr">
        <is>
          <t>Trainers at Trainer Grove</t>
        </is>
      </c>
      <c r="B6" s="95" t="inlineStr">
        <is>
          <t>3: Hiker Rocco, Picnicker Maisie, Camper Grant</t>
        </is>
      </c>
    </row>
    <row r="7">
      <c r="A7" s="7" t="inlineStr">
        <is>
          <t>Trainers at Petalburg City - Gym Entrance</t>
        </is>
      </c>
      <c r="B7" s="95" t="inlineStr">
        <is>
          <t>6: Rival Brendan, Rival Brendan, Rival Brendan, Rival May, Rival May, Rival May</t>
        </is>
      </c>
    </row>
    <row r="8">
      <c r="A8" s="7" t="inlineStr">
        <is>
          <t>Trainers at Petalburg City - Gym</t>
        </is>
      </c>
      <c r="B8" s="95" t="inlineStr">
        <is>
          <t>4: Youngster Randall, Cooltrainer Alexia, Cooltrainer Jody, Leader Norman</t>
        </is>
      </c>
    </row>
    <row r="9">
      <c r="A9" s="7" t="inlineStr">
        <is>
          <t>Trainers at Viridian Forest - Optional</t>
        </is>
      </c>
      <c r="B9" s="95" t="inlineStr">
        <is>
          <t>2: Bug Catcher Sammy, Youngster Joey</t>
        </is>
      </c>
    </row>
    <row r="10">
      <c r="A10" s="7" t="inlineStr">
        <is>
          <t>Route 103 trainers moved out</t>
        </is>
      </c>
      <c r="B10" s="95" t="inlineStr">
        <is>
          <t>8 moved to the Unassigned sheet; Route 103 rival battle removed</t>
        </is>
      </c>
    </row>
    <row r="11">
      <c r="A11" s="7" t="inlineStr">
        <is>
          <t>Gen 2 starter</t>
        </is>
      </c>
      <c r="B11" s="95" t="inlineStr">
        <is>
          <t>Gift in the Littleroot lab kept; Viridian Forest starter trades removed (Gifts &amp; Trades)</t>
        </is>
      </c>
    </row>
    <row r="12">
      <c r="A12" s="7" t="inlineStr">
        <is>
          <t>Items</t>
        </is>
      </c>
      <c r="B12" s="95" t="inlineStr">
        <is>
          <t>Everstone added at Petalburg Coast (replaces Oval Stone); HM06 Rock Smash added at Viridian Forest</t>
        </is>
      </c>
    </row>
    <row r="13">
      <c r="A13" s="96" t="inlineStr">
        <is>
          <t>FLAG: Trainer AI</t>
        </is>
      </c>
      <c r="B13" s="95"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Switch-ins use the original Emerald logic: the Pokemon your types hit hardest, if it has a super-effective move on you; otherwise the one with the strongest attack (ties go to the earlier party slot).</t>
        </is>
      </c>
    </row>
    <row r="14">
      <c r="A14" s="96" t="inlineStr">
        <is>
          <t>FLAG: Not playtested</t>
        </is>
      </c>
      <c r="B14" s="95" t="inlineStr">
        <is>
          <t>Everything builds, but the Split 1 scripts and teams have not been played through yet.</t>
        </is>
      </c>
    </row>
    <row r="15">
      <c r="A15" s="96" t="inlineStr">
        <is>
          <t>FLAG: Trainer-only abilities</t>
        </is>
      </c>
      <c r="B15" s="95"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6" t="inlineStr">
        <is>
          <t>FLAG: Weather setters</t>
        </is>
      </c>
      <c r="B16" s="95" t="inlineStr">
        <is>
          <t>The Magma grunt's Vulpix (Drought + Heat Rock) and Aqua grunt's Wingull (Drizzle + Damp Rock) set weather. Earlier weather removal only covered species, learnsets and TMs, so these are allowed.</t>
        </is>
      </c>
    </row>
    <row r="17">
      <c r="A17" s="96" t="inlineStr">
        <is>
          <t>FLAG: Level cap 16</t>
        </is>
      </c>
      <c r="B17" s="95" t="inlineStr">
        <is>
          <t>No level cap exists in the ROM (B_LEVEL_CAP_TYPE = LEVEL_CAP_NONE). Not implemented.</t>
        </is>
      </c>
    </row>
    <row r="18">
      <c r="A18" s="96" t="inlineStr">
        <is>
          <t>FLAG: Viridian Forest</t>
        </is>
      </c>
      <c r="B18" s="95" t="inlineStr">
        <is>
          <t>Now exactly two trainers. Bug Catcher Doug was removed from the map (his trainer data is unused).</t>
        </is>
      </c>
    </row>
    <row r="19">
      <c r="A19" s="96" t="inlineStr">
        <is>
          <t>FLAG: Everstone location</t>
        </is>
      </c>
      <c r="B19" s="95" t="inlineStr">
        <is>
          <t>Your plan says Shoal Cave; you confirmed Petalburg Coast.</t>
        </is>
      </c>
    </row>
    <row r="20">
      <c r="A20" s="96" t="inlineStr">
        <is>
          <t>FLAG: Route 104 extras</t>
        </is>
      </c>
      <c r="B20" s="95" t="inlineStr">
        <is>
          <t>Lady Cindy (16,42) and an unscripted girl (21,50) are also on the south part of Route 104.</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8</v>
      </c>
      <c r="G2" s="32" t="n"/>
      <c r="H2" s="32" t="inlineStr">
        <is>
          <t>see Evolution Changes sheet</t>
        </is>
      </c>
    </row>
    <row r="3">
      <c r="A3" s="37" t="inlineStr">
        <is>
          <t>Aipom</t>
        </is>
      </c>
      <c r="B3" s="37" t="inlineStr">
        <is>
          <t>Wild</t>
        </is>
      </c>
      <c r="C3" s="37" t="inlineStr">
        <is>
          <t>Postgame</t>
        </is>
      </c>
      <c r="D3" s="37" t="inlineStr">
        <is>
          <t>Postgame</t>
        </is>
      </c>
      <c r="E3" s="37" t="inlineStr">
        <is>
          <t>MAP_ALTERING_CAVE, MAP_SAFARI_ZONE_NORTHEAST, MAP_SAFARI_ZONE_SOUTHEAST</t>
        </is>
      </c>
      <c r="F3" s="37" t="n">
        <v>18</v>
      </c>
      <c r="G3" s="37" t="inlineStr">
        <is>
          <t>Move MOVE_DOUBLE_HIT -&gt; Ambipom</t>
        </is>
      </c>
      <c r="H3" s="3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37" t="inlineStr">
        <is>
          <t>Amaura</t>
        </is>
      </c>
      <c r="B5" s="37" t="inlineStr">
        <is>
          <t>Wild</t>
        </is>
      </c>
      <c r="C5" s="37" t="inlineStr">
        <is>
          <t>Split 3</t>
        </is>
      </c>
      <c r="D5" s="37" t="inlineStr">
        <is>
          <t>Split 3</t>
        </is>
      </c>
      <c r="E5" s="37" t="inlineStr">
        <is>
          <t>MAP_GRANITE_CAVE_STEVENS_ROOM</t>
        </is>
      </c>
      <c r="F5" s="37" t="n">
        <v>20</v>
      </c>
      <c r="G5" s="37" t="inlineStr">
        <is>
          <t>Level Night 39 -&gt; Aurorus</t>
        </is>
      </c>
      <c r="H5" s="3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37" t="inlineStr">
        <is>
          <t>Aron</t>
        </is>
      </c>
      <c r="B7" s="37" t="inlineStr">
        <is>
          <t>Wild</t>
        </is>
      </c>
      <c r="C7" s="37" t="inlineStr">
        <is>
          <t>Split 1</t>
        </is>
      </c>
      <c r="D7" s="37" t="inlineStr">
        <is>
          <t>Split 1, Split 3, Elite Four &amp; Champion</t>
        </is>
      </c>
      <c r="E7" s="37" t="inlineStr">
        <is>
          <t>MAP_GRANITE_CAVE_STEVENS_ROOM, MAP_PETALBURG_COAST, MAP_VICTORY_ROAD_1F</t>
        </is>
      </c>
      <c r="F7" s="37" t="n">
        <v>8</v>
      </c>
      <c r="G7" s="37" t="inlineStr">
        <is>
          <t>Lv 32 -&gt; Lairon</t>
        </is>
      </c>
      <c r="H7" s="3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37" t="inlineStr">
        <is>
          <t>Baltoy</t>
        </is>
      </c>
      <c r="B9" s="37" t="inlineStr">
        <is>
          <t>Wild</t>
        </is>
      </c>
      <c r="C9" s="37" t="inlineStr">
        <is>
          <t>Split 5</t>
        </is>
      </c>
      <c r="D9" s="37" t="inlineStr">
        <is>
          <t>Split 5</t>
        </is>
      </c>
      <c r="E9" s="37" t="inlineStr">
        <is>
          <t>MAP_ROUTE111</t>
        </is>
      </c>
      <c r="F9" s="37" t="n">
        <v>19</v>
      </c>
      <c r="G9" s="37" t="inlineStr">
        <is>
          <t>Lv 36 -&gt; Claydol</t>
        </is>
      </c>
      <c r="H9" s="3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37" t="inlineStr">
        <is>
          <t>Barboach</t>
        </is>
      </c>
      <c r="B11" s="37" t="inlineStr">
        <is>
          <t>Wild</t>
        </is>
      </c>
      <c r="C11" s="37" t="inlineStr">
        <is>
          <t>Split 4</t>
        </is>
      </c>
      <c r="D11" s="37" t="inlineStr">
        <is>
          <t>Split 4, Split 5, Split 7, Elite Four &amp; Champion, Unassigned</t>
        </is>
      </c>
      <c r="E11" s="37" t="inlineStr">
        <is>
          <t>MAP_METEOR_FALLS_1F_1R, MAP_METEOR_FALLS_1F_2R, MAP_METEOR_FALLS_B1F_1R, MAP_METEOR_FALLS_B1F_2R, MAP_ROUTE111, MAP_ROUTE114, MAP_ROUTE117, MAP_ROUTE120, MAP_VICTORY_ROAD_B2F</t>
        </is>
      </c>
      <c r="F11" s="37" t="n">
        <v>10</v>
      </c>
      <c r="G11" s="37" t="inlineStr">
        <is>
          <t>Lv 30 -&gt; Whiscash</t>
        </is>
      </c>
      <c r="H11" s="3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37" t="inlineStr">
        <is>
          <t>Bellsprout</t>
        </is>
      </c>
      <c r="B13" s="37" t="inlineStr">
        <is>
          <t>Wild</t>
        </is>
      </c>
      <c r="C13" s="37" t="inlineStr">
        <is>
          <t>Split 2</t>
        </is>
      </c>
      <c r="D13" s="37" t="inlineStr">
        <is>
          <t>Split 2</t>
        </is>
      </c>
      <c r="E13" s="37" t="inlineStr">
        <is>
          <t>MAP_RUSTBORO_CITY</t>
        </is>
      </c>
      <c r="F13" s="37" t="n">
        <v>12</v>
      </c>
      <c r="G13" s="37" t="inlineStr">
        <is>
          <t>Lv 21 -&gt; Weepinbell</t>
        </is>
      </c>
      <c r="H13" s="37" t="inlineStr">
        <is>
          <t>see Evolution Changes sheet</t>
        </is>
      </c>
    </row>
    <row r="14">
      <c r="A14" s="32" t="inlineStr">
        <is>
          <t>Bidoof</t>
        </is>
      </c>
      <c r="B14" s="32" t="inlineStr">
        <is>
          <t>Wild</t>
        </is>
      </c>
      <c r="C14" s="32" t="inlineStr">
        <is>
          <t>Split 1</t>
        </is>
      </c>
      <c r="D14" s="32" t="inlineStr">
        <is>
          <t>Split 1, Unassigned</t>
        </is>
      </c>
      <c r="E14" s="32" t="inlineStr">
        <is>
          <t>MAP_PETALBURG_CITY, MAP_TRAINER_GROVE</t>
        </is>
      </c>
      <c r="F14" s="32" t="n">
        <v>6</v>
      </c>
      <c r="G14" s="32" t="inlineStr">
        <is>
          <t>Lv 15 -&gt; Bibarel</t>
        </is>
      </c>
      <c r="H14" s="32" t="inlineStr">
        <is>
          <t>see Evolution Changes sheet</t>
        </is>
      </c>
    </row>
    <row r="15">
      <c r="A15" s="37" t="inlineStr">
        <is>
          <t>Binacle</t>
        </is>
      </c>
      <c r="B15" s="37" t="inlineStr">
        <is>
          <t>Wild</t>
        </is>
      </c>
      <c r="C15" s="37" t="inlineStr">
        <is>
          <t>Split 1</t>
        </is>
      </c>
      <c r="D15" s="37" t="inlineStr">
        <is>
          <t>Split 1</t>
        </is>
      </c>
      <c r="E15" s="37" t="inlineStr">
        <is>
          <t>MAP_PETALBURG_COAST</t>
        </is>
      </c>
      <c r="F15" s="37" t="n">
        <v>8</v>
      </c>
      <c r="G15" s="37" t="inlineStr">
        <is>
          <t>Lv 33 -&gt; Barbaracle</t>
        </is>
      </c>
      <c r="H15" s="37" t="inlineStr">
        <is>
          <t>see Evolution Changes sheet</t>
        </is>
      </c>
    </row>
    <row r="16">
      <c r="A16" s="32" t="inlineStr">
        <is>
          <t>Breloom</t>
        </is>
      </c>
      <c r="B16" s="32" t="inlineStr">
        <is>
          <t>Wild</t>
        </is>
      </c>
      <c r="C16" s="32" t="inlineStr">
        <is>
          <t>Unassigned</t>
        </is>
      </c>
      <c r="D16" s="32" t="inlineStr">
        <is>
          <t>Unassigned</t>
        </is>
      </c>
      <c r="E16" s="32" t="n"/>
      <c r="F16" s="32" t="n">
        <v>5</v>
      </c>
      <c r="G16" s="32" t="n"/>
      <c r="H16" s="32" t="inlineStr">
        <is>
          <t>see Evolution Changes sheet</t>
        </is>
      </c>
    </row>
    <row r="17">
      <c r="A17" s="37" t="inlineStr">
        <is>
          <t>Bronzor</t>
        </is>
      </c>
      <c r="B17" s="37" t="inlineStr">
        <is>
          <t>Wild</t>
        </is>
      </c>
      <c r="C17" s="37" t="inlineStr">
        <is>
          <t>Unassigned</t>
        </is>
      </c>
      <c r="D17" s="37" t="inlineStr">
        <is>
          <t>Unassigned</t>
        </is>
      </c>
      <c r="E17" s="37" t="inlineStr">
        <is>
          <t>MAP_LOST_CAVE</t>
        </is>
      </c>
      <c r="F17" s="37" t="n">
        <v>14</v>
      </c>
      <c r="G17" s="37" t="inlineStr">
        <is>
          <t>Lv 33 -&gt; Bronzong</t>
        </is>
      </c>
      <c r="H17" s="37" t="inlineStr">
        <is>
          <t>see Evolution Changes sheet</t>
        </is>
      </c>
    </row>
    <row r="18">
      <c r="A18" s="32" t="inlineStr">
        <is>
          <t>Budew</t>
        </is>
      </c>
      <c r="B18" s="32" t="inlineStr">
        <is>
          <t>Wild</t>
        </is>
      </c>
      <c r="C18" s="32" t="inlineStr">
        <is>
          <t>Split 2</t>
        </is>
      </c>
      <c r="D18" s="32" t="inlineStr">
        <is>
          <t>Split 2</t>
        </is>
      </c>
      <c r="E18" s="32" t="inlineStr">
        <is>
          <t>MAP_RUSTBORO_CITY</t>
        </is>
      </c>
      <c r="F18" s="32" t="n">
        <v>12</v>
      </c>
      <c r="G18" s="32" t="inlineStr">
        <is>
          <t>Lv 16 -&gt; Roselia</t>
        </is>
      </c>
      <c r="H18" s="32" t="inlineStr">
        <is>
          <t>see Evolution Changes sheet</t>
        </is>
      </c>
    </row>
    <row r="19">
      <c r="A19" s="37" t="inlineStr">
        <is>
          <t>Bulbasaur</t>
        </is>
      </c>
      <c r="B19" s="37" t="inlineStr">
        <is>
          <t>Wild</t>
        </is>
      </c>
      <c r="C19" s="37" t="inlineStr">
        <is>
          <t>Split 2</t>
        </is>
      </c>
      <c r="D19" s="37" t="inlineStr">
        <is>
          <t>Split 2, Unassigned</t>
        </is>
      </c>
      <c r="E19" s="37" t="inlineStr">
        <is>
          <t>MAP_RUSTBORO_CITY</t>
        </is>
      </c>
      <c r="F19" s="37" t="n">
        <v>5</v>
      </c>
      <c r="G19" s="37" t="inlineStr">
        <is>
          <t>Lv 16 -&gt; Ivysaur</t>
        </is>
      </c>
      <c r="H19" s="37" t="inlineStr">
        <is>
          <t>see Evolution Changes sheet</t>
        </is>
      </c>
    </row>
    <row r="20">
      <c r="A20" s="32" t="inlineStr">
        <is>
          <t>Cacnea</t>
        </is>
      </c>
      <c r="B20" s="32" t="inlineStr">
        <is>
          <t>Wild</t>
        </is>
      </c>
      <c r="C20" s="32" t="inlineStr">
        <is>
          <t>Split 2</t>
        </is>
      </c>
      <c r="D20" s="32" t="inlineStr">
        <is>
          <t>Split 2, Split 5</t>
        </is>
      </c>
      <c r="E20" s="32" t="inlineStr">
        <is>
          <t>MAP_ROUTE104, MAP_ROUTE111</t>
        </is>
      </c>
      <c r="F20" s="32" t="n">
        <v>6</v>
      </c>
      <c r="G20" s="32" t="inlineStr">
        <is>
          <t>Lv 32 -&gt; Cacturne</t>
        </is>
      </c>
      <c r="H20" s="32" t="inlineStr">
        <is>
          <t>see Evolution Changes sheet</t>
        </is>
      </c>
    </row>
    <row r="21">
      <c r="A21" s="37" t="inlineStr">
        <is>
          <t>Carbink</t>
        </is>
      </c>
      <c r="B21" s="37" t="inlineStr">
        <is>
          <t>Wild</t>
        </is>
      </c>
      <c r="C21" s="37" t="inlineStr">
        <is>
          <t>Split 3</t>
        </is>
      </c>
      <c r="D21" s="37" t="inlineStr">
        <is>
          <t>Split 3</t>
        </is>
      </c>
      <c r="E21" s="37" t="inlineStr">
        <is>
          <t>MAP_GRANITE_CAVE_1F, MAP_GRANITE_CAVE_B1F, MAP_GRANITE_CAVE_B2F</t>
        </is>
      </c>
      <c r="F21" s="37" t="n">
        <v>21</v>
      </c>
      <c r="G21" s="37" t="n"/>
      <c r="H21" s="37" t="inlineStr">
        <is>
          <t>see Evolution Changes sheet</t>
        </is>
      </c>
    </row>
    <row r="22">
      <c r="A22" s="32" t="inlineStr">
        <is>
          <t>Carnivine</t>
        </is>
      </c>
      <c r="B22" s="32" t="inlineStr">
        <is>
          <t>Wild</t>
        </is>
      </c>
      <c r="C22" s="32" t="inlineStr">
        <is>
          <t>Split 2</t>
        </is>
      </c>
      <c r="D22" s="32" t="inlineStr">
        <is>
          <t>Split 2</t>
        </is>
      </c>
      <c r="E22" s="32" t="inlineStr">
        <is>
          <t>MAP_RUSTBORO_CITY</t>
        </is>
      </c>
      <c r="F22" s="32" t="n">
        <v>13</v>
      </c>
      <c r="G22" s="32" t="n"/>
      <c r="H22" s="32" t="inlineStr">
        <is>
          <t>see Evolution Changes sheet</t>
        </is>
      </c>
    </row>
    <row r="23">
      <c r="A23" s="37" t="inlineStr">
        <is>
          <t>Carvanha</t>
        </is>
      </c>
      <c r="B23" s="37" t="inlineStr">
        <is>
          <t>Wild</t>
        </is>
      </c>
      <c r="C23" s="37" t="inlineStr">
        <is>
          <t>Split 1</t>
        </is>
      </c>
      <c r="D23" s="37" t="inlineStr">
        <is>
          <t>Split 1, Split 6</t>
        </is>
      </c>
      <c r="E23" s="37" t="inlineStr">
        <is>
          <t>MAP_ROUTE102, MAP_ROUTE118, MAP_ROUTE119</t>
        </is>
      </c>
      <c r="F23" s="37" t="n">
        <v>4</v>
      </c>
      <c r="G23" s="37" t="inlineStr">
        <is>
          <t>Lv 30 -&gt; Sharpedo</t>
        </is>
      </c>
      <c r="H23" s="37" t="inlineStr">
        <is>
          <t>see Evolution Changes sheet</t>
        </is>
      </c>
    </row>
    <row r="24">
      <c r="A24" s="32" t="inlineStr">
        <is>
          <t>Caterpie</t>
        </is>
      </c>
      <c r="B24" s="32" t="inlineStr">
        <is>
          <t>Wild</t>
        </is>
      </c>
      <c r="C24" s="32" t="inlineStr">
        <is>
          <t>Split 1</t>
        </is>
      </c>
      <c r="D24" s="32" t="inlineStr">
        <is>
          <t>Split 1</t>
        </is>
      </c>
      <c r="E24" s="32" t="inlineStr">
        <is>
          <t>MAP_VIRIDIAN_FOREST</t>
        </is>
      </c>
      <c r="F24" s="32" t="n">
        <v>10</v>
      </c>
      <c r="G24" s="32" t="inlineStr">
        <is>
          <t>Lv 7 -&gt; Metapod</t>
        </is>
      </c>
      <c r="H24" s="32" t="inlineStr">
        <is>
          <t>see Evolution Changes sheet</t>
        </is>
      </c>
    </row>
    <row r="25">
      <c r="A25" s="37" t="inlineStr">
        <is>
          <t>Charizard</t>
        </is>
      </c>
      <c r="B25" s="37" t="inlineStr">
        <is>
          <t>Wild</t>
        </is>
      </c>
      <c r="C25" s="37" t="inlineStr">
        <is>
          <t>Unassigned</t>
        </is>
      </c>
      <c r="D25" s="37" t="inlineStr">
        <is>
          <t>Unassigned</t>
        </is>
      </c>
      <c r="E25" s="37" t="n"/>
      <c r="F25" s="37" t="n">
        <v>5</v>
      </c>
      <c r="G25" s="37" t="n"/>
      <c r="H25" s="37" t="inlineStr">
        <is>
          <t>see Evolution Changes sheet</t>
        </is>
      </c>
    </row>
    <row r="26">
      <c r="A26" s="32" t="inlineStr">
        <is>
          <t>Charmander</t>
        </is>
      </c>
      <c r="B26" s="32" t="inlineStr">
        <is>
          <t>Wild</t>
        </is>
      </c>
      <c r="C26" s="32" t="inlineStr">
        <is>
          <t>Split 1</t>
        </is>
      </c>
      <c r="D26" s="32" t="inlineStr">
        <is>
          <t>Split 1, Unassigned</t>
        </is>
      </c>
      <c r="E26" s="32" t="inlineStr">
        <is>
          <t>MAP_OLDALE_TOWN</t>
        </is>
      </c>
      <c r="F26" s="32" t="n">
        <v>4</v>
      </c>
      <c r="G26" s="32" t="inlineStr">
        <is>
          <t>Lv 16 -&gt; Charmeleon</t>
        </is>
      </c>
      <c r="H26" s="32" t="inlineStr">
        <is>
          <t>see Evolution Changes sheet</t>
        </is>
      </c>
    </row>
    <row r="27">
      <c r="A27" s="37" t="inlineStr">
        <is>
          <t>Charmeleon</t>
        </is>
      </c>
      <c r="B27" s="37" t="inlineStr">
        <is>
          <t>Wild</t>
        </is>
      </c>
      <c r="C27" s="37" t="inlineStr">
        <is>
          <t>Unassigned</t>
        </is>
      </c>
      <c r="D27" s="37" t="inlineStr">
        <is>
          <t>Unassigned</t>
        </is>
      </c>
      <c r="E27" s="37" t="n"/>
      <c r="F27" s="37" t="n">
        <v>5</v>
      </c>
      <c r="G27" s="37" t="inlineStr">
        <is>
          <t>Lv 36 -&gt; Charizard</t>
        </is>
      </c>
      <c r="H27" s="37" t="inlineStr">
        <is>
          <t>see Evolution Changes sheet</t>
        </is>
      </c>
    </row>
    <row r="28">
      <c r="A28" s="32" t="inlineStr">
        <is>
          <t>Chikorita</t>
        </is>
      </c>
      <c r="B28" s="32" t="inlineStr">
        <is>
          <t>Gift, Trade, Wild</t>
        </is>
      </c>
      <c r="C28" s="32" t="inlineStr">
        <is>
          <t>Split 1</t>
        </is>
      </c>
      <c r="D28" s="32" t="inlineStr">
        <is>
          <t>Split 1, Split 2, Unassigned</t>
        </is>
      </c>
      <c r="E28" s="32" t="inlineStr">
        <is>
          <t>LittlerootTown_ProfessorBirchsLab, MAP_ROUTE104, StarterRoom</t>
        </is>
      </c>
      <c r="F28" s="32" t="n">
        <v>7</v>
      </c>
      <c r="G28" s="32" t="inlineStr">
        <is>
          <t>Lv 16 -&gt; Bayleef</t>
        </is>
      </c>
      <c r="H28" s="32" t="inlineStr">
        <is>
          <t>see Evolution Changes sheet</t>
        </is>
      </c>
    </row>
    <row r="29">
      <c r="A29" s="37" t="inlineStr">
        <is>
          <t>Chimecho</t>
        </is>
      </c>
      <c r="B29" s="37" t="inlineStr">
        <is>
          <t>Wild</t>
        </is>
      </c>
      <c r="C29" s="37" t="inlineStr">
        <is>
          <t>Split 7</t>
        </is>
      </c>
      <c r="D29" s="37" t="inlineStr">
        <is>
          <t>Split 7</t>
        </is>
      </c>
      <c r="E29" s="37" t="inlineStr">
        <is>
          <t>MAP_MT_PYRE_SUMMIT</t>
        </is>
      </c>
      <c r="F29" s="37" t="n">
        <v>28</v>
      </c>
      <c r="G29" s="37" t="n"/>
      <c r="H29" s="37" t="inlineStr">
        <is>
          <t>see Evolution Changes sheet</t>
        </is>
      </c>
    </row>
    <row r="30">
      <c r="A30" s="32" t="inlineStr">
        <is>
          <t>Chinchou</t>
        </is>
      </c>
      <c r="B30" s="32" t="inlineStr">
        <is>
          <t>Wild</t>
        </is>
      </c>
      <c r="C30" s="32" t="inlineStr">
        <is>
          <t>Split 1</t>
        </is>
      </c>
      <c r="D30" s="32" t="inlineStr">
        <is>
          <t>Split 1, Split 2, Split 3, Unassigned</t>
        </is>
      </c>
      <c r="E30" s="32" t="inlineStr">
        <is>
          <t>MAP_DEWFORD_TOWN, MAP_ROUTE103, MAP_ROUTE104, MAP_ROUTE105, MAP_UNDERWATER_ROUTE124, MAP_UNDERWATER_ROUTE126</t>
        </is>
      </c>
      <c r="F30" s="32" t="n">
        <v>3</v>
      </c>
      <c r="G30" s="32" t="inlineStr">
        <is>
          <t>Lv 27 -&gt; Lanturn</t>
        </is>
      </c>
      <c r="H30" s="32" t="inlineStr">
        <is>
          <t>see Evolution Changes sheet</t>
        </is>
      </c>
    </row>
    <row r="31">
      <c r="A31" s="37" t="inlineStr">
        <is>
          <t>Chingling</t>
        </is>
      </c>
      <c r="B31" s="37" t="inlineStr">
        <is>
          <t>Wild</t>
        </is>
      </c>
      <c r="C31" s="37" t="inlineStr">
        <is>
          <t>Split 2</t>
        </is>
      </c>
      <c r="D31" s="37" t="inlineStr">
        <is>
          <t>Split 2, Unassigned</t>
        </is>
      </c>
      <c r="E31" s="37" t="inlineStr">
        <is>
          <t>MAP_LOST_CAVE, MAP_ROUTE116</t>
        </is>
      </c>
      <c r="F31" s="37" t="n">
        <v>15</v>
      </c>
      <c r="G31" s="37" t="inlineStr">
        <is>
          <t>Lv 18 -&gt; Chimecho</t>
        </is>
      </c>
      <c r="H31" s="37" t="inlineStr">
        <is>
          <t>see Evolution Changes sheet</t>
        </is>
      </c>
    </row>
    <row r="32">
      <c r="A32" s="32" t="inlineStr">
        <is>
          <t>Clamperl</t>
        </is>
      </c>
      <c r="B32" s="32" t="inlineStr">
        <is>
          <t>Wild</t>
        </is>
      </c>
      <c r="C32" s="32" t="inlineStr">
        <is>
          <t>Split 1</t>
        </is>
      </c>
      <c r="D32" s="32" t="inlineStr">
        <is>
          <t>Split 1, Split 3, Unassigned</t>
        </is>
      </c>
      <c r="E32" s="32" t="inlineStr">
        <is>
          <t>MAP_DEWFORD_TOWN, MAP_PETALBURG_COAST, MAP_UNDERWATER_ROUTE124, MAP_UNDERWATER_ROUTE126</t>
        </is>
      </c>
      <c r="F32" s="32" t="n">
        <v>20</v>
      </c>
      <c r="G32" s="32" t="inlineStr">
        <is>
          <t>Item (Deep Sea Tooth) -&gt; Huntail; Item (Deep Sea Scale) -&gt; Gorebyss</t>
        </is>
      </c>
      <c r="H32" s="32" t="inlineStr">
        <is>
          <t>see Evolution Changes sheet</t>
        </is>
      </c>
    </row>
    <row r="33">
      <c r="A33" s="37" t="inlineStr">
        <is>
          <t>Clauncher</t>
        </is>
      </c>
      <c r="B33" s="37" t="inlineStr">
        <is>
          <t>Wild</t>
        </is>
      </c>
      <c r="C33" s="37" t="inlineStr">
        <is>
          <t>Split 1</t>
        </is>
      </c>
      <c r="D33" s="37" t="inlineStr">
        <is>
          <t>Split 1</t>
        </is>
      </c>
      <c r="E33" s="37" t="inlineStr">
        <is>
          <t>MAP_PETALBURG_COAST</t>
        </is>
      </c>
      <c r="F33" s="37" t="n">
        <v>10</v>
      </c>
      <c r="G33" s="37" t="inlineStr">
        <is>
          <t>Lv 37 -&gt; Clawitzer</t>
        </is>
      </c>
      <c r="H33" s="37" t="inlineStr">
        <is>
          <t>see Evolution Changes sheet</t>
        </is>
      </c>
    </row>
    <row r="34">
      <c r="A34" s="32" t="inlineStr">
        <is>
          <t>Clawitzer</t>
        </is>
      </c>
      <c r="B34" s="32" t="inlineStr">
        <is>
          <t>Wild</t>
        </is>
      </c>
      <c r="C34" s="32" t="inlineStr">
        <is>
          <t>Split 1</t>
        </is>
      </c>
      <c r="D34" s="32" t="inlineStr">
        <is>
          <t>Split 1</t>
        </is>
      </c>
      <c r="E34" s="32" t="inlineStr">
        <is>
          <t>MAP_PETALBURG_COAST</t>
        </is>
      </c>
      <c r="F34" s="32" t="n">
        <v>42</v>
      </c>
      <c r="G34" s="32" t="n"/>
      <c r="H34" s="32" t="inlineStr">
        <is>
          <t>see Evolution Changes sheet</t>
        </is>
      </c>
    </row>
    <row r="35">
      <c r="A35" s="37" t="inlineStr">
        <is>
          <t>Claydol</t>
        </is>
      </c>
      <c r="B35" s="37" t="inlineStr">
        <is>
          <t>Wild</t>
        </is>
      </c>
      <c r="C35" s="37" t="inlineStr">
        <is>
          <t>Unassigned</t>
        </is>
      </c>
      <c r="D35" s="37" t="inlineStr">
        <is>
          <t>Unassigned</t>
        </is>
      </c>
      <c r="E35" s="37" t="inlineStr">
        <is>
          <t>MAP_SKY_PILLAR_1F, MAP_SKY_PILLAR_3F, MAP_SKY_PILLAR_5F</t>
        </is>
      </c>
      <c r="F35" s="37" t="n">
        <v>36</v>
      </c>
      <c r="G35" s="37" t="n"/>
      <c r="H35" s="37" t="inlineStr">
        <is>
          <t>see Evolution Changes sheet</t>
        </is>
      </c>
    </row>
    <row r="36">
      <c r="A36" s="32" t="inlineStr">
        <is>
          <t>Cloyster</t>
        </is>
      </c>
      <c r="B36" s="32" t="inlineStr">
        <is>
          <t>Wild</t>
        </is>
      </c>
      <c r="C36" s="32" t="inlineStr">
        <is>
          <t>Split 1</t>
        </is>
      </c>
      <c r="D36" s="32" t="inlineStr">
        <is>
          <t>Split 1</t>
        </is>
      </c>
      <c r="E36" s="32" t="inlineStr">
        <is>
          <t>MAP_PETALBURG_COAST</t>
        </is>
      </c>
      <c r="F36" s="32" t="n">
        <v>42</v>
      </c>
      <c r="G36" s="32" t="n"/>
      <c r="H36" s="32" t="inlineStr">
        <is>
          <t>see Evolution Changes sheet</t>
        </is>
      </c>
    </row>
    <row r="37">
      <c r="A37" s="37" t="inlineStr">
        <is>
          <t>Combee</t>
        </is>
      </c>
      <c r="B37" s="37" t="inlineStr">
        <is>
          <t>Wild</t>
        </is>
      </c>
      <c r="C37" s="37" t="inlineStr">
        <is>
          <t>Split 2</t>
        </is>
      </c>
      <c r="D37" s="37" t="inlineStr">
        <is>
          <t>Split 2</t>
        </is>
      </c>
      <c r="E37" s="37" t="inlineStr">
        <is>
          <t>MAP_PETALBURG_WOODS</t>
        </is>
      </c>
      <c r="F37" s="37" t="n">
        <v>11</v>
      </c>
      <c r="G37" s="37" t="inlineStr">
        <is>
          <t>Level Female 21 -&gt; Vespiquen</t>
        </is>
      </c>
      <c r="H37" s="37" t="inlineStr">
        <is>
          <t>see Evolution Changes sheet</t>
        </is>
      </c>
    </row>
    <row r="38">
      <c r="A38" s="32" t="inlineStr">
        <is>
          <t>Corphish</t>
        </is>
      </c>
      <c r="B38" s="32" t="inlineStr">
        <is>
          <t>Wild</t>
        </is>
      </c>
      <c r="C38" s="32" t="inlineStr">
        <is>
          <t>Split 1</t>
        </is>
      </c>
      <c r="D38" s="32" t="inlineStr">
        <is>
          <t>Split 1, Split 2, Split 4</t>
        </is>
      </c>
      <c r="E38" s="32" t="inlineStr">
        <is>
          <t>MAP_PETALBURG_CITY, MAP_ROUTE102, MAP_ROUTE117, MAP_RUSTURF_TUNNEL</t>
        </is>
      </c>
      <c r="F38" s="32" t="n">
        <v>14</v>
      </c>
      <c r="G38" s="32" t="inlineStr">
        <is>
          <t>Lv 30 -&gt; Crawdaunt</t>
        </is>
      </c>
      <c r="H38" s="32" t="inlineStr">
        <is>
          <t>see Evolution Changes sheet</t>
        </is>
      </c>
    </row>
    <row r="39">
      <c r="A39" s="37" t="inlineStr">
        <is>
          <t>Corsola</t>
        </is>
      </c>
      <c r="B39" s="37" t="inlineStr">
        <is>
          <t>Wild</t>
        </is>
      </c>
      <c r="C39" s="37" t="inlineStr">
        <is>
          <t>Split 3</t>
        </is>
      </c>
      <c r="D39" s="37" t="inlineStr">
        <is>
          <t>Split 3, Split 8, Elite Four &amp; Champion</t>
        </is>
      </c>
      <c r="E39" s="37" t="inlineStr">
        <is>
          <t>MAP_DEWFORD_TOWN, MAP_EVER_GRANDE_CITY, MAP_ROUTE106, MAP_ROUTE128</t>
        </is>
      </c>
      <c r="F39" s="37" t="n">
        <v>30</v>
      </c>
      <c r="G39" s="37" t="n"/>
      <c r="H39" s="37" t="inlineStr">
        <is>
          <t>see Evolution Changes sheet</t>
        </is>
      </c>
    </row>
    <row r="40">
      <c r="A40" s="32" t="inlineStr">
        <is>
          <t>Cranidos</t>
        </is>
      </c>
      <c r="B40" s="32" t="inlineStr">
        <is>
          <t>Wild</t>
        </is>
      </c>
      <c r="C40" s="32" t="inlineStr">
        <is>
          <t>Split 3</t>
        </is>
      </c>
      <c r="D40" s="32" t="inlineStr">
        <is>
          <t>Split 3</t>
        </is>
      </c>
      <c r="E40" s="32" t="inlineStr">
        <is>
          <t>MAP_GRANITE_CAVE_STEVENS_ROOM</t>
        </is>
      </c>
      <c r="F40" s="32" t="n">
        <v>21</v>
      </c>
      <c r="G40" s="32" t="inlineStr">
        <is>
          <t>Lv 30 -&gt; Rampardos</t>
        </is>
      </c>
      <c r="H40" s="32" t="inlineStr">
        <is>
          <t>see Evolution Changes sheet</t>
        </is>
      </c>
    </row>
    <row r="41">
      <c r="A41" s="37" t="inlineStr">
        <is>
          <t>Crawdaunt</t>
        </is>
      </c>
      <c r="B41" s="37" t="inlineStr">
        <is>
          <t>Wild</t>
        </is>
      </c>
      <c r="C41" s="37" t="inlineStr">
        <is>
          <t>Split 4</t>
        </is>
      </c>
      <c r="D41" s="37" t="inlineStr">
        <is>
          <t>Split 4</t>
        </is>
      </c>
      <c r="E41" s="37" t="inlineStr">
        <is>
          <t>MAP_ROUTE117</t>
        </is>
      </c>
      <c r="F41" s="37" t="n">
        <v>42</v>
      </c>
      <c r="G41" s="37" t="n"/>
      <c r="H41" s="37" t="inlineStr">
        <is>
          <t>see Evolution Changes sheet</t>
        </is>
      </c>
    </row>
    <row r="42">
      <c r="A42" s="32" t="inlineStr">
        <is>
          <t>Croagunk</t>
        </is>
      </c>
      <c r="B42" s="32" t="inlineStr">
        <is>
          <t>Wild</t>
        </is>
      </c>
      <c r="C42" s="32" t="inlineStr">
        <is>
          <t>Split 1</t>
        </is>
      </c>
      <c r="D42" s="32" t="inlineStr">
        <is>
          <t>Split 1, Split 2</t>
        </is>
      </c>
      <c r="E42" s="32" t="inlineStr">
        <is>
          <t>MAP_PETALBURG_CITY, MAP_RUSTURF_TUNNEL</t>
        </is>
      </c>
      <c r="F42" s="32" t="n">
        <v>6</v>
      </c>
      <c r="G42" s="32" t="inlineStr">
        <is>
          <t>Lv 37 -&gt; Toxicroak</t>
        </is>
      </c>
      <c r="H42" s="32" t="inlineStr">
        <is>
          <t>see Evolution Changes sheet</t>
        </is>
      </c>
    </row>
    <row r="43">
      <c r="A43" s="37" t="inlineStr">
        <is>
          <t>Cryogonal</t>
        </is>
      </c>
      <c r="B43" s="37" t="inlineStr">
        <is>
          <t>Wild</t>
        </is>
      </c>
      <c r="C43" s="37" t="inlineStr">
        <is>
          <t>Split 3</t>
        </is>
      </c>
      <c r="D43" s="37" t="inlineStr">
        <is>
          <t>Split 3</t>
        </is>
      </c>
      <c r="E43" s="37" t="inlineStr">
        <is>
          <t>MAP_GRANITE_CAVE_1F, MAP_GRANITE_CAVE_B1F, MAP_GRANITE_CAVE_B2F</t>
        </is>
      </c>
      <c r="F43" s="37" t="n">
        <v>21</v>
      </c>
      <c r="G43" s="37" t="n"/>
      <c r="H43" s="37" t="inlineStr">
        <is>
          <t>see Evolution Changes sheet</t>
        </is>
      </c>
    </row>
    <row r="44">
      <c r="A44" s="32" t="inlineStr">
        <is>
          <t>Cyndaquil</t>
        </is>
      </c>
      <c r="B44" s="32" t="inlineStr">
        <is>
          <t>Gift, Trade, Wild</t>
        </is>
      </c>
      <c r="C44" s="32" t="inlineStr">
        <is>
          <t>Split 1</t>
        </is>
      </c>
      <c r="D44" s="32" t="inlineStr">
        <is>
          <t>Split 1, Unassigned</t>
        </is>
      </c>
      <c r="E44" s="32" t="inlineStr">
        <is>
          <t>LittlerootTown_ProfessorBirchsLab, MAP_OLDALE_TOWN, StarterRoom</t>
        </is>
      </c>
      <c r="F44" s="32" t="n">
        <v>4</v>
      </c>
      <c r="G44" s="32" t="inlineStr">
        <is>
          <t>Lv 16 -&gt; Quilava</t>
        </is>
      </c>
      <c r="H44" s="32" t="inlineStr">
        <is>
          <t>see Evolution Changes sheet</t>
        </is>
      </c>
    </row>
    <row r="45">
      <c r="A45" s="37" t="inlineStr">
        <is>
          <t>Delibird</t>
        </is>
      </c>
      <c r="B45" s="37" t="inlineStr">
        <is>
          <t>Wild</t>
        </is>
      </c>
      <c r="C45" s="37" t="inlineStr">
        <is>
          <t>Split 1</t>
        </is>
      </c>
      <c r="D45" s="37" t="inlineStr">
        <is>
          <t>Split 1</t>
        </is>
      </c>
      <c r="E45" s="37" t="inlineStr">
        <is>
          <t>MAP_ROUTE101, MAP_ROUTE103</t>
        </is>
      </c>
      <c r="F45" s="37" t="n">
        <v>4</v>
      </c>
      <c r="G45" s="37" t="n"/>
      <c r="H45" s="37" t="inlineStr">
        <is>
          <t>see Evolution Changes sheet</t>
        </is>
      </c>
    </row>
    <row r="46">
      <c r="A46" s="32" t="inlineStr">
        <is>
          <t>Ditto</t>
        </is>
      </c>
      <c r="B46" s="32" t="inlineStr">
        <is>
          <t>Wild</t>
        </is>
      </c>
      <c r="C46" s="32" t="inlineStr">
        <is>
          <t>Postgame</t>
        </is>
      </c>
      <c r="D46" s="32" t="inlineStr">
        <is>
          <t>Postgame</t>
        </is>
      </c>
      <c r="E46" s="32" t="inlineStr">
        <is>
          <t>MAP_DESERT_UNDERPASS</t>
        </is>
      </c>
      <c r="F46" s="32" t="n">
        <v>38</v>
      </c>
      <c r="G46" s="32" t="n"/>
      <c r="H46" s="32" t="inlineStr">
        <is>
          <t>see Evolution Changes sheet</t>
        </is>
      </c>
    </row>
    <row r="47">
      <c r="A47" s="37" t="inlineStr">
        <is>
          <t>Dodrio</t>
        </is>
      </c>
      <c r="B47" s="37" t="inlineStr">
        <is>
          <t>Wild</t>
        </is>
      </c>
      <c r="C47" s="37" t="inlineStr">
        <is>
          <t>Postgame</t>
        </is>
      </c>
      <c r="D47" s="37" t="inlineStr">
        <is>
          <t>Postgame</t>
        </is>
      </c>
      <c r="E47" s="37" t="inlineStr">
        <is>
          <t>MAP_SAFARI_ZONE_NORTHWEST</t>
        </is>
      </c>
      <c r="F47" s="37" t="n">
        <v>29</v>
      </c>
      <c r="G47" s="37" t="n"/>
      <c r="H47" s="37" t="inlineStr">
        <is>
          <t>see Evolution Changes sheet</t>
        </is>
      </c>
    </row>
    <row r="48">
      <c r="A48" s="32" t="inlineStr">
        <is>
          <t>Doduo</t>
        </is>
      </c>
      <c r="B48" s="32" t="inlineStr">
        <is>
          <t>Wild</t>
        </is>
      </c>
      <c r="C48" s="32" t="inlineStr">
        <is>
          <t>Postgame</t>
        </is>
      </c>
      <c r="D48" s="32" t="inlineStr">
        <is>
          <t>Postgame</t>
        </is>
      </c>
      <c r="E48" s="32" t="inlineStr">
        <is>
          <t>MAP_SAFARI_ZONE_NORTHWEST, MAP_SAFARI_ZONE_SOUTH, MAP_SAFARI_ZONE_SOUTHWEST</t>
        </is>
      </c>
      <c r="F48" s="32" t="n">
        <v>25</v>
      </c>
      <c r="G48" s="32" t="inlineStr">
        <is>
          <t>Lv 31 -&gt; Dodrio</t>
        </is>
      </c>
      <c r="H48" s="32" t="inlineStr">
        <is>
          <t>see Evolution Changes sheet</t>
        </is>
      </c>
    </row>
    <row r="49">
      <c r="A49" s="37" t="inlineStr">
        <is>
          <t>Dragalge</t>
        </is>
      </c>
      <c r="B49" s="37" t="inlineStr">
        <is>
          <t>Wild</t>
        </is>
      </c>
      <c r="C49" s="37" t="inlineStr">
        <is>
          <t>Split 1</t>
        </is>
      </c>
      <c r="D49" s="37" t="inlineStr">
        <is>
          <t>Split 1, Split 3</t>
        </is>
      </c>
      <c r="E49" s="37" t="inlineStr">
        <is>
          <t>MAP_PETALBURG_COAST, MAP_ROUTE106</t>
        </is>
      </c>
      <c r="F49" s="37" t="n">
        <v>42</v>
      </c>
      <c r="G49" s="37" t="n"/>
      <c r="H49" s="37" t="inlineStr">
        <is>
          <t>see Evolution Changes sheet</t>
        </is>
      </c>
    </row>
    <row r="50">
      <c r="A50" s="32" t="inlineStr">
        <is>
          <t>Dragonair</t>
        </is>
      </c>
      <c r="B50" s="32" t="inlineStr">
        <is>
          <t>Wild</t>
        </is>
      </c>
      <c r="C50" s="32" t="inlineStr">
        <is>
          <t>Split 3</t>
        </is>
      </c>
      <c r="D50" s="32" t="inlineStr">
        <is>
          <t>Split 3</t>
        </is>
      </c>
      <c r="E50" s="32" t="inlineStr">
        <is>
          <t>MAP_ROUTE106</t>
        </is>
      </c>
      <c r="F50" s="32" t="n">
        <v>42</v>
      </c>
      <c r="G50" s="32" t="inlineStr">
        <is>
          <t>Lv 55 -&gt; Dragonite</t>
        </is>
      </c>
      <c r="H50" s="32" t="inlineStr">
        <is>
          <t>see Evolution Changes sheet</t>
        </is>
      </c>
    </row>
    <row r="51">
      <c r="A51" s="37" t="inlineStr">
        <is>
          <t>Drifloon</t>
        </is>
      </c>
      <c r="B51" s="37" t="inlineStr">
        <is>
          <t>Wild</t>
        </is>
      </c>
      <c r="C51" s="37" t="inlineStr">
        <is>
          <t>Split 3</t>
        </is>
      </c>
      <c r="D51" s="37" t="inlineStr">
        <is>
          <t>Split 3</t>
        </is>
      </c>
      <c r="E51" s="37" t="inlineStr">
        <is>
          <t>MAP_HOLLOWBROOK</t>
        </is>
      </c>
      <c r="F51" s="37" t="n">
        <v>21</v>
      </c>
      <c r="G51" s="37" t="inlineStr">
        <is>
          <t>Lv 28 -&gt; Drifblim</t>
        </is>
      </c>
      <c r="H51" s="37" t="inlineStr">
        <is>
          <t>see Evolution Changes sheet</t>
        </is>
      </c>
    </row>
    <row r="52">
      <c r="A52" s="32" t="inlineStr">
        <is>
          <t>Drilbur</t>
        </is>
      </c>
      <c r="B52" s="32" t="inlineStr">
        <is>
          <t>Wild</t>
        </is>
      </c>
      <c r="C52" s="32" t="inlineStr">
        <is>
          <t>Unassigned</t>
        </is>
      </c>
      <c r="D52" s="32" t="inlineStr">
        <is>
          <t>Unassigned</t>
        </is>
      </c>
      <c r="E52" s="32" t="inlineStr">
        <is>
          <t>MAP_LOST_CAVE</t>
        </is>
      </c>
      <c r="F52" s="32" t="n">
        <v>13</v>
      </c>
      <c r="G52" s="32" t="inlineStr">
        <is>
          <t>Lv 31 -&gt; Excadrill</t>
        </is>
      </c>
      <c r="H52" s="32" t="inlineStr">
        <is>
          <t>see Evolution Changes sheet</t>
        </is>
      </c>
    </row>
    <row r="53">
      <c r="A53" s="37" t="inlineStr">
        <is>
          <t>Druddigon</t>
        </is>
      </c>
      <c r="B53" s="37" t="inlineStr">
        <is>
          <t>Wild</t>
        </is>
      </c>
      <c r="C53" s="37" t="inlineStr">
        <is>
          <t>Split 3</t>
        </is>
      </c>
      <c r="D53" s="37" t="inlineStr">
        <is>
          <t>Split 3</t>
        </is>
      </c>
      <c r="E53" s="37" t="inlineStr">
        <is>
          <t>MAP_GRANITE_CAVE_1F, MAP_GRANITE_CAVE_B1F, MAP_GRANITE_CAVE_B2F</t>
        </is>
      </c>
      <c r="F53" s="37" t="n">
        <v>21</v>
      </c>
      <c r="G53" s="37" t="n"/>
      <c r="H53" s="37" t="inlineStr">
        <is>
          <t>see Evolution Changes sheet</t>
        </is>
      </c>
    </row>
    <row r="54">
      <c r="A54" s="32" t="inlineStr">
        <is>
          <t>Durant</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37" t="inlineStr">
        <is>
          <t>Dusclops</t>
        </is>
      </c>
      <c r="B55" s="37" t="inlineStr">
        <is>
          <t>Wild</t>
        </is>
      </c>
      <c r="C55" s="37" t="inlineStr">
        <is>
          <t>Unassigned</t>
        </is>
      </c>
      <c r="D55" s="37" t="inlineStr">
        <is>
          <t>Unassigned</t>
        </is>
      </c>
      <c r="E55" s="37" t="n"/>
      <c r="F55" s="37" t="n">
        <v>5</v>
      </c>
      <c r="G55" s="37" t="inlineStr">
        <is>
          <t>Item (Reaper Cloth) -&gt; Dusknoir</t>
        </is>
      </c>
      <c r="H55" s="37" t="inlineStr">
        <is>
          <t>see Evolution Changes sheet</t>
        </is>
      </c>
    </row>
    <row r="56">
      <c r="A56" s="32" t="inlineStr">
        <is>
          <t>Duskull</t>
        </is>
      </c>
      <c r="B56" s="32" t="inlineStr">
        <is>
          <t>Wild</t>
        </is>
      </c>
      <c r="C56" s="32" t="inlineStr">
        <is>
          <t>Split 3</t>
        </is>
      </c>
      <c r="D56" s="32" t="inlineStr">
        <is>
          <t>Split 3, Split 7</t>
        </is>
      </c>
      <c r="E56" s="32" t="inlineStr">
        <is>
          <t>MAP_HOLLOWBROOK, MAP_MT_PYRE_4F, MAP_MT_PYRE_5F, MAP_MT_PYRE_6F, MAP_MT_PYRE_SUMMIT</t>
        </is>
      </c>
      <c r="F56" s="32" t="n">
        <v>21</v>
      </c>
      <c r="G56" s="32" t="inlineStr">
        <is>
          <t>Lv 37 -&gt; Dusclops</t>
        </is>
      </c>
      <c r="H56" s="32" t="inlineStr">
        <is>
          <t>see Evolution Changes sheet</t>
        </is>
      </c>
    </row>
    <row r="57">
      <c r="A57" s="37" t="inlineStr">
        <is>
          <t>Dustox</t>
        </is>
      </c>
      <c r="B57" s="37" t="inlineStr">
        <is>
          <t>Wild</t>
        </is>
      </c>
      <c r="C57" s="37" t="inlineStr">
        <is>
          <t>Split 2</t>
        </is>
      </c>
      <c r="D57" s="37" t="inlineStr">
        <is>
          <t>Split 2, Split 3</t>
        </is>
      </c>
      <c r="E57" s="37" t="inlineStr">
        <is>
          <t>MAP_PETALBURG_WOODS, MAP_WRAITHWOOD_FOREST</t>
        </is>
      </c>
      <c r="F57" s="37" t="n">
        <v>11</v>
      </c>
      <c r="G57" s="37" t="n"/>
      <c r="H57" s="37" t="inlineStr">
        <is>
          <t>see Evolution Changes sheet</t>
        </is>
      </c>
    </row>
    <row r="58">
      <c r="A58" s="32" t="inlineStr">
        <is>
          <t>Dwebble</t>
        </is>
      </c>
      <c r="B58" s="32" t="inlineStr">
        <is>
          <t>Gift</t>
        </is>
      </c>
      <c r="C58" s="32" t="inlineStr">
        <is>
          <t>Split 3</t>
        </is>
      </c>
      <c r="D58" s="32" t="inlineStr">
        <is>
          <t>Split 3</t>
        </is>
      </c>
      <c r="E58" s="32" t="inlineStr">
        <is>
          <t>GraniteShore</t>
        </is>
      </c>
      <c r="F58" s="32" t="n"/>
      <c r="G58" s="32" t="inlineStr">
        <is>
          <t>Lv 26 -&gt; Crustle</t>
        </is>
      </c>
      <c r="H58" s="32" t="inlineStr">
        <is>
          <t>see Evolution Changes sheet</t>
        </is>
      </c>
    </row>
    <row r="59">
      <c r="A59" s="37" t="inlineStr">
        <is>
          <t>Ekans</t>
        </is>
      </c>
      <c r="B59" s="37" t="inlineStr">
        <is>
          <t>Wild</t>
        </is>
      </c>
      <c r="C59" s="37" t="inlineStr">
        <is>
          <t>Split 3</t>
        </is>
      </c>
      <c r="D59" s="37" t="inlineStr">
        <is>
          <t>Split 3</t>
        </is>
      </c>
      <c r="E59" s="37" t="inlineStr">
        <is>
          <t>MAP_WRAITHWOOD_FOREST</t>
        </is>
      </c>
      <c r="F59" s="37" t="n">
        <v>18</v>
      </c>
      <c r="G59" s="37" t="inlineStr">
        <is>
          <t>Lv 22 -&gt; Arbok</t>
        </is>
      </c>
      <c r="H59" s="37" t="inlineStr">
        <is>
          <t>see Evolution Changes sheet</t>
        </is>
      </c>
    </row>
    <row r="60">
      <c r="A60" s="32" t="inlineStr">
        <is>
          <t>Electrike</t>
        </is>
      </c>
      <c r="B60" s="32" t="inlineStr">
        <is>
          <t>Wild</t>
        </is>
      </c>
      <c r="C60" s="32" t="inlineStr">
        <is>
          <t>Split 2</t>
        </is>
      </c>
      <c r="D60" s="32" t="inlineStr">
        <is>
          <t>Split 2, Split 4, Split 6</t>
        </is>
      </c>
      <c r="E60" s="32" t="inlineStr">
        <is>
          <t>MAP_ROUTE110, MAP_ROUTE116, MAP_ROUTE118</t>
        </is>
      </c>
      <c r="F60" s="32" t="n">
        <v>12</v>
      </c>
      <c r="G60" s="32" t="inlineStr">
        <is>
          <t>Lv 26 -&gt; Manectric</t>
        </is>
      </c>
      <c r="H60" s="32" t="inlineStr">
        <is>
          <t>see Evolution Changes sheet</t>
        </is>
      </c>
    </row>
    <row r="61">
      <c r="A61" s="37" t="inlineStr">
        <is>
          <t>Electrode</t>
        </is>
      </c>
      <c r="B61" s="37" t="inlineStr">
        <is>
          <t>Wild</t>
        </is>
      </c>
      <c r="C61" s="37" t="inlineStr">
        <is>
          <t>Split 4</t>
        </is>
      </c>
      <c r="D61" s="37" t="inlineStr">
        <is>
          <t>Split 4, Unassigned</t>
        </is>
      </c>
      <c r="E61" s="37" t="inlineStr">
        <is>
          <t>MAP_NEW_MAUVILLE_INSIDE</t>
        </is>
      </c>
      <c r="F61" s="37" t="n">
        <v>5</v>
      </c>
      <c r="G61" s="37" t="n"/>
      <c r="H61" s="37" t="inlineStr">
        <is>
          <t>see Evolution Changes sheet</t>
        </is>
      </c>
    </row>
    <row r="62">
      <c r="A62" s="32" t="inlineStr">
        <is>
          <t>Elgyem</t>
        </is>
      </c>
      <c r="B62" s="32" t="inlineStr">
        <is>
          <t>Wild</t>
        </is>
      </c>
      <c r="C62" s="32" t="inlineStr">
        <is>
          <t>Unassigned</t>
        </is>
      </c>
      <c r="D62" s="32" t="inlineStr">
        <is>
          <t>Unassigned</t>
        </is>
      </c>
      <c r="E62" s="32" t="inlineStr">
        <is>
          <t>MAP_LOST_CAVE</t>
        </is>
      </c>
      <c r="F62" s="32" t="n">
        <v>15</v>
      </c>
      <c r="G62" s="32" t="inlineStr">
        <is>
          <t>Lv 42 -&gt; Beheeyem</t>
        </is>
      </c>
      <c r="H62" s="32" t="inlineStr">
        <is>
          <t>see Evolution Changes sheet</t>
        </is>
      </c>
    </row>
    <row r="63">
      <c r="A63" s="37" t="inlineStr">
        <is>
          <t>Emolga</t>
        </is>
      </c>
      <c r="B63" s="37" t="inlineStr">
        <is>
          <t>Wild</t>
        </is>
      </c>
      <c r="C63" s="37" t="inlineStr">
        <is>
          <t>Split 3</t>
        </is>
      </c>
      <c r="D63" s="37" t="inlineStr">
        <is>
          <t>Split 3</t>
        </is>
      </c>
      <c r="E63" s="37" t="inlineStr">
        <is>
          <t>MAP_DEWFORD_TOWN</t>
        </is>
      </c>
      <c r="F63" s="37" t="n">
        <v>23</v>
      </c>
      <c r="G63" s="37" t="n"/>
      <c r="H63" s="37" t="inlineStr">
        <is>
          <t>see Evolution Changes sheet</t>
        </is>
      </c>
    </row>
    <row r="64">
      <c r="A64" s="32" t="inlineStr">
        <is>
          <t>Espurr</t>
        </is>
      </c>
      <c r="B64" s="32" t="inlineStr">
        <is>
          <t>Wild</t>
        </is>
      </c>
      <c r="C64" s="32" t="inlineStr">
        <is>
          <t>Unassigned</t>
        </is>
      </c>
      <c r="D64" s="32" t="inlineStr">
        <is>
          <t>Unassigned</t>
        </is>
      </c>
      <c r="E64" s="32" t="inlineStr">
        <is>
          <t>MAP_TRAINER_GROVE</t>
        </is>
      </c>
      <c r="F64" s="32" t="n">
        <v>9</v>
      </c>
      <c r="G64" s="32" t="inlineStr">
        <is>
          <t>Level Male 25 -&gt; Meowstic M; Level Female 25 -&gt; Meowstic F</t>
        </is>
      </c>
      <c r="H64" s="32" t="inlineStr">
        <is>
          <t>see Evolution Changes sheet</t>
        </is>
      </c>
    </row>
    <row r="65">
      <c r="A65" s="37" t="inlineStr">
        <is>
          <t>Exeggcute</t>
        </is>
      </c>
      <c r="B65" s="37" t="inlineStr">
        <is>
          <t>Wild</t>
        </is>
      </c>
      <c r="C65" s="37" t="inlineStr">
        <is>
          <t>Split 2</t>
        </is>
      </c>
      <c r="D65" s="37" t="inlineStr">
        <is>
          <t>Split 2</t>
        </is>
      </c>
      <c r="E65" s="37" t="inlineStr">
        <is>
          <t>MAP_RUSTBORO_CITY</t>
        </is>
      </c>
      <c r="F65" s="37" t="n">
        <v>12</v>
      </c>
      <c r="G65" s="37" t="inlineStr">
        <is>
          <t>Item (Leaf Stone) -&gt; Exeggutor; None -&gt; Exeggutor Alola</t>
        </is>
      </c>
      <c r="H65" s="37" t="inlineStr">
        <is>
          <t>see Evolution Changes sheet</t>
        </is>
      </c>
    </row>
    <row r="66">
      <c r="A66" s="32" t="inlineStr">
        <is>
          <t>Feebas</t>
        </is>
      </c>
      <c r="B66" s="32" t="inlineStr">
        <is>
          <t>Wild</t>
        </is>
      </c>
      <c r="C66" s="32" t="inlineStr">
        <is>
          <t>Split 4</t>
        </is>
      </c>
      <c r="D66" s="32" t="inlineStr">
        <is>
          <t>Split 4</t>
        </is>
      </c>
      <c r="E66" s="32" t="inlineStr">
        <is>
          <t>MAP_ROUTE117</t>
        </is>
      </c>
      <c r="F66" s="32" t="n">
        <v>42</v>
      </c>
      <c r="G66" s="32" t="inlineStr">
        <is>
          <t>Beauty 170 -&gt; Milotic; Item (Prism Scale) -&gt; Milotic</t>
        </is>
      </c>
      <c r="H66" s="32" t="inlineStr">
        <is>
          <t>see Evolution Changes sheet</t>
        </is>
      </c>
    </row>
    <row r="67">
      <c r="A67" s="37" t="inlineStr">
        <is>
          <t>Ferroseed</t>
        </is>
      </c>
      <c r="B67" s="37" t="inlineStr">
        <is>
          <t>Wild</t>
        </is>
      </c>
      <c r="C67" s="37" t="inlineStr">
        <is>
          <t>Split 2</t>
        </is>
      </c>
      <c r="D67" s="37" t="inlineStr">
        <is>
          <t>Split 2, Split 3, Unassigned</t>
        </is>
      </c>
      <c r="E67" s="37" t="inlineStr">
        <is>
          <t>MAP_GRANITE_CAVE_STEVENS_ROOM, MAP_LOST_CAVE, MAP_RUSTBORO_CITY</t>
        </is>
      </c>
      <c r="F67" s="37" t="n">
        <v>12</v>
      </c>
      <c r="G67" s="37" t="inlineStr">
        <is>
          <t>Lv 40 -&gt; Ferrothorn</t>
        </is>
      </c>
      <c r="H67" s="37" t="inlineStr">
        <is>
          <t>see Evolution Changes sheet</t>
        </is>
      </c>
    </row>
    <row r="68">
      <c r="A68" s="32" t="inlineStr">
        <is>
          <t>Fletchling</t>
        </is>
      </c>
      <c r="B68" s="32" t="inlineStr">
        <is>
          <t>Wild</t>
        </is>
      </c>
      <c r="C68" s="32" t="inlineStr">
        <is>
          <t>Split 1</t>
        </is>
      </c>
      <c r="D68" s="32" t="inlineStr">
        <is>
          <t>Split 1</t>
        </is>
      </c>
      <c r="E68" s="32" t="inlineStr">
        <is>
          <t>MAP_ROUTE101, MAP_ROUTE103</t>
        </is>
      </c>
      <c r="F68" s="32" t="n">
        <v>4</v>
      </c>
      <c r="G68" s="32" t="inlineStr">
        <is>
          <t>Lv 17 -&gt; Fletchinder</t>
        </is>
      </c>
      <c r="H68" s="32" t="inlineStr">
        <is>
          <t>see Evolution Changes sheet</t>
        </is>
      </c>
    </row>
    <row r="69">
      <c r="A69" s="37" t="inlineStr">
        <is>
          <t>Foongus</t>
        </is>
      </c>
      <c r="B69" s="37" t="inlineStr">
        <is>
          <t>Wild</t>
        </is>
      </c>
      <c r="C69" s="37" t="inlineStr">
        <is>
          <t>Split 2</t>
        </is>
      </c>
      <c r="D69" s="37" t="inlineStr">
        <is>
          <t>Split 2</t>
        </is>
      </c>
      <c r="E69" s="37" t="inlineStr">
        <is>
          <t>MAP_PETALBURG_WOODS, MAP_RUSTBORO_CITY</t>
        </is>
      </c>
      <c r="F69" s="37" t="n">
        <v>12</v>
      </c>
      <c r="G69" s="37" t="inlineStr">
        <is>
          <t>Lv 39 -&gt; Amoonguss</t>
        </is>
      </c>
      <c r="H69" s="37" t="inlineStr">
        <is>
          <t>see Evolution Changes sheet</t>
        </is>
      </c>
    </row>
    <row r="70">
      <c r="A70" s="32" t="inlineStr">
        <is>
          <t>Frillish</t>
        </is>
      </c>
      <c r="B70" s="32" t="inlineStr">
        <is>
          <t>Wild</t>
        </is>
      </c>
      <c r="C70" s="32" t="inlineStr">
        <is>
          <t>Split 3</t>
        </is>
      </c>
      <c r="D70" s="32" t="inlineStr">
        <is>
          <t>Split 3</t>
        </is>
      </c>
      <c r="E70" s="32" t="inlineStr">
        <is>
          <t>MAP_HOLLOWBROOK</t>
        </is>
      </c>
      <c r="F70" s="32" t="n">
        <v>22</v>
      </c>
      <c r="G70" s="32" t="inlineStr">
        <is>
          <t>Lv 40 -&gt; Jellicent</t>
        </is>
      </c>
      <c r="H70" s="32" t="inlineStr">
        <is>
          <t>see Evolution Changes sheet</t>
        </is>
      </c>
    </row>
    <row r="71">
      <c r="A71" s="37" t="inlineStr">
        <is>
          <t>Froakie</t>
        </is>
      </c>
      <c r="B71" s="37" t="inlineStr">
        <is>
          <t>Wild</t>
        </is>
      </c>
      <c r="C71" s="37" t="inlineStr">
        <is>
          <t>Split 1</t>
        </is>
      </c>
      <c r="D71" s="37" t="inlineStr">
        <is>
          <t>Split 1</t>
        </is>
      </c>
      <c r="E71" s="37" t="inlineStr">
        <is>
          <t>MAP_PETALBURG_CITY</t>
        </is>
      </c>
      <c r="F71" s="37" t="n">
        <v>6</v>
      </c>
      <c r="G71" s="37" t="inlineStr">
        <is>
          <t>Lv 16 -&gt; Frogadier</t>
        </is>
      </c>
      <c r="H71" s="37" t="inlineStr">
        <is>
          <t>see Evolution Changes sheet</t>
        </is>
      </c>
    </row>
    <row r="72">
      <c r="A72" s="32" t="inlineStr">
        <is>
          <t>Gastly</t>
        </is>
      </c>
      <c r="B72" s="32" t="inlineStr">
        <is>
          <t>Wild</t>
        </is>
      </c>
      <c r="C72" s="32" t="inlineStr">
        <is>
          <t>Split 3</t>
        </is>
      </c>
      <c r="D72" s="32" t="inlineStr">
        <is>
          <t>Split 3</t>
        </is>
      </c>
      <c r="E72" s="32" t="inlineStr">
        <is>
          <t>MAP_HOLLOWBROOK</t>
        </is>
      </c>
      <c r="F72" s="32" t="n">
        <v>21</v>
      </c>
      <c r="G72" s="32" t="inlineStr">
        <is>
          <t>Lv 25 -&gt; Haunter</t>
        </is>
      </c>
      <c r="H72" s="32" t="inlineStr">
        <is>
          <t>see Evolution Changes sheet</t>
        </is>
      </c>
    </row>
    <row r="73">
      <c r="A73" s="37" t="inlineStr">
        <is>
          <t>Geodude</t>
        </is>
      </c>
      <c r="B73" s="37" t="inlineStr">
        <is>
          <t>Trade, Wild</t>
        </is>
      </c>
      <c r="C73" s="37" t="inlineStr">
        <is>
          <t>Split 1</t>
        </is>
      </c>
      <c r="D73" s="37" t="inlineStr">
        <is>
          <t>Split 1, Split 3, Split 5, Elite Four &amp; Champion, Postgame</t>
        </is>
      </c>
      <c r="E73" s="37" t="inlineStr">
        <is>
          <t>MAP_GRANITE_CAVE_B2F, MAP_GRANITE_CAVE_STEVENS_ROOM, MAP_MAGMA_HIDEOUT_1F, MAP_MAGMA_HIDEOUT_2F_1R, MAP_MAGMA_HIDEOUT_2F_2R, MAP_MAGMA_HIDEOUT_2F_3R, MAP_MAGMA_HIDEOUT_3F_1R, MAP_MAGMA_HIDEOUT_3F_2R, MAP_MAGMA_HIDEOUT_3F_3R, MAP_MAGMA_HIDEOUT_4F, MAP</t>
        </is>
      </c>
      <c r="F73" s="37" t="n">
        <v>5</v>
      </c>
      <c r="G73" s="37" t="inlineStr">
        <is>
          <t>Lv 25 -&gt; Graveler</t>
        </is>
      </c>
      <c r="H73" s="37" t="inlineStr">
        <is>
          <t>see Evolution Changes sheet</t>
        </is>
      </c>
    </row>
    <row r="74">
      <c r="A74" s="32" t="inlineStr">
        <is>
          <t>Girafarig</t>
        </is>
      </c>
      <c r="B74" s="32" t="inlineStr">
        <is>
          <t>Wild</t>
        </is>
      </c>
      <c r="C74" s="32" t="inlineStr">
        <is>
          <t>Postgame</t>
        </is>
      </c>
      <c r="D74" s="32" t="inlineStr">
        <is>
          <t>Postgame</t>
        </is>
      </c>
      <c r="E74" s="32" t="inlineStr">
        <is>
          <t>MAP_SAFARI_ZONE_SOUTH, MAP_SAFARI_ZONE_SOUTHWEST</t>
        </is>
      </c>
      <c r="F74" s="32" t="n">
        <v>25</v>
      </c>
      <c r="G74" s="32" t="inlineStr">
        <is>
          <t>Move MOVE_TWIN_BEAM -&gt; Farigiraf</t>
        </is>
      </c>
      <c r="H74" s="32" t="inlineStr">
        <is>
          <t>see Evolution Changes sheet</t>
        </is>
      </c>
    </row>
    <row r="75">
      <c r="A75" s="37" t="inlineStr">
        <is>
          <t>Glameow</t>
        </is>
      </c>
      <c r="B75" s="37" t="inlineStr">
        <is>
          <t>Wild</t>
        </is>
      </c>
      <c r="C75" s="37" t="inlineStr">
        <is>
          <t>Split 1</t>
        </is>
      </c>
      <c r="D75" s="37" t="inlineStr">
        <is>
          <t>Split 1</t>
        </is>
      </c>
      <c r="E75" s="37" t="inlineStr">
        <is>
          <t>MAP_ROUTE102</t>
        </is>
      </c>
      <c r="F75" s="37" t="n">
        <v>5</v>
      </c>
      <c r="G75" s="37" t="inlineStr">
        <is>
          <t>Lv 38 -&gt; Purugly</t>
        </is>
      </c>
      <c r="H75" s="37" t="inlineStr">
        <is>
          <t>see Evolution Changes sheet</t>
        </is>
      </c>
    </row>
    <row r="76">
      <c r="A76" s="32" t="inlineStr">
        <is>
          <t>Gligar</t>
        </is>
      </c>
      <c r="B76" s="32" t="inlineStr">
        <is>
          <t>Wild</t>
        </is>
      </c>
      <c r="C76" s="32" t="inlineStr">
        <is>
          <t>Split 1</t>
        </is>
      </c>
      <c r="D76" s="32" t="inlineStr">
        <is>
          <t>Split 1, Postgame</t>
        </is>
      </c>
      <c r="E76" s="32" t="inlineStr">
        <is>
          <t>MAP_PETALBURG_COAST, MAP_SAFARI_ZONE_SOUTHEAST</t>
        </is>
      </c>
      <c r="F76" s="32" t="n">
        <v>8</v>
      </c>
      <c r="G76" s="32" t="inlineStr">
        <is>
          <t>Item Hold Night (Razor Fang) -&gt; Gliscor; Item Night (Razor Fang) -&gt; Gliscor</t>
        </is>
      </c>
      <c r="H76" s="32" t="inlineStr">
        <is>
          <t>see Evolution Changes sheet</t>
        </is>
      </c>
    </row>
    <row r="77">
      <c r="A77" s="37" t="inlineStr">
        <is>
          <t>Gloom</t>
        </is>
      </c>
      <c r="B77" s="37" t="inlineStr">
        <is>
          <t>Wild</t>
        </is>
      </c>
      <c r="C77" s="37" t="inlineStr">
        <is>
          <t>Split 7</t>
        </is>
      </c>
      <c r="D77" s="37" t="inlineStr">
        <is>
          <t>Split 7, Postgame</t>
        </is>
      </c>
      <c r="E77" s="37" t="inlineStr">
        <is>
          <t>MAP_ROUTE121, MAP_ROUTE123, MAP_SAFARI_ZONE_NORTH, MAP_SAFARI_ZONE_NORTHWEST, MAP_SAFARI_ZONE_SOUTH, MAP_SAFARI_ZONE_SOUTHWEST</t>
        </is>
      </c>
      <c r="F77" s="37" t="n">
        <v>25</v>
      </c>
      <c r="G77" s="37" t="inlineStr">
        <is>
          <t>Item (Leaf Stone) -&gt; Vileplume; Item (Sun Stone) -&gt; Bellossom</t>
        </is>
      </c>
      <c r="H77" s="37" t="inlineStr">
        <is>
          <t>see Evolution Changes sheet</t>
        </is>
      </c>
    </row>
    <row r="78">
      <c r="A78" s="32" t="inlineStr">
        <is>
          <t>Golbat</t>
        </is>
      </c>
      <c r="B78" s="32" t="inlineStr">
        <is>
          <t>Wild</t>
        </is>
      </c>
      <c r="C78" s="32" t="inlineStr">
        <is>
          <t>Split 7</t>
        </is>
      </c>
      <c r="D78" s="32" t="inlineStr">
        <is>
          <t>Split 7, Split 8, Elite Four &amp; Champion, Unassigned</t>
        </is>
      </c>
      <c r="E78" s="32" t="inlineStr">
        <is>
          <t>MAP_CAVE_OF_ORIGIN_1F, MAP_CAVE_OF_ORIGIN_ENTRANCE, MAP_CAVE_OF_ORIGIN_UNUSED_RUBY_SAPPHIRE_MAP1, MAP_CAVE_OF_ORIGIN_UNUSED_RUBY_SAPPHIRE_MAP2, MAP_CAVE_OF_ORIGIN_UNUSED_RUBY_SAPPHIRE_MAP3, MAP_METEOR_FALLS_1F_2R, MAP_METEOR_FALLS_B1F_1R, MAP_METEOR_</t>
        </is>
      </c>
      <c r="F78" s="32" t="n">
        <v>25</v>
      </c>
      <c r="G78" s="32" t="inlineStr">
        <is>
          <t>Lv 48 -&gt; Crobat</t>
        </is>
      </c>
      <c r="H78" s="32" t="inlineStr">
        <is>
          <t>see Evolution Changes sheet</t>
        </is>
      </c>
    </row>
    <row r="79">
      <c r="A79" s="37" t="inlineStr">
        <is>
          <t>Goldeen</t>
        </is>
      </c>
      <c r="B79" s="37" t="inlineStr">
        <is>
          <t>Wild</t>
        </is>
      </c>
      <c r="C79" s="37" t="inlineStr">
        <is>
          <t>Split 1</t>
        </is>
      </c>
      <c r="D79" s="37" t="inlineStr">
        <is>
          <t>Split 1, Split 4, Split 5, Split 7, Elite Four &amp; Champion, Postgame, Unassigned</t>
        </is>
      </c>
      <c r="E79" s="37" t="inlineStr">
        <is>
          <t>MAP_METEOR_FALLS_1F_1R, MAP_METEOR_FALLS_1F_2R, MAP_METEOR_FALLS_B1F_1R, MAP_METEOR_FALLS_B1F_2R, MAP_PETALBURG_CITY, MAP_ROUTE102, MAP_ROUTE111, MAP_ROUTE114, MAP_ROUTE117, MAP_ROUTE120, MAP_SAFARI_ZONE_NORTHWEST, MAP_SAFARI_ZONE_SOUTHEAST, MAP_SAFA</t>
        </is>
      </c>
      <c r="F79" s="37" t="n">
        <v>4</v>
      </c>
      <c r="G79" s="37" t="inlineStr">
        <is>
          <t>Lv 33 -&gt; Seaking</t>
        </is>
      </c>
      <c r="H79" s="37" t="inlineStr">
        <is>
          <t>see Evolution Changes sheet</t>
        </is>
      </c>
    </row>
    <row r="80">
      <c r="A80" s="32" t="inlineStr">
        <is>
          <t>Golduck</t>
        </is>
      </c>
      <c r="B80" s="32" t="inlineStr">
        <is>
          <t>Wild</t>
        </is>
      </c>
      <c r="C80" s="32" t="inlineStr">
        <is>
          <t>Postgame</t>
        </is>
      </c>
      <c r="D80" s="32" t="inlineStr">
        <is>
          <t>Postgame</t>
        </is>
      </c>
      <c r="E80" s="32" t="inlineStr">
        <is>
          <t>MAP_SAFARI_ZONE_NORTHWEST</t>
        </is>
      </c>
      <c r="F80" s="32" t="n">
        <v>25</v>
      </c>
      <c r="G80" s="32" t="n"/>
      <c r="H80" s="32" t="inlineStr">
        <is>
          <t>see Evolution Changes sheet</t>
        </is>
      </c>
    </row>
    <row r="81">
      <c r="A81" s="37" t="inlineStr">
        <is>
          <t>Golett</t>
        </is>
      </c>
      <c r="B81" s="37" t="inlineStr">
        <is>
          <t>Wild</t>
        </is>
      </c>
      <c r="C81" s="37" t="inlineStr">
        <is>
          <t>Split 3</t>
        </is>
      </c>
      <c r="D81" s="37" t="inlineStr">
        <is>
          <t>Split 3</t>
        </is>
      </c>
      <c r="E81" s="37" t="inlineStr">
        <is>
          <t>MAP_HOLLOWBROOK</t>
        </is>
      </c>
      <c r="F81" s="37" t="n">
        <v>22</v>
      </c>
      <c r="G81" s="37" t="inlineStr">
        <is>
          <t>Lv 43 -&gt; Golurk</t>
        </is>
      </c>
      <c r="H81" s="37" t="inlineStr">
        <is>
          <t>see Evolution Changes sheet</t>
        </is>
      </c>
    </row>
    <row r="82">
      <c r="A82" s="32" t="inlineStr">
        <is>
          <t>Graveler</t>
        </is>
      </c>
      <c r="B82" s="32" t="inlineStr">
        <is>
          <t>Wild</t>
        </is>
      </c>
      <c r="C82" s="32" t="inlineStr">
        <is>
          <t>Split 5</t>
        </is>
      </c>
      <c r="D82" s="32" t="inlineStr">
        <is>
          <t>Split 5, Elite Four &amp; Champion</t>
        </is>
      </c>
      <c r="E82" s="32" t="inlineStr">
        <is>
          <t>MAP_MAGMA_HIDEOUT_1F, MAP_MAGMA_HIDEOUT_2F_1R, MAP_MAGMA_HIDEOUT_2F_2R, MAP_MAGMA_HIDEOUT_2F_3R, MAP_MAGMA_HIDEOUT_3F_1R, MAP_MAGMA_HIDEOUT_3F_2R, MAP_MAGMA_HIDEOUT_3F_3R, MAP_MAGMA_HIDEOUT_4F, MAP_VICTORY_ROAD_B1F</t>
        </is>
      </c>
      <c r="F82" s="32" t="n">
        <v>30</v>
      </c>
      <c r="G82" s="32" t="inlineStr">
        <is>
          <t>Specific Mon In Party (Machoke) -&gt; Golem</t>
        </is>
      </c>
      <c r="H82" s="32" t="inlineStr">
        <is>
          <t>see Evolution Changes sheet</t>
        </is>
      </c>
    </row>
    <row r="83">
      <c r="A83" s="37" t="inlineStr">
        <is>
          <t>Grimer</t>
        </is>
      </c>
      <c r="B83" s="37" t="inlineStr">
        <is>
          <t>Wild</t>
        </is>
      </c>
      <c r="C83" s="37" t="inlineStr">
        <is>
          <t>Split 1</t>
        </is>
      </c>
      <c r="D83" s="37" t="inlineStr">
        <is>
          <t>Split 1, Split 2, Split 5</t>
        </is>
      </c>
      <c r="E83" s="37" t="inlineStr">
        <is>
          <t>MAP_FIERY_PATH, MAP_OLDALE_TOWN, MAP_RUSTURF_TUNNEL</t>
        </is>
      </c>
      <c r="F83" s="37" t="n">
        <v>4</v>
      </c>
      <c r="G83" s="37" t="inlineStr">
        <is>
          <t>Lv 38 -&gt; Muk</t>
        </is>
      </c>
      <c r="H83" s="37" t="inlineStr">
        <is>
          <t>see Evolution Changes sheet</t>
        </is>
      </c>
    </row>
    <row r="84">
      <c r="A84" s="32" t="inlineStr">
        <is>
          <t>Growlithe</t>
        </is>
      </c>
      <c r="B84" s="32" t="inlineStr">
        <is>
          <t>Wild</t>
        </is>
      </c>
      <c r="C84" s="32" t="inlineStr">
        <is>
          <t>Split 1</t>
        </is>
      </c>
      <c r="D84" s="32" t="inlineStr">
        <is>
          <t>Split 1</t>
        </is>
      </c>
      <c r="E84" s="32" t="inlineStr">
        <is>
          <t>MAP_OLDALE_TOWN</t>
        </is>
      </c>
      <c r="F84" s="32" t="n">
        <v>4</v>
      </c>
      <c r="G84" s="32" t="inlineStr">
        <is>
          <t>Item (Fire Stone) -&gt; Arcanine</t>
        </is>
      </c>
      <c r="H84" s="32" t="inlineStr">
        <is>
          <t>see Evolution Changes sheet</t>
        </is>
      </c>
    </row>
    <row r="85">
      <c r="A85" s="37" t="inlineStr">
        <is>
          <t>Gulpin</t>
        </is>
      </c>
      <c r="B85" s="37" t="inlineStr">
        <is>
          <t>Wild</t>
        </is>
      </c>
      <c r="C85" s="37" t="inlineStr">
        <is>
          <t>Split 4</t>
        </is>
      </c>
      <c r="D85" s="37" t="inlineStr">
        <is>
          <t>Split 4</t>
        </is>
      </c>
      <c r="E85" s="37" t="inlineStr">
        <is>
          <t>MAP_ROUTE110</t>
        </is>
      </c>
      <c r="F85" s="37" t="n">
        <v>12</v>
      </c>
      <c r="G85" s="37" t="inlineStr">
        <is>
          <t>Lv 26 -&gt; Swalot</t>
        </is>
      </c>
      <c r="H85" s="37" t="inlineStr">
        <is>
          <t>see Evolution Changes sheet</t>
        </is>
      </c>
    </row>
    <row r="86">
      <c r="A86" s="32" t="inlineStr">
        <is>
          <t>Gyarados</t>
        </is>
      </c>
      <c r="B86" s="32" t="inlineStr">
        <is>
          <t>Wild</t>
        </is>
      </c>
      <c r="C86" s="32" t="inlineStr">
        <is>
          <t>Split 8</t>
        </is>
      </c>
      <c r="D86" s="32" t="inlineStr">
        <is>
          <t>Split 8</t>
        </is>
      </c>
      <c r="E86" s="32" t="inlineStr">
        <is>
          <t>MAP_SOOTOPOLIS_CITY</t>
        </is>
      </c>
      <c r="F86" s="32" t="n">
        <v>5</v>
      </c>
      <c r="G86" s="32" t="n"/>
      <c r="H86" s="32" t="inlineStr">
        <is>
          <t>see Evolution Changes sheet</t>
        </is>
      </c>
    </row>
    <row r="87">
      <c r="A87" s="37" t="inlineStr">
        <is>
          <t>Hariyama</t>
        </is>
      </c>
      <c r="B87" s="37" t="inlineStr">
        <is>
          <t>Wild</t>
        </is>
      </c>
      <c r="C87" s="37" t="inlineStr">
        <is>
          <t>Elite Four &amp; Champion</t>
        </is>
      </c>
      <c r="D87" s="37" t="inlineStr">
        <is>
          <t>Elite Four &amp; Champion</t>
        </is>
      </c>
      <c r="E87" s="37" t="inlineStr">
        <is>
          <t>MAP_VICTORY_ROAD_1F, MAP_VICTORY_ROAD_B1F</t>
        </is>
      </c>
      <c r="F87" s="37" t="n">
        <v>38</v>
      </c>
      <c r="G87" s="37" t="n"/>
      <c r="H87" s="37" t="inlineStr">
        <is>
          <t>see Evolution Changes sheet</t>
        </is>
      </c>
    </row>
    <row r="88">
      <c r="A88" s="32" t="inlineStr">
        <is>
          <t>Hawlucha</t>
        </is>
      </c>
      <c r="B88" s="32" t="inlineStr">
        <is>
          <t>Wild</t>
        </is>
      </c>
      <c r="C88" s="32" t="inlineStr">
        <is>
          <t>Split 3</t>
        </is>
      </c>
      <c r="D88" s="32" t="inlineStr">
        <is>
          <t>Split 3</t>
        </is>
      </c>
      <c r="E88" s="32" t="inlineStr">
        <is>
          <t>MAP_DEWFORD_TOWN</t>
        </is>
      </c>
      <c r="F88" s="32" t="n">
        <v>23</v>
      </c>
      <c r="G88" s="32" t="n"/>
      <c r="H88" s="32" t="inlineStr">
        <is>
          <t>see Evolution Changes sheet</t>
        </is>
      </c>
    </row>
    <row r="89">
      <c r="A89" s="37" t="inlineStr">
        <is>
          <t>Helioptile</t>
        </is>
      </c>
      <c r="B89" s="37" t="inlineStr">
        <is>
          <t>Wild</t>
        </is>
      </c>
      <c r="C89" s="37" t="inlineStr">
        <is>
          <t>Split 1</t>
        </is>
      </c>
      <c r="D89" s="37" t="inlineStr">
        <is>
          <t>Split 1</t>
        </is>
      </c>
      <c r="E89" s="37" t="inlineStr">
        <is>
          <t>MAP_PETALBURG_COAST</t>
        </is>
      </c>
      <c r="F89" s="37" t="n">
        <v>8</v>
      </c>
      <c r="G89" s="37" t="inlineStr">
        <is>
          <t>Item (Sun Stone) -&gt; Heliolisk</t>
        </is>
      </c>
      <c r="H89" s="37" t="inlineStr">
        <is>
          <t>see Evolution Changes sheet</t>
        </is>
      </c>
    </row>
    <row r="90">
      <c r="A90" s="32" t="inlineStr">
        <is>
          <t>Heracross</t>
        </is>
      </c>
      <c r="B90" s="32" t="inlineStr">
        <is>
          <t>Wild</t>
        </is>
      </c>
      <c r="C90" s="32" t="inlineStr">
        <is>
          <t>Postgame</t>
        </is>
      </c>
      <c r="D90" s="32" t="inlineStr">
        <is>
          <t>Postgame</t>
        </is>
      </c>
      <c r="E90" s="32" t="inlineStr">
        <is>
          <t>MAP_SAFARI_ZONE_NORTH</t>
        </is>
      </c>
      <c r="F90" s="32" t="n">
        <v>27</v>
      </c>
      <c r="G90" s="32" t="n"/>
      <c r="H90" s="32" t="inlineStr">
        <is>
          <t>see Evolution Changes sheet</t>
        </is>
      </c>
    </row>
    <row r="91">
      <c r="A91" s="37" t="inlineStr">
        <is>
          <t>Hoothoot</t>
        </is>
      </c>
      <c r="B91" s="37" t="inlineStr">
        <is>
          <t>Wild</t>
        </is>
      </c>
      <c r="C91" s="37" t="inlineStr">
        <is>
          <t>Postgame</t>
        </is>
      </c>
      <c r="D91" s="37" t="inlineStr">
        <is>
          <t>Postgame</t>
        </is>
      </c>
      <c r="E91" s="37" t="inlineStr">
        <is>
          <t>MAP_SAFARI_ZONE_NORTHEAST, MAP_SAFARI_ZONE_SOUTHEAST</t>
        </is>
      </c>
      <c r="F91" s="37" t="n">
        <v>35</v>
      </c>
      <c r="G91" s="37" t="inlineStr">
        <is>
          <t>Lv 20 -&gt; Noctowl</t>
        </is>
      </c>
      <c r="H91" s="37" t="inlineStr">
        <is>
          <t>see Evolution Changes sheet</t>
        </is>
      </c>
    </row>
    <row r="92">
      <c r="A92" s="32" t="inlineStr">
        <is>
          <t>Horsea</t>
        </is>
      </c>
      <c r="B92" s="32" t="inlineStr">
        <is>
          <t>Trade, Wild</t>
        </is>
      </c>
      <c r="C92" s="32" t="inlineStr">
        <is>
          <t>Unassigned</t>
        </is>
      </c>
      <c r="D92" s="32" t="inlineStr">
        <is>
          <t>Unassigned</t>
        </is>
      </c>
      <c r="E92" s="32" t="inlineStr">
        <is>
          <t>MAP_ROUTE115, MAP_ROUTE132, MAP_ROUTE133, MAP_ROUTE134, PacifidlogTown_House3</t>
        </is>
      </c>
      <c r="F92" s="32" t="n">
        <v>15</v>
      </c>
      <c r="G92" s="32" t="inlineStr">
        <is>
          <t>Lv 32 -&gt; Seadra</t>
        </is>
      </c>
      <c r="H92" s="32" t="inlineStr">
        <is>
          <t>see Evolution Changes sheet</t>
        </is>
      </c>
    </row>
    <row r="93">
      <c r="A93" s="37" t="inlineStr">
        <is>
          <t>Houndour</t>
        </is>
      </c>
      <c r="B93" s="37" t="inlineStr">
        <is>
          <t>Wild</t>
        </is>
      </c>
      <c r="C93" s="37" t="inlineStr">
        <is>
          <t>Split 2</t>
        </is>
      </c>
      <c r="D93" s="37" t="inlineStr">
        <is>
          <t>Split 2, Postgame</t>
        </is>
      </c>
      <c r="E93" s="37" t="inlineStr">
        <is>
          <t>MAP_ALTERING_CAVE, MAP_RUSTURF_TUNNEL, MAP_SAFARI_ZONE_NORTHEAST</t>
        </is>
      </c>
      <c r="F93" s="37" t="n">
        <v>12</v>
      </c>
      <c r="G93" s="37" t="inlineStr">
        <is>
          <t>Lv 24 -&gt; Houndoom</t>
        </is>
      </c>
      <c r="H93" s="37" t="inlineStr">
        <is>
          <t>see Evolution Changes sheet</t>
        </is>
      </c>
    </row>
    <row r="94">
      <c r="A94" s="32" t="inlineStr">
        <is>
          <t>Igglybuff</t>
        </is>
      </c>
      <c r="B94" s="32" t="inlineStr">
        <is>
          <t>Wild</t>
        </is>
      </c>
      <c r="C94" s="32" t="inlineStr">
        <is>
          <t>Split 1</t>
        </is>
      </c>
      <c r="D94" s="32" t="inlineStr">
        <is>
          <t>Split 1</t>
        </is>
      </c>
      <c r="E94" s="32" t="inlineStr">
        <is>
          <t>MAP_ROUTE102</t>
        </is>
      </c>
      <c r="F94" s="32" t="n">
        <v>5</v>
      </c>
      <c r="G94" s="32" t="inlineStr">
        <is>
          <t>Lv 15 -&gt; Jigglypuff</t>
        </is>
      </c>
      <c r="H94" s="32" t="inlineStr">
        <is>
          <t>see Evolution Changes sheet</t>
        </is>
      </c>
    </row>
    <row r="95">
      <c r="A95" s="37" t="inlineStr">
        <is>
          <t>Illumise</t>
        </is>
      </c>
      <c r="B95" s="37" t="inlineStr">
        <is>
          <t>Wild</t>
        </is>
      </c>
      <c r="C95" s="37" t="inlineStr">
        <is>
          <t>Split 4</t>
        </is>
      </c>
      <c r="D95" s="37" t="inlineStr">
        <is>
          <t>Split 4</t>
        </is>
      </c>
      <c r="E95" s="37" t="inlineStr">
        <is>
          <t>MAP_ROUTE117</t>
        </is>
      </c>
      <c r="F95" s="37" t="n">
        <v>13</v>
      </c>
      <c r="G95" s="37" t="n"/>
      <c r="H95" s="37" t="inlineStr">
        <is>
          <t>see Evolution Changes sheet</t>
        </is>
      </c>
    </row>
    <row r="96">
      <c r="A96" s="32" t="inlineStr">
        <is>
          <t>Inkay</t>
        </is>
      </c>
      <c r="B96" s="32" t="inlineStr">
        <is>
          <t>Wild</t>
        </is>
      </c>
      <c r="C96" s="32" t="inlineStr">
        <is>
          <t>Split 1</t>
        </is>
      </c>
      <c r="D96" s="32" t="inlineStr">
        <is>
          <t>Split 1</t>
        </is>
      </c>
      <c r="E96" s="32" t="inlineStr">
        <is>
          <t>MAP_PETALBURG_COAST</t>
        </is>
      </c>
      <c r="F96" s="32" t="n">
        <v>8</v>
      </c>
      <c r="G96" s="32" t="inlineStr">
        <is>
          <t>Lv 30 -&gt; Malamar</t>
        </is>
      </c>
      <c r="H96" s="32" t="inlineStr">
        <is>
          <t>see Evolution Changes sheet</t>
        </is>
      </c>
    </row>
    <row r="97">
      <c r="A97" s="37" t="inlineStr">
        <is>
          <t>Ivysaur</t>
        </is>
      </c>
      <c r="B97" s="37" t="inlineStr">
        <is>
          <t>Wild</t>
        </is>
      </c>
      <c r="C97" s="37" t="inlineStr">
        <is>
          <t>Unassigned</t>
        </is>
      </c>
      <c r="D97" s="37" t="inlineStr">
        <is>
          <t>Unassigned</t>
        </is>
      </c>
      <c r="E97" s="37" t="n"/>
      <c r="F97" s="37" t="n">
        <v>5</v>
      </c>
      <c r="G97" s="37" t="inlineStr">
        <is>
          <t>Lv 32 -&gt; Venusaur</t>
        </is>
      </c>
      <c r="H97" s="37" t="inlineStr">
        <is>
          <t>see Evolution Changes sheet</t>
        </is>
      </c>
    </row>
    <row r="98">
      <c r="A98" s="32" t="inlineStr">
        <is>
          <t>Jigglypuff</t>
        </is>
      </c>
      <c r="B98" s="32" t="inlineStr">
        <is>
          <t>Wild</t>
        </is>
      </c>
      <c r="C98" s="32" t="inlineStr">
        <is>
          <t>Unassigned</t>
        </is>
      </c>
      <c r="D98" s="32" t="inlineStr">
        <is>
          <t>Unassigned</t>
        </is>
      </c>
      <c r="E98" s="32" t="inlineStr">
        <is>
          <t>MAP_ROUTE115</t>
        </is>
      </c>
      <c r="F98" s="32" t="n">
        <v>24</v>
      </c>
      <c r="G98" s="32" t="inlineStr">
        <is>
          <t>Item (Moon Stone) -&gt; Wigglytuff</t>
        </is>
      </c>
      <c r="H98" s="32" t="inlineStr">
        <is>
          <t>see Evolution Changes sheet</t>
        </is>
      </c>
    </row>
    <row r="99">
      <c r="A99" s="37" t="inlineStr">
        <is>
          <t>Kabuto</t>
        </is>
      </c>
      <c r="B99" s="37" t="inlineStr">
        <is>
          <t>Wild</t>
        </is>
      </c>
      <c r="C99" s="37" t="inlineStr">
        <is>
          <t>Split 1</t>
        </is>
      </c>
      <c r="D99" s="37" t="inlineStr">
        <is>
          <t>Split 1</t>
        </is>
      </c>
      <c r="E99" s="37" t="inlineStr">
        <is>
          <t>MAP_LITTLEROOT_TOWN</t>
        </is>
      </c>
      <c r="F99" s="37" t="n">
        <v>3</v>
      </c>
      <c r="G99" s="37" t="inlineStr">
        <is>
          <t>Lv 40 -&gt; Kabutops</t>
        </is>
      </c>
      <c r="H99" s="37" t="inlineStr">
        <is>
          <t>see Evolution Changes sheet</t>
        </is>
      </c>
    </row>
    <row r="100">
      <c r="A100" s="32" t="inlineStr">
        <is>
          <t>Kakuna</t>
        </is>
      </c>
      <c r="B100" s="32" t="inlineStr">
        <is>
          <t>Wild</t>
        </is>
      </c>
      <c r="C100" s="32" t="inlineStr">
        <is>
          <t>Split 1</t>
        </is>
      </c>
      <c r="D100" s="32" t="inlineStr">
        <is>
          <t>Split 1</t>
        </is>
      </c>
      <c r="E100" s="32" t="inlineStr">
        <is>
          <t>MAP_VIRIDIAN_FOREST</t>
        </is>
      </c>
      <c r="F100" s="32" t="n">
        <v>10</v>
      </c>
      <c r="G100" s="32" t="inlineStr">
        <is>
          <t>Lv 10 -&gt; Beedrill</t>
        </is>
      </c>
      <c r="H100" s="32" t="inlineStr">
        <is>
          <t>see Evolution Changes sheet</t>
        </is>
      </c>
    </row>
    <row r="101">
      <c r="A101" s="37" t="inlineStr">
        <is>
          <t>Karrablast</t>
        </is>
      </c>
      <c r="B101" s="37" t="inlineStr">
        <is>
          <t>Wild</t>
        </is>
      </c>
      <c r="C101" s="37" t="inlineStr">
        <is>
          <t>Split 2</t>
        </is>
      </c>
      <c r="D101" s="37" t="inlineStr">
        <is>
          <t>Split 2</t>
        </is>
      </c>
      <c r="E101" s="37" t="inlineStr">
        <is>
          <t>MAP_PETALBURG_WOODS, MAP_ROUTE116</t>
        </is>
      </c>
      <c r="F101" s="37" t="n">
        <v>12</v>
      </c>
      <c r="G101" s="37" t="inlineStr">
        <is>
          <t>Lv 34 -&gt; Escavalier</t>
        </is>
      </c>
      <c r="H101" s="37" t="inlineStr">
        <is>
          <t>see Evolution Changes sheet</t>
        </is>
      </c>
    </row>
    <row r="102">
      <c r="A102" s="32" t="inlineStr">
        <is>
          <t>Kecleon</t>
        </is>
      </c>
      <c r="B102" s="32" t="inlineStr">
        <is>
          <t>Wild</t>
        </is>
      </c>
      <c r="C102" s="32" t="inlineStr">
        <is>
          <t>Split 6</t>
        </is>
      </c>
      <c r="D102" s="32" t="inlineStr">
        <is>
          <t>Split 6, Split 7</t>
        </is>
      </c>
      <c r="E102" s="32" t="inlineStr">
        <is>
          <t>MAP_ROUTE118, MAP_ROUTE119, MAP_ROUTE120, MAP_ROUTE121, MAP_ROUTE123</t>
        </is>
      </c>
      <c r="F102" s="32" t="n">
        <v>25</v>
      </c>
      <c r="G102" s="32" t="n"/>
      <c r="H102" s="32" t="inlineStr">
        <is>
          <t>see Evolution Changes sheet</t>
        </is>
      </c>
    </row>
    <row r="103">
      <c r="A103" s="37" t="inlineStr">
        <is>
          <t>Kingdra</t>
        </is>
      </c>
      <c r="B103" s="37" t="inlineStr">
        <is>
          <t>Wild</t>
        </is>
      </c>
      <c r="C103" s="37" t="inlineStr">
        <is>
          <t>Split 3</t>
        </is>
      </c>
      <c r="D103" s="37" t="inlineStr">
        <is>
          <t>Split 3</t>
        </is>
      </c>
      <c r="E103" s="37" t="inlineStr">
        <is>
          <t>MAP_ROUTE106</t>
        </is>
      </c>
      <c r="F103" s="37" t="n">
        <v>42</v>
      </c>
      <c r="G103" s="37" t="n"/>
      <c r="H103" s="37" t="inlineStr">
        <is>
          <t>see Evolution Changes sheet</t>
        </is>
      </c>
    </row>
    <row r="104">
      <c r="A104" s="32" t="inlineStr">
        <is>
          <t>Klefki</t>
        </is>
      </c>
      <c r="B104" s="32" t="inlineStr">
        <is>
          <t>Wild</t>
        </is>
      </c>
      <c r="C104" s="32" t="inlineStr">
        <is>
          <t>Split 3</t>
        </is>
      </c>
      <c r="D104" s="32" t="inlineStr">
        <is>
          <t>Split 3, Unassigned</t>
        </is>
      </c>
      <c r="E104" s="32" t="inlineStr">
        <is>
          <t>MAP_LOST_CAVE, MAP_WRAITHWOOD_FOREST</t>
        </is>
      </c>
      <c r="F104" s="32" t="n">
        <v>13</v>
      </c>
      <c r="G104" s="32" t="n"/>
      <c r="H104" s="32" t="inlineStr">
        <is>
          <t>see Evolution Changes sheet</t>
        </is>
      </c>
    </row>
    <row r="105">
      <c r="A105" s="37" t="inlineStr">
        <is>
          <t>Klink</t>
        </is>
      </c>
      <c r="B105" s="37" t="inlineStr">
        <is>
          <t>Wild</t>
        </is>
      </c>
      <c r="C105" s="37" t="inlineStr">
        <is>
          <t>Unassigned</t>
        </is>
      </c>
      <c r="D105" s="37" t="inlineStr">
        <is>
          <t>Unassigned</t>
        </is>
      </c>
      <c r="E105" s="37" t="inlineStr">
        <is>
          <t>MAP_LOST_CAVE</t>
        </is>
      </c>
      <c r="F105" s="37" t="n">
        <v>14</v>
      </c>
      <c r="G105" s="37" t="inlineStr">
        <is>
          <t>Lv 38 -&gt; Klang</t>
        </is>
      </c>
      <c r="H105" s="37" t="inlineStr">
        <is>
          <t>see Evolution Changes sheet</t>
        </is>
      </c>
    </row>
    <row r="106">
      <c r="A106" s="32" t="inlineStr">
        <is>
          <t>Koffing</t>
        </is>
      </c>
      <c r="B106" s="32" t="inlineStr">
        <is>
          <t>Wild</t>
        </is>
      </c>
      <c r="C106" s="32" t="inlineStr">
        <is>
          <t>Split 1</t>
        </is>
      </c>
      <c r="D106" s="32" t="inlineStr">
        <is>
          <t>Split 1, Split 2, Split 5</t>
        </is>
      </c>
      <c r="E106" s="32" t="inlineStr">
        <is>
          <t>MAP_FIERY_PATH, MAP_OLDALE_TOWN, MAP_RUSTURF_TUNNEL</t>
        </is>
      </c>
      <c r="F106" s="32" t="n">
        <v>4</v>
      </c>
      <c r="G106" s="32" t="inlineStr">
        <is>
          <t>Lv 35 -&gt; Weezing; None -&gt; Weezing Galar</t>
        </is>
      </c>
      <c r="H106" s="32" t="inlineStr">
        <is>
          <t>see Evolution Changes sheet</t>
        </is>
      </c>
    </row>
    <row r="107">
      <c r="A107" s="37" t="inlineStr">
        <is>
          <t>Krabby</t>
        </is>
      </c>
      <c r="B107" s="37" t="inlineStr">
        <is>
          <t>Wild</t>
        </is>
      </c>
      <c r="C107" s="37" t="inlineStr">
        <is>
          <t>Split 1</t>
        </is>
      </c>
      <c r="D107" s="37" t="inlineStr">
        <is>
          <t>Split 1, Split 2</t>
        </is>
      </c>
      <c r="E107" s="37" t="inlineStr">
        <is>
          <t>MAP_ROUTE103, MAP_ROUTE104</t>
        </is>
      </c>
      <c r="F107" s="37" t="n">
        <v>3</v>
      </c>
      <c r="G107" s="37" t="inlineStr">
        <is>
          <t>Lv 28 -&gt; Kingler</t>
        </is>
      </c>
      <c r="H107" s="37" t="inlineStr">
        <is>
          <t>see Evolution Changes sheet</t>
        </is>
      </c>
    </row>
    <row r="108">
      <c r="A108" s="32" t="inlineStr">
        <is>
          <t>Lairon</t>
        </is>
      </c>
      <c r="B108" s="32" t="inlineStr">
        <is>
          <t>Wild</t>
        </is>
      </c>
      <c r="C108" s="32" t="inlineStr">
        <is>
          <t>Elite Four &amp; Champion</t>
        </is>
      </c>
      <c r="D108" s="32" t="inlineStr">
        <is>
          <t>Elite Four &amp; Champion</t>
        </is>
      </c>
      <c r="E108" s="32" t="inlineStr">
        <is>
          <t>MAP_VICTORY_ROAD_1F, MAP_VICTORY_ROAD_B1F, MAP_VICTORY_ROAD_B2F</t>
        </is>
      </c>
      <c r="F108" s="32" t="n">
        <v>40</v>
      </c>
      <c r="G108" s="32" t="inlineStr">
        <is>
          <t>Lv 42 -&gt; Aggron</t>
        </is>
      </c>
      <c r="H108" s="32" t="inlineStr">
        <is>
          <t>see Evolution Changes sheet</t>
        </is>
      </c>
    </row>
    <row r="109">
      <c r="A109" s="37" t="inlineStr">
        <is>
          <t>Lanturn</t>
        </is>
      </c>
      <c r="B109" s="37" t="inlineStr">
        <is>
          <t>Wild</t>
        </is>
      </c>
      <c r="C109" s="37" t="inlineStr">
        <is>
          <t>Split 3</t>
        </is>
      </c>
      <c r="D109" s="37" t="inlineStr">
        <is>
          <t>Split 3</t>
        </is>
      </c>
      <c r="E109" s="37" t="inlineStr">
        <is>
          <t>MAP_DEWFORD_TOWN, MAP_ROUTE105</t>
        </is>
      </c>
      <c r="F109" s="37" t="n">
        <v>42</v>
      </c>
      <c r="G109" s="37" t="n"/>
      <c r="H109" s="37" t="inlineStr">
        <is>
          <t>see Evolution Changes sheet</t>
        </is>
      </c>
    </row>
    <row r="110">
      <c r="A110" s="32" t="inlineStr">
        <is>
          <t>Lapras</t>
        </is>
      </c>
      <c r="B110" s="32" t="inlineStr">
        <is>
          <t>Wild</t>
        </is>
      </c>
      <c r="C110" s="32" t="inlineStr">
        <is>
          <t>Split 3</t>
        </is>
      </c>
      <c r="D110" s="32" t="inlineStr">
        <is>
          <t>Split 3</t>
        </is>
      </c>
      <c r="E110" s="32" t="inlineStr">
        <is>
          <t>MAP_ROUTE105, MAP_ROUTE106</t>
        </is>
      </c>
      <c r="F110" s="32" t="n">
        <v>30</v>
      </c>
      <c r="G110" s="32" t="n"/>
      <c r="H110" s="32" t="inlineStr">
        <is>
          <t>see Evolution Changes sheet</t>
        </is>
      </c>
    </row>
    <row r="111">
      <c r="A111" s="37" t="inlineStr">
        <is>
          <t>Ledyba</t>
        </is>
      </c>
      <c r="B111" s="37" t="inlineStr">
        <is>
          <t>Wild</t>
        </is>
      </c>
      <c r="C111" s="37" t="inlineStr">
        <is>
          <t>Postgame</t>
        </is>
      </c>
      <c r="D111" s="37" t="inlineStr">
        <is>
          <t>Postgame</t>
        </is>
      </c>
      <c r="E111" s="37" t="inlineStr">
        <is>
          <t>MAP_SAFARI_ZONE_NORTHEAST</t>
        </is>
      </c>
      <c r="F111" s="37" t="n">
        <v>33</v>
      </c>
      <c r="G111" s="37" t="inlineStr">
        <is>
          <t>Lv 18 -&gt; Ledian</t>
        </is>
      </c>
      <c r="H111" s="37" t="inlineStr">
        <is>
          <t>see Evolution Changes sheet</t>
        </is>
      </c>
    </row>
    <row r="112">
      <c r="A112" s="32" t="inlineStr">
        <is>
          <t>Lileep</t>
        </is>
      </c>
      <c r="B112" s="32" t="inlineStr">
        <is>
          <t>Gift, Wild</t>
        </is>
      </c>
      <c r="C112" s="32" t="inlineStr">
        <is>
          <t>Split 2</t>
        </is>
      </c>
      <c r="D112" s="32" t="inlineStr">
        <is>
          <t>Split 2, Split 3</t>
        </is>
      </c>
      <c r="E112" s="32" t="inlineStr">
        <is>
          <t>MAP_GRANITE_CAVE_STEVENS_ROOM, RustboroCity_DevonCorp_2F</t>
        </is>
      </c>
      <c r="F112" s="32" t="n">
        <v>21</v>
      </c>
      <c r="G112" s="32" t="inlineStr">
        <is>
          <t>Lv 40 -&gt; Cradily</t>
        </is>
      </c>
      <c r="H112" s="32" t="inlineStr">
        <is>
          <t>see Evolution Changes sheet</t>
        </is>
      </c>
    </row>
    <row r="113">
      <c r="A113" s="37" t="inlineStr">
        <is>
          <t>Linoone</t>
        </is>
      </c>
      <c r="B113" s="37" t="inlineStr">
        <is>
          <t>Wild</t>
        </is>
      </c>
      <c r="C113" s="37" t="inlineStr">
        <is>
          <t>Split 6</t>
        </is>
      </c>
      <c r="D113" s="37" t="inlineStr">
        <is>
          <t>Split 6</t>
        </is>
      </c>
      <c r="E113" s="37" t="inlineStr">
        <is>
          <t>MAP_ROUTE118, MAP_ROUTE119</t>
        </is>
      </c>
      <c r="F113" s="37" t="n">
        <v>25</v>
      </c>
      <c r="G113" s="37" t="n"/>
      <c r="H113" s="37" t="inlineStr">
        <is>
          <t>see Evolution Changes sheet</t>
        </is>
      </c>
    </row>
    <row r="114">
      <c r="A114" s="32" t="inlineStr">
        <is>
          <t>Litleo</t>
        </is>
      </c>
      <c r="B114" s="32" t="inlineStr">
        <is>
          <t>Wild</t>
        </is>
      </c>
      <c r="C114" s="32" t="inlineStr">
        <is>
          <t>Split 2</t>
        </is>
      </c>
      <c r="D114" s="32" t="inlineStr">
        <is>
          <t>Split 2</t>
        </is>
      </c>
      <c r="E114" s="32" t="inlineStr">
        <is>
          <t>MAP_ROUTE116</t>
        </is>
      </c>
      <c r="F114" s="32" t="n">
        <v>14</v>
      </c>
      <c r="G114" s="32" t="inlineStr">
        <is>
          <t>Lv 35 -&gt; Pyroar</t>
        </is>
      </c>
      <c r="H114" s="32" t="inlineStr">
        <is>
          <t>see Evolution Changes sheet</t>
        </is>
      </c>
    </row>
    <row r="115">
      <c r="A115" s="37" t="inlineStr">
        <is>
          <t>Lombre</t>
        </is>
      </c>
      <c r="B115" s="37" t="inlineStr">
        <is>
          <t>Wild</t>
        </is>
      </c>
      <c r="C115" s="37" t="inlineStr">
        <is>
          <t>Split 5</t>
        </is>
      </c>
      <c r="D115" s="37" t="inlineStr">
        <is>
          <t>Split 5</t>
        </is>
      </c>
      <c r="E115" s="37" t="inlineStr">
        <is>
          <t>MAP_ROUTE114</t>
        </is>
      </c>
      <c r="F115" s="37" t="n">
        <v>16</v>
      </c>
      <c r="G115" s="37" t="inlineStr">
        <is>
          <t>Item (Water Stone) -&gt; Ludicolo</t>
        </is>
      </c>
      <c r="H115" s="37" t="inlineStr">
        <is>
          <t>see Evolution Changes sheet</t>
        </is>
      </c>
    </row>
    <row r="116">
      <c r="A116" s="32" t="inlineStr">
        <is>
          <t>Lotad</t>
        </is>
      </c>
      <c r="B116" s="32" t="inlineStr">
        <is>
          <t>Wild</t>
        </is>
      </c>
      <c r="C116" s="32" t="inlineStr">
        <is>
          <t>Split 5</t>
        </is>
      </c>
      <c r="D116" s="32" t="inlineStr">
        <is>
          <t>Split 5</t>
        </is>
      </c>
      <c r="E116" s="32" t="inlineStr">
        <is>
          <t>MAP_ROUTE114</t>
        </is>
      </c>
      <c r="F116" s="32" t="n">
        <v>15</v>
      </c>
      <c r="G116" s="32" t="inlineStr">
        <is>
          <t>Lv 14 -&gt; Lombre</t>
        </is>
      </c>
      <c r="H116" s="32" t="inlineStr">
        <is>
          <t>see Evolution Changes sheet</t>
        </is>
      </c>
    </row>
    <row r="117">
      <c r="A117" s="37" t="inlineStr">
        <is>
          <t>Loudred</t>
        </is>
      </c>
      <c r="B117" s="37" t="inlineStr">
        <is>
          <t>Wild</t>
        </is>
      </c>
      <c r="C117" s="37" t="inlineStr">
        <is>
          <t>Elite Four &amp; Champion</t>
        </is>
      </c>
      <c r="D117" s="37" t="inlineStr">
        <is>
          <t>Elite Four &amp; Champion, Postgame</t>
        </is>
      </c>
      <c r="E117" s="37" t="inlineStr">
        <is>
          <t>MAP_DESERT_UNDERPASS, MAP_VICTORY_ROAD_1F</t>
        </is>
      </c>
      <c r="F117" s="37" t="n">
        <v>38</v>
      </c>
      <c r="G117" s="37" t="inlineStr">
        <is>
          <t>Lv 40 -&gt; Exploud</t>
        </is>
      </c>
      <c r="H117" s="37" t="inlineStr">
        <is>
          <t>see Evolution Changes sheet</t>
        </is>
      </c>
    </row>
    <row r="118">
      <c r="A118" s="32" t="inlineStr">
        <is>
          <t>Luvdisc</t>
        </is>
      </c>
      <c r="B118" s="32" t="inlineStr">
        <is>
          <t>Wild</t>
        </is>
      </c>
      <c r="C118" s="32" t="inlineStr">
        <is>
          <t>Split 3</t>
        </is>
      </c>
      <c r="D118" s="32" t="inlineStr">
        <is>
          <t>Split 3, Split 8, Elite Four &amp; Champion</t>
        </is>
      </c>
      <c r="E118" s="32" t="inlineStr">
        <is>
          <t>MAP_EVER_GRANDE_CITY, MAP_ROUTE106, MAP_ROUTE128</t>
        </is>
      </c>
      <c r="F118" s="32" t="n">
        <v>10</v>
      </c>
      <c r="G118" s="32" t="n"/>
      <c r="H118" s="32" t="inlineStr">
        <is>
          <t>see Evolution Changes sheet</t>
        </is>
      </c>
    </row>
    <row r="119">
      <c r="A119" s="37" t="inlineStr">
        <is>
          <t>Machop</t>
        </is>
      </c>
      <c r="B119" s="37" t="inlineStr">
        <is>
          <t>Wild</t>
        </is>
      </c>
      <c r="C119" s="37" t="inlineStr">
        <is>
          <t>Split 5</t>
        </is>
      </c>
      <c r="D119" s="37" t="inlineStr">
        <is>
          <t>Split 5</t>
        </is>
      </c>
      <c r="E119" s="37" t="inlineStr">
        <is>
          <t>MAP_FIERY_PATH, MAP_JAGGED_PASS</t>
        </is>
      </c>
      <c r="F119" s="37" t="n">
        <v>15</v>
      </c>
      <c r="G119" s="37" t="inlineStr">
        <is>
          <t>Lv 28 -&gt; Machoke</t>
        </is>
      </c>
      <c r="H119" s="37" t="inlineStr">
        <is>
          <t>see Evolution Changes sheet</t>
        </is>
      </c>
    </row>
    <row r="120">
      <c r="A120" s="32" t="inlineStr">
        <is>
          <t>Magikarp</t>
        </is>
      </c>
      <c r="B120" s="32" t="inlineStr">
        <is>
          <t>Wild</t>
        </is>
      </c>
      <c r="C120" s="32" t="inlineStr">
        <is>
          <t>Split 1</t>
        </is>
      </c>
      <c r="D120" s="32" t="inlineStr">
        <is>
          <t>Split 1, Split 2, Split 3, Split 4, Split 5, Split 6, Split 7, Split 8, Elite Four &amp; Champion, Postgame, Unassigned</t>
        </is>
      </c>
      <c r="E120" s="32" t="inlineStr">
        <is>
          <t>MAP_ABANDONED_SHIP_HIDDEN_FLOOR_CORRIDORS, MAP_ABANDONED_SHIP_ROOMS_B1F, MAP_DEWFORD_TOWN, MAP_EVER_GRANDE_CITY, MAP_LILYCOVE_CITY, MAP_LITTLEROOT_TOWN, MAP_METEOR_FALLS_1F_1R, MAP_METEOR_FALLS_1F_2R, MAP_METEOR_FALLS_B1F_1R, MAP_METEOR_FALLS_B1F_2R,</t>
        </is>
      </c>
      <c r="F120" s="32" t="n">
        <v>5</v>
      </c>
      <c r="G120" s="32" t="inlineStr">
        <is>
          <t>Lv 20 -&gt; Gyarados</t>
        </is>
      </c>
      <c r="H120" s="32" t="inlineStr">
        <is>
          <t>see Evolution Changes sheet</t>
        </is>
      </c>
    </row>
    <row r="121">
      <c r="A121" s="37" t="inlineStr">
        <is>
          <t>Magnemite</t>
        </is>
      </c>
      <c r="B121" s="37" t="inlineStr">
        <is>
          <t>Wild</t>
        </is>
      </c>
      <c r="C121" s="37" t="inlineStr">
        <is>
          <t>Split 3</t>
        </is>
      </c>
      <c r="D121" s="37" t="inlineStr">
        <is>
          <t>Split 3, Split 4, Unassigned</t>
        </is>
      </c>
      <c r="E121" s="37" t="inlineStr">
        <is>
          <t>MAP_GRANITE_CAVE_STEVENS_ROOM, MAP_LOST_CAVE, MAP_NEW_MAUVILLE_ENTRANCE, MAP_NEW_MAUVILLE_INSIDE</t>
        </is>
      </c>
      <c r="F121" s="37" t="n">
        <v>13</v>
      </c>
      <c r="G121" s="37" t="inlineStr">
        <is>
          <t>Lv 30 -&gt; Magneton</t>
        </is>
      </c>
      <c r="H121" s="37" t="inlineStr">
        <is>
          <t>see Evolution Changes sheet</t>
        </is>
      </c>
    </row>
    <row r="122">
      <c r="A122" s="32" t="inlineStr">
        <is>
          <t>Magneton</t>
        </is>
      </c>
      <c r="B122" s="32" t="inlineStr">
        <is>
          <t>Wild</t>
        </is>
      </c>
      <c r="C122" s="32" t="inlineStr">
        <is>
          <t>Split 4</t>
        </is>
      </c>
      <c r="D122" s="32" t="inlineStr">
        <is>
          <t>Split 4</t>
        </is>
      </c>
      <c r="E122" s="32" t="inlineStr">
        <is>
          <t>MAP_NEW_MAUVILLE_INSIDE</t>
        </is>
      </c>
      <c r="F122" s="32" t="n">
        <v>26</v>
      </c>
      <c r="G122" s="32" t="inlineStr">
        <is>
          <t>Mapsec MAPSEC_NEW_MAUVILLE -&gt; Magnezone; Item (Thunder Stone) -&gt; Magnezone</t>
        </is>
      </c>
      <c r="H122" s="32" t="inlineStr">
        <is>
          <t>see Evolution Changes sheet</t>
        </is>
      </c>
    </row>
    <row r="123">
      <c r="A123" s="37" t="inlineStr">
        <is>
          <t>Makuhita</t>
        </is>
      </c>
      <c r="B123" s="37" t="inlineStr">
        <is>
          <t>Wild</t>
        </is>
      </c>
      <c r="C123" s="37" t="inlineStr">
        <is>
          <t>Elite Four &amp; Champion</t>
        </is>
      </c>
      <c r="D123" s="37" t="inlineStr">
        <is>
          <t>Elite Four &amp; Champion, Unassigned</t>
        </is>
      </c>
      <c r="E123" s="37" t="inlineStr">
        <is>
          <t>MAP_TRAINER_GROVE, MAP_VICTORY_ROAD_1F</t>
        </is>
      </c>
      <c r="F123" s="37" t="n">
        <v>9</v>
      </c>
      <c r="G123" s="37" t="inlineStr">
        <is>
          <t>Lv 24 -&gt; Hariyama</t>
        </is>
      </c>
      <c r="H123" s="37" t="inlineStr">
        <is>
          <t>see Evolution Changes sheet</t>
        </is>
      </c>
    </row>
    <row r="124">
      <c r="A124" s="32" t="inlineStr">
        <is>
          <t>Manectric</t>
        </is>
      </c>
      <c r="B124" s="32" t="inlineStr">
        <is>
          <t>Wild</t>
        </is>
      </c>
      <c r="C124" s="32" t="inlineStr">
        <is>
          <t>Split 6</t>
        </is>
      </c>
      <c r="D124" s="32" t="inlineStr">
        <is>
          <t>Split 6</t>
        </is>
      </c>
      <c r="E124" s="32" t="inlineStr">
        <is>
          <t>MAP_ROUTE118</t>
        </is>
      </c>
      <c r="F124" s="32" t="n">
        <v>26</v>
      </c>
      <c r="G124" s="32" t="n"/>
      <c r="H124" s="32" t="inlineStr">
        <is>
          <t>see Evolution Changes sheet</t>
        </is>
      </c>
    </row>
    <row r="125">
      <c r="A125" s="37" t="inlineStr">
        <is>
          <t>Mankey</t>
        </is>
      </c>
      <c r="B125" s="37" t="inlineStr">
        <is>
          <t>Wild</t>
        </is>
      </c>
      <c r="C125" s="37" t="inlineStr">
        <is>
          <t>Split 2</t>
        </is>
      </c>
      <c r="D125" s="37" t="inlineStr">
        <is>
          <t>Split 2</t>
        </is>
      </c>
      <c r="E125" s="37" t="inlineStr">
        <is>
          <t>MAP_RUSTURF_TUNNEL</t>
        </is>
      </c>
      <c r="F125" s="37" t="n">
        <v>15</v>
      </c>
      <c r="G125" s="37" t="inlineStr">
        <is>
          <t>Lv 28 -&gt; Primeape</t>
        </is>
      </c>
      <c r="H125" s="37" t="inlineStr">
        <is>
          <t>see Evolution Changes sheet</t>
        </is>
      </c>
    </row>
    <row r="126">
      <c r="A126" s="32" t="inlineStr">
        <is>
          <t>Mantine</t>
        </is>
      </c>
      <c r="B126" s="32" t="inlineStr">
        <is>
          <t>Wild</t>
        </is>
      </c>
      <c r="C126" s="32" t="inlineStr">
        <is>
          <t>Split 3</t>
        </is>
      </c>
      <c r="D126" s="32" t="inlineStr">
        <is>
          <t>Split 3</t>
        </is>
      </c>
      <c r="E126" s="32" t="inlineStr">
        <is>
          <t>MAP_DEWFORD_TOWN, MAP_ROUTE105</t>
        </is>
      </c>
      <c r="F126" s="32" t="n">
        <v>42</v>
      </c>
      <c r="G126" s="32" t="n"/>
      <c r="H126" s="32" t="inlineStr">
        <is>
          <t>see Evolution Changes sheet</t>
        </is>
      </c>
    </row>
    <row r="127">
      <c r="A127" s="37" t="inlineStr">
        <is>
          <t>Mantyke</t>
        </is>
      </c>
      <c r="B127" s="37" t="inlineStr">
        <is>
          <t>Wild</t>
        </is>
      </c>
      <c r="C127" s="37" t="inlineStr">
        <is>
          <t>Split 3</t>
        </is>
      </c>
      <c r="D127" s="37" t="inlineStr">
        <is>
          <t>Split 3</t>
        </is>
      </c>
      <c r="E127" s="37" t="inlineStr">
        <is>
          <t>MAP_DEWFORD_TOWN, MAP_ROUTE105</t>
        </is>
      </c>
      <c r="F127" s="37" t="n">
        <v>30</v>
      </c>
      <c r="G127" s="37" t="inlineStr">
        <is>
          <t>Lv 32 -&gt; Mantine</t>
        </is>
      </c>
      <c r="H127" s="37" t="inlineStr">
        <is>
          <t>see Evolution Changes sheet</t>
        </is>
      </c>
    </row>
    <row r="128">
      <c r="A128" s="32" t="inlineStr">
        <is>
          <t>Maractus</t>
        </is>
      </c>
      <c r="B128" s="32" t="inlineStr">
        <is>
          <t>Wild</t>
        </is>
      </c>
      <c r="C128" s="32" t="inlineStr">
        <is>
          <t>Split 2</t>
        </is>
      </c>
      <c r="D128" s="32" t="inlineStr">
        <is>
          <t>Split 2</t>
        </is>
      </c>
      <c r="E128" s="32" t="inlineStr">
        <is>
          <t>MAP_RUSTBORO_CITY</t>
        </is>
      </c>
      <c r="F128" s="32" t="n">
        <v>13</v>
      </c>
      <c r="G128" s="32" t="n"/>
      <c r="H128" s="32" t="inlineStr">
        <is>
          <t>see Evolution Changes sheet</t>
        </is>
      </c>
    </row>
    <row r="129">
      <c r="A129" s="37" t="inlineStr">
        <is>
          <t>Mareep</t>
        </is>
      </c>
      <c r="B129" s="37" t="inlineStr">
        <is>
          <t>Wild</t>
        </is>
      </c>
      <c r="C129" s="37" t="inlineStr">
        <is>
          <t>Split 1</t>
        </is>
      </c>
      <c r="D129" s="37" t="inlineStr">
        <is>
          <t>Split 1, Postgame</t>
        </is>
      </c>
      <c r="E129" s="37" t="inlineStr">
        <is>
          <t>MAP_ALTERING_CAVE, MAP_ROUTE102, MAP_SAFARI_ZONE_SOUTHEAST</t>
        </is>
      </c>
      <c r="F129" s="37" t="n">
        <v>3</v>
      </c>
      <c r="G129" s="37" t="inlineStr">
        <is>
          <t>Lv 15 -&gt; Flaaffy</t>
        </is>
      </c>
      <c r="H129" s="37" t="inlineStr">
        <is>
          <t>see Evolution Changes sheet</t>
        </is>
      </c>
    </row>
    <row r="130">
      <c r="A130" s="32" t="inlineStr">
        <is>
          <t>Marill</t>
        </is>
      </c>
      <c r="B130" s="32" t="inlineStr">
        <is>
          <t>Wild</t>
        </is>
      </c>
      <c r="C130" s="32" t="inlineStr">
        <is>
          <t>Split 1</t>
        </is>
      </c>
      <c r="D130" s="32" t="inlineStr">
        <is>
          <t>Split 1, Split 4, Split 5, Split 7, Postgame</t>
        </is>
      </c>
      <c r="E130" s="32" t="inlineStr">
        <is>
          <t>MAP_PETALBURG_CITY, MAP_ROUTE102, MAP_ROUTE111, MAP_ROUTE112, MAP_ROUTE114, MAP_ROUTE117, MAP_ROUTE120, MAP_SAFARI_ZONE_SOUTHEAST</t>
        </is>
      </c>
      <c r="F130" s="32" t="n">
        <v>5</v>
      </c>
      <c r="G130" s="32" t="inlineStr">
        <is>
          <t>Lv 18 -&gt; Azumarill</t>
        </is>
      </c>
      <c r="H130" s="32" t="inlineStr">
        <is>
          <t>see Evolution Changes sheet</t>
        </is>
      </c>
    </row>
    <row r="131">
      <c r="A131" s="37" t="inlineStr">
        <is>
          <t>Mawile</t>
        </is>
      </c>
      <c r="B131" s="37" t="inlineStr">
        <is>
          <t>Wild</t>
        </is>
      </c>
      <c r="C131" s="37" t="inlineStr">
        <is>
          <t>Split 3</t>
        </is>
      </c>
      <c r="D131" s="37" t="inlineStr">
        <is>
          <t>Split 3, Elite Four &amp; Champion, Unassigned</t>
        </is>
      </c>
      <c r="E131" s="37" t="inlineStr">
        <is>
          <t>MAP_GRANITE_CAVE_1F, MAP_GRANITE_CAVE_B1F, MAP_GRANITE_CAVE_B2F, MAP_LOST_CAVE, MAP_VICTORY_ROAD_B1F, MAP_VICTORY_ROAD_B2F</t>
        </is>
      </c>
      <c r="F131" s="37" t="n">
        <v>14</v>
      </c>
      <c r="G131" s="37" t="n"/>
      <c r="H131" s="37" t="inlineStr">
        <is>
          <t>see Evolution Changes sheet</t>
        </is>
      </c>
    </row>
    <row r="132">
      <c r="A132" s="32" t="inlineStr">
        <is>
          <t>Meowth</t>
        </is>
      </c>
      <c r="B132" s="32" t="inlineStr">
        <is>
          <t>Trade</t>
        </is>
      </c>
      <c r="C132" s="32" t="inlineStr">
        <is>
          <t>Postgame</t>
        </is>
      </c>
      <c r="D132" s="32" t="inlineStr">
        <is>
          <t>Postgame</t>
        </is>
      </c>
      <c r="E132" s="32" t="inlineStr">
        <is>
          <t>BattleFrontier_Lounge6</t>
        </is>
      </c>
      <c r="F132" s="32" t="n"/>
      <c r="G132" s="32" t="inlineStr">
        <is>
          <t>Lv 28 -&gt; Persian</t>
        </is>
      </c>
      <c r="H132" s="32" t="inlineStr">
        <is>
          <t>see Evolution Changes sheet</t>
        </is>
      </c>
    </row>
    <row r="133">
      <c r="A133" s="37" t="inlineStr">
        <is>
          <t>Metapod</t>
        </is>
      </c>
      <c r="B133" s="37" t="inlineStr">
        <is>
          <t>Wild</t>
        </is>
      </c>
      <c r="C133" s="37" t="inlineStr">
        <is>
          <t>Split 1</t>
        </is>
      </c>
      <c r="D133" s="37" t="inlineStr">
        <is>
          <t>Split 1</t>
        </is>
      </c>
      <c r="E133" s="37" t="inlineStr">
        <is>
          <t>MAP_VIRIDIAN_FOREST</t>
        </is>
      </c>
      <c r="F133" s="37" t="n">
        <v>10</v>
      </c>
      <c r="G133" s="37" t="inlineStr">
        <is>
          <t>Lv 10 -&gt; Butterfree</t>
        </is>
      </c>
      <c r="H133" s="37" t="inlineStr">
        <is>
          <t>see Evolution Changes sheet</t>
        </is>
      </c>
    </row>
    <row r="134">
      <c r="A134" s="32" t="inlineStr">
        <is>
          <t>Mienfoo</t>
        </is>
      </c>
      <c r="B134" s="32" t="inlineStr">
        <is>
          <t>Wild</t>
        </is>
      </c>
      <c r="C134" s="32" t="inlineStr">
        <is>
          <t>Unassigned</t>
        </is>
      </c>
      <c r="D134" s="32" t="inlineStr">
        <is>
          <t>Unassigned</t>
        </is>
      </c>
      <c r="E134" s="32" t="inlineStr">
        <is>
          <t>MAP_TRAINER_GROVE</t>
        </is>
      </c>
      <c r="F134" s="32" t="n">
        <v>9</v>
      </c>
      <c r="G134" s="32" t="inlineStr">
        <is>
          <t>Lv 34 -&gt; Mienshao</t>
        </is>
      </c>
      <c r="H134" s="32" t="inlineStr">
        <is>
          <t>see Evolution Changes sheet</t>
        </is>
      </c>
    </row>
    <row r="135">
      <c r="A135" s="37" t="inlineStr">
        <is>
          <t>Mightyena</t>
        </is>
      </c>
      <c r="B135" s="37" t="inlineStr">
        <is>
          <t>Wild</t>
        </is>
      </c>
      <c r="C135" s="37" t="inlineStr">
        <is>
          <t>Split 7</t>
        </is>
      </c>
      <c r="D135" s="37" t="inlineStr">
        <is>
          <t>Split 7</t>
        </is>
      </c>
      <c r="E135" s="37" t="inlineStr">
        <is>
          <t>MAP_ROUTE120, MAP_ROUTE121, MAP_ROUTE123</t>
        </is>
      </c>
      <c r="F135" s="37" t="n">
        <v>25</v>
      </c>
      <c r="G135" s="37" t="n"/>
      <c r="H135" s="37" t="inlineStr">
        <is>
          <t>see Evolution Changes sheet</t>
        </is>
      </c>
    </row>
    <row r="136">
      <c r="A136" s="32" t="inlineStr">
        <is>
          <t>Milotic</t>
        </is>
      </c>
      <c r="B136" s="32" t="inlineStr">
        <is>
          <t>Wild</t>
        </is>
      </c>
      <c r="C136" s="32" t="inlineStr">
        <is>
          <t>Unassigned</t>
        </is>
      </c>
      <c r="D136" s="32" t="inlineStr">
        <is>
          <t>Unassigned</t>
        </is>
      </c>
      <c r="E136" s="32" t="n"/>
      <c r="F136" s="32" t="n">
        <v>5</v>
      </c>
      <c r="G136" s="32" t="n"/>
      <c r="H136" s="32" t="inlineStr">
        <is>
          <t>see Evolution Changes sheet</t>
        </is>
      </c>
    </row>
    <row r="137">
      <c r="A137" s="37" t="inlineStr">
        <is>
          <t>Miltank</t>
        </is>
      </c>
      <c r="B137" s="37" t="inlineStr">
        <is>
          <t>Wild</t>
        </is>
      </c>
      <c r="C137" s="37" t="inlineStr">
        <is>
          <t>Postgame</t>
        </is>
      </c>
      <c r="D137" s="37" t="inlineStr">
        <is>
          <t>Postgame</t>
        </is>
      </c>
      <c r="E137" s="37" t="inlineStr">
        <is>
          <t>MAP_SAFARI_ZONE_NORTHEAST</t>
        </is>
      </c>
      <c r="F137" s="37" t="n">
        <v>37</v>
      </c>
      <c r="G137" s="37" t="n"/>
      <c r="H137" s="37" t="inlineStr">
        <is>
          <t>see Evolution Changes sheet</t>
        </is>
      </c>
    </row>
    <row r="138">
      <c r="A138" s="32" t="inlineStr">
        <is>
          <t>Minccino</t>
        </is>
      </c>
      <c r="B138" s="32" t="inlineStr">
        <is>
          <t>Wild</t>
        </is>
      </c>
      <c r="C138" s="32" t="inlineStr">
        <is>
          <t>Unassigned</t>
        </is>
      </c>
      <c r="D138" s="32" t="inlineStr">
        <is>
          <t>Unassigned</t>
        </is>
      </c>
      <c r="E138" s="32" t="inlineStr">
        <is>
          <t>MAP_TRAINER_GROVE</t>
        </is>
      </c>
      <c r="F138" s="32" t="n">
        <v>9</v>
      </c>
      <c r="G138" s="32" t="inlineStr">
        <is>
          <t>Item (Shiny Stone) -&gt; Cinccino</t>
        </is>
      </c>
      <c r="H138" s="32" t="inlineStr">
        <is>
          <t>see Evolution Changes sheet</t>
        </is>
      </c>
    </row>
    <row r="139">
      <c r="A139" s="37" t="inlineStr">
        <is>
          <t>Minun</t>
        </is>
      </c>
      <c r="B139" s="37" t="inlineStr">
        <is>
          <t>Wild</t>
        </is>
      </c>
      <c r="C139" s="37" t="inlineStr">
        <is>
          <t>Split 4</t>
        </is>
      </c>
      <c r="D139" s="37" t="inlineStr">
        <is>
          <t>Split 4</t>
        </is>
      </c>
      <c r="E139" s="37" t="inlineStr">
        <is>
          <t>MAP_ROUTE110</t>
        </is>
      </c>
      <c r="F139" s="37" t="n">
        <v>13</v>
      </c>
      <c r="G139" s="37" t="n"/>
      <c r="H139" s="37" t="inlineStr">
        <is>
          <t>see Evolution Changes sheet</t>
        </is>
      </c>
    </row>
    <row r="140">
      <c r="A140" s="32" t="inlineStr">
        <is>
          <t>Misdreavus</t>
        </is>
      </c>
      <c r="B140" s="32" t="inlineStr">
        <is>
          <t>Wild</t>
        </is>
      </c>
      <c r="C140" s="32" t="inlineStr">
        <is>
          <t>Split 3</t>
        </is>
      </c>
      <c r="D140" s="32" t="inlineStr">
        <is>
          <t>Split 3</t>
        </is>
      </c>
      <c r="E140" s="32" t="inlineStr">
        <is>
          <t>MAP_HOLLOWBROOK</t>
        </is>
      </c>
      <c r="F140" s="32" t="n">
        <v>22</v>
      </c>
      <c r="G140" s="32" t="inlineStr">
        <is>
          <t>Item (Dusk Stone) -&gt; Mismagius</t>
        </is>
      </c>
      <c r="H140" s="32" t="inlineStr">
        <is>
          <t>see Evolution Changes sheet</t>
        </is>
      </c>
    </row>
    <row r="141">
      <c r="A141" s="37" t="inlineStr">
        <is>
          <t>Natu</t>
        </is>
      </c>
      <c r="B141" s="37" t="inlineStr">
        <is>
          <t>Wild</t>
        </is>
      </c>
      <c r="C141" s="37" t="inlineStr">
        <is>
          <t>Split 3</t>
        </is>
      </c>
      <c r="D141" s="37" t="inlineStr">
        <is>
          <t>Split 3, Postgame, Unassigned</t>
        </is>
      </c>
      <c r="E141" s="37" t="inlineStr">
        <is>
          <t>MAP_DEWFORD_TOWN, MAP_SAFARI_ZONE_NORTH, MAP_SAFARI_ZONE_SOUTH, MAP_SAFARI_ZONE_SOUTHWEST, MAP_TRAINER_GROVE</t>
        </is>
      </c>
      <c r="F141" s="37" t="n">
        <v>9</v>
      </c>
      <c r="G141" s="37" t="inlineStr">
        <is>
          <t>Lv 25 -&gt; Xatu</t>
        </is>
      </c>
      <c r="H141" s="37" t="inlineStr">
        <is>
          <t>see Evolution Changes sheet</t>
        </is>
      </c>
    </row>
    <row r="142">
      <c r="A142" s="32" t="inlineStr">
        <is>
          <t>Nosepass</t>
        </is>
      </c>
      <c r="B142" s="32" t="inlineStr">
        <is>
          <t>Wild</t>
        </is>
      </c>
      <c r="C142" s="32" t="inlineStr">
        <is>
          <t>Split 1</t>
        </is>
      </c>
      <c r="D142" s="32" t="inlineStr">
        <is>
          <t>Split 1, Split 3, Unassigned</t>
        </is>
      </c>
      <c r="E142" s="32" t="inlineStr">
        <is>
          <t>MAP_GRANITE_CAVE_1F, MAP_GRANITE_CAVE_B1F, MAP_GRANITE_CAVE_B2F, MAP_LOST_CAVE, MAP_PETALBURG_COAST</t>
        </is>
      </c>
      <c r="F142" s="32" t="n">
        <v>8</v>
      </c>
      <c r="G142" s="32" t="inlineStr">
        <is>
          <t>Mapsec MAPSEC_NEW_MAUVILLE -&gt; Probopass; Item (Thunder Stone) -&gt; Probopass</t>
        </is>
      </c>
      <c r="H142" s="32" t="inlineStr">
        <is>
          <t>see Evolution Changes sheet</t>
        </is>
      </c>
    </row>
    <row r="143">
      <c r="A143" s="37" t="inlineStr">
        <is>
          <t>Numel</t>
        </is>
      </c>
      <c r="B143" s="37" t="inlineStr">
        <is>
          <t>Wild</t>
        </is>
      </c>
      <c r="C143" s="37" t="inlineStr">
        <is>
          <t>Split 1</t>
        </is>
      </c>
      <c r="D143" s="37" t="inlineStr">
        <is>
          <t>Split 1, Split 5</t>
        </is>
      </c>
      <c r="E143" s="37" t="inlineStr">
        <is>
          <t>MAP_FIERY_PATH, MAP_JAGGED_PASS, MAP_OLDALE_TOWN, MAP_ROUTE112</t>
        </is>
      </c>
      <c r="F143" s="37" t="n">
        <v>4</v>
      </c>
      <c r="G143" s="37" t="inlineStr">
        <is>
          <t>Lv 33 -&gt; Camerupt</t>
        </is>
      </c>
      <c r="H143" s="37" t="inlineStr">
        <is>
          <t>see Evolution Changes sheet</t>
        </is>
      </c>
    </row>
    <row r="144">
      <c r="A144" s="32" t="inlineStr">
        <is>
          <t>Nuzleaf</t>
        </is>
      </c>
      <c r="B144" s="32" t="inlineStr">
        <is>
          <t>Wild</t>
        </is>
      </c>
      <c r="C144" s="32" t="inlineStr">
        <is>
          <t>Split 5</t>
        </is>
      </c>
      <c r="D144" s="32" t="inlineStr">
        <is>
          <t>Split 5</t>
        </is>
      </c>
      <c r="E144" s="32" t="inlineStr">
        <is>
          <t>MAP_ROUTE114</t>
        </is>
      </c>
      <c r="F144" s="32" t="n">
        <v>15</v>
      </c>
      <c r="G144" s="32" t="inlineStr">
        <is>
          <t>Item (Leaf Stone) -&gt; Shiftry</t>
        </is>
      </c>
      <c r="H144" s="32" t="inlineStr">
        <is>
          <t>see Evolution Changes sheet</t>
        </is>
      </c>
    </row>
    <row r="145">
      <c r="A145" s="37" t="inlineStr">
        <is>
          <t>Octillery</t>
        </is>
      </c>
      <c r="B145" s="37" t="inlineStr">
        <is>
          <t>Wild</t>
        </is>
      </c>
      <c r="C145" s="37" t="inlineStr">
        <is>
          <t>Split 3</t>
        </is>
      </c>
      <c r="D145" s="37" t="inlineStr">
        <is>
          <t>Split 3, Postgame</t>
        </is>
      </c>
      <c r="E145" s="37" t="inlineStr">
        <is>
          <t>MAP_DEWFORD_TOWN, MAP_ROUTE106, MAP_SAFARI_ZONE_SOUTHEAST</t>
        </is>
      </c>
      <c r="F145" s="37" t="n">
        <v>35</v>
      </c>
      <c r="G145" s="37" t="n"/>
      <c r="H145" s="37" t="inlineStr">
        <is>
          <t>see Evolution Changes sheet</t>
        </is>
      </c>
    </row>
    <row r="146">
      <c r="A146" s="32" t="inlineStr">
        <is>
          <t>Oddish</t>
        </is>
      </c>
      <c r="B146" s="32" t="inlineStr">
        <is>
          <t>Wild</t>
        </is>
      </c>
      <c r="C146" s="32" t="inlineStr">
        <is>
          <t>Split 2</t>
        </is>
      </c>
      <c r="D146" s="32" t="inlineStr">
        <is>
          <t>Split 2, Split 4, Split 6, Split 7, Postgame</t>
        </is>
      </c>
      <c r="E146" s="32" t="inlineStr">
        <is>
          <t>MAP_ROUTE104, MAP_ROUTE110, MAP_ROUTE117, MAP_ROUTE119, MAP_ROUTE120, MAP_ROUTE121, MAP_ROUTE123, MAP_SAFARI_ZONE_NORTH, MAP_SAFARI_ZONE_NORTHWEST, MAP_SAFARI_ZONE_SOUTH, MAP_SAFARI_ZONE_SOUTHWEST</t>
        </is>
      </c>
      <c r="F146" s="32" t="n">
        <v>6</v>
      </c>
      <c r="G146" s="32" t="inlineStr">
        <is>
          <t>Lv 21 -&gt; Gloom</t>
        </is>
      </c>
      <c r="H146" s="32" t="inlineStr">
        <is>
          <t>see Evolution Changes sheet</t>
        </is>
      </c>
    </row>
    <row r="147">
      <c r="A147" s="37" t="inlineStr">
        <is>
          <t>Omanyte</t>
        </is>
      </c>
      <c r="B147" s="37" t="inlineStr">
        <is>
          <t>Wild</t>
        </is>
      </c>
      <c r="C147" s="37" t="inlineStr">
        <is>
          <t>Split 1</t>
        </is>
      </c>
      <c r="D147" s="37" t="inlineStr">
        <is>
          <t>Split 1</t>
        </is>
      </c>
      <c r="E147" s="37" t="inlineStr">
        <is>
          <t>MAP_LITTLEROOT_TOWN</t>
        </is>
      </c>
      <c r="F147" s="37" t="n">
        <v>3</v>
      </c>
      <c r="G147" s="37" t="inlineStr">
        <is>
          <t>Lv 40 -&gt; Omastar</t>
        </is>
      </c>
      <c r="H147" s="37" t="inlineStr">
        <is>
          <t>see Evolution Changes sheet</t>
        </is>
      </c>
    </row>
    <row r="148">
      <c r="A148" s="32" t="inlineStr">
        <is>
          <t>Onix</t>
        </is>
      </c>
      <c r="B148" s="32" t="inlineStr">
        <is>
          <t>Wild</t>
        </is>
      </c>
      <c r="C148" s="32" t="inlineStr">
        <is>
          <t>Split 1</t>
        </is>
      </c>
      <c r="D148" s="32" t="inlineStr">
        <is>
          <t>Split 1, Split 3</t>
        </is>
      </c>
      <c r="E148" s="32" t="inlineStr">
        <is>
          <t>MAP_GRANITE_CAVE_STEVENS_ROOM, MAP_PETALBURG_COAST</t>
        </is>
      </c>
      <c r="F148" s="32" t="n">
        <v>8</v>
      </c>
      <c r="G148" s="32" t="inlineStr">
        <is>
          <t>Item (Metal Coat) -&gt; Steelix</t>
        </is>
      </c>
      <c r="H148" s="32" t="inlineStr">
        <is>
          <t>see Evolution Changes sheet</t>
        </is>
      </c>
    </row>
    <row r="149">
      <c r="A149" s="37" t="inlineStr">
        <is>
          <t>Oshawott</t>
        </is>
      </c>
      <c r="B149" s="37" t="inlineStr">
        <is>
          <t>Wild</t>
        </is>
      </c>
      <c r="C149" s="37" t="inlineStr">
        <is>
          <t>Split 1</t>
        </is>
      </c>
      <c r="D149" s="37" t="inlineStr">
        <is>
          <t>Split 1</t>
        </is>
      </c>
      <c r="E149" s="37" t="inlineStr">
        <is>
          <t>MAP_PETALBURG_CITY</t>
        </is>
      </c>
      <c r="F149" s="37" t="n">
        <v>6</v>
      </c>
      <c r="G149" s="37" t="inlineStr">
        <is>
          <t>Lv 17 -&gt; Dewott</t>
        </is>
      </c>
      <c r="H149" s="37" t="inlineStr">
        <is>
          <t>see Evolution Changes sheet</t>
        </is>
      </c>
    </row>
    <row r="150">
      <c r="A150" s="32" t="inlineStr">
        <is>
          <t>Pancham</t>
        </is>
      </c>
      <c r="B150" s="32" t="inlineStr">
        <is>
          <t>Wild</t>
        </is>
      </c>
      <c r="C150" s="32" t="inlineStr">
        <is>
          <t>Unassigned</t>
        </is>
      </c>
      <c r="D150" s="32" t="inlineStr">
        <is>
          <t>Unassigned</t>
        </is>
      </c>
      <c r="E150" s="32" t="inlineStr">
        <is>
          <t>MAP_TRAINER_GROVE</t>
        </is>
      </c>
      <c r="F150" s="32" t="n">
        <v>9</v>
      </c>
      <c r="G150" s="32" t="inlineStr">
        <is>
          <t>Level Dark Type Mon In Party 32 -&gt; Pangoro</t>
        </is>
      </c>
      <c r="H150" s="32" t="inlineStr">
        <is>
          <t>see Evolution Changes sheet</t>
        </is>
      </c>
    </row>
    <row r="151">
      <c r="A151" s="37" t="inlineStr">
        <is>
          <t>Paras</t>
        </is>
      </c>
      <c r="B151" s="37" t="inlineStr">
        <is>
          <t>Wild</t>
        </is>
      </c>
      <c r="C151" s="37" t="inlineStr">
        <is>
          <t>Split 2</t>
        </is>
      </c>
      <c r="D151" s="37" t="inlineStr">
        <is>
          <t>Split 2</t>
        </is>
      </c>
      <c r="E151" s="37" t="inlineStr">
        <is>
          <t>MAP_PETALBURG_WOODS</t>
        </is>
      </c>
      <c r="F151" s="37" t="n">
        <v>11</v>
      </c>
      <c r="G151" s="37" t="inlineStr">
        <is>
          <t>Lv 24 -&gt; Parasect</t>
        </is>
      </c>
      <c r="H151" s="37" t="inlineStr">
        <is>
          <t>see Evolution Changes sheet</t>
        </is>
      </c>
    </row>
    <row r="152">
      <c r="A152" s="32" t="inlineStr">
        <is>
          <t>Patrat</t>
        </is>
      </c>
      <c r="B152" s="32" t="inlineStr">
        <is>
          <t>Wild</t>
        </is>
      </c>
      <c r="C152" s="32" t="inlineStr">
        <is>
          <t>Split 1</t>
        </is>
      </c>
      <c r="D152" s="32" t="inlineStr">
        <is>
          <t>Split 1</t>
        </is>
      </c>
      <c r="E152" s="32" t="inlineStr">
        <is>
          <t>MAP_ROUTE102</t>
        </is>
      </c>
      <c r="F152" s="32" t="n">
        <v>5</v>
      </c>
      <c r="G152" s="32" t="inlineStr">
        <is>
          <t>Lv 17 -&gt; Watchog</t>
        </is>
      </c>
      <c r="H152" s="32" t="inlineStr">
        <is>
          <t>see Evolution Changes sheet</t>
        </is>
      </c>
    </row>
    <row r="153">
      <c r="A153" s="37" t="inlineStr">
        <is>
          <t>Pawniard</t>
        </is>
      </c>
      <c r="B153" s="37" t="inlineStr">
        <is>
          <t>Wild</t>
        </is>
      </c>
      <c r="C153" s="37" t="inlineStr">
        <is>
          <t>Split 2</t>
        </is>
      </c>
      <c r="D153" s="37" t="inlineStr">
        <is>
          <t>Split 2</t>
        </is>
      </c>
      <c r="E153" s="37" t="inlineStr">
        <is>
          <t>MAP_ROUTE116</t>
        </is>
      </c>
      <c r="F153" s="37" t="n">
        <v>13</v>
      </c>
      <c r="G153" s="37" t="inlineStr">
        <is>
          <t>Lv 44 -&gt; Bisharp</t>
        </is>
      </c>
      <c r="H153" s="37" t="inlineStr">
        <is>
          <t>see Evolution Changes sheet</t>
        </is>
      </c>
    </row>
    <row r="154">
      <c r="A154" s="32" t="inlineStr">
        <is>
          <t>Pelipper</t>
        </is>
      </c>
      <c r="B154" s="32" t="inlineStr">
        <is>
          <t>Wild</t>
        </is>
      </c>
      <c r="C154" s="32" t="inlineStr">
        <is>
          <t>Split 1</t>
        </is>
      </c>
      <c r="D154" s="32" t="inlineStr">
        <is>
          <t>Split 1, Split 2, Split 3, Split 4, Split 6, Split 7, Split 8, Elite Four &amp; Champion, Unassigned</t>
        </is>
      </c>
      <c r="E154" s="32" t="inlineStr">
        <is>
          <t>MAP_EVER_GRANDE_CITY, MAP_LILYCOVE_CITY, MAP_MOSSDEEP_CITY, MAP_PACIFIDLOG_TOWN, MAP_ROUTE103, MAP_ROUTE104, MAP_ROUTE105, MAP_ROUTE107, MAP_ROUTE108, MAP_ROUTE109, MAP_ROUTE110, MAP_ROUTE115, MAP_ROUTE118, MAP_ROUTE119, MAP_ROUTE121, MAP_ROUTE122, M</t>
        </is>
      </c>
      <c r="F154" s="32" t="n">
        <v>25</v>
      </c>
      <c r="G154" s="32" t="n"/>
      <c r="H154" s="32" t="inlineStr">
        <is>
          <t>see Evolution Changes sheet</t>
        </is>
      </c>
    </row>
    <row r="155">
      <c r="A155" s="37" t="inlineStr">
        <is>
          <t>Petilil</t>
        </is>
      </c>
      <c r="B155" s="37" t="inlineStr">
        <is>
          <t>Wild</t>
        </is>
      </c>
      <c r="C155" s="37" t="inlineStr">
        <is>
          <t>Split 2</t>
        </is>
      </c>
      <c r="D155" s="37" t="inlineStr">
        <is>
          <t>Split 2</t>
        </is>
      </c>
      <c r="E155" s="37" t="inlineStr">
        <is>
          <t>MAP_ROUTE104</t>
        </is>
      </c>
      <c r="F155" s="37" t="n">
        <v>7</v>
      </c>
      <c r="G155" s="37" t="inlineStr">
        <is>
          <t>Item (Sun Stone) -&gt; Lilligant; None -&gt; Lilligant Hisui</t>
        </is>
      </c>
      <c r="H155" s="37" t="inlineStr">
        <is>
          <t>see Evolution Changes sheet</t>
        </is>
      </c>
    </row>
    <row r="156">
      <c r="A156" s="32" t="inlineStr">
        <is>
          <t>Phanpy</t>
        </is>
      </c>
      <c r="B156" s="32" t="inlineStr">
        <is>
          <t>Wild</t>
        </is>
      </c>
      <c r="C156" s="32" t="inlineStr">
        <is>
          <t>Postgame</t>
        </is>
      </c>
      <c r="D156" s="32" t="inlineStr">
        <is>
          <t>Postgame, Unassigned</t>
        </is>
      </c>
      <c r="E156" s="32" t="inlineStr">
        <is>
          <t>MAP_SAFARI_ZONE_NORTH, MAP_TRAINER_GROVE</t>
        </is>
      </c>
      <c r="F156" s="32" t="n">
        <v>9</v>
      </c>
      <c r="G156" s="32" t="inlineStr">
        <is>
          <t>Lv 25 -&gt; Donphan</t>
        </is>
      </c>
      <c r="H156" s="32" t="inlineStr">
        <is>
          <t>see Evolution Changes sheet</t>
        </is>
      </c>
    </row>
    <row r="157">
      <c r="A157" s="37" t="inlineStr">
        <is>
          <t>Phantump</t>
        </is>
      </c>
      <c r="B157" s="37" t="inlineStr">
        <is>
          <t>Wild</t>
        </is>
      </c>
      <c r="C157" s="37" t="inlineStr">
        <is>
          <t>Split 3</t>
        </is>
      </c>
      <c r="D157" s="37" t="inlineStr">
        <is>
          <t>Split 3</t>
        </is>
      </c>
      <c r="E157" s="37" t="inlineStr">
        <is>
          <t>MAP_HOLLOWBROOK</t>
        </is>
      </c>
      <c r="F157" s="37" t="n">
        <v>22</v>
      </c>
      <c r="G157" s="37" t="inlineStr">
        <is>
          <t>Item (Linking Cord) -&gt; Trevenant</t>
        </is>
      </c>
      <c r="H157" s="37" t="inlineStr">
        <is>
          <t>see Evolution Changes sheet</t>
        </is>
      </c>
    </row>
    <row r="158">
      <c r="A158" s="32" t="inlineStr">
        <is>
          <t>Pidgey</t>
        </is>
      </c>
      <c r="B158" s="32" t="inlineStr">
        <is>
          <t>Wild</t>
        </is>
      </c>
      <c r="C158" s="32" t="inlineStr">
        <is>
          <t>Split 1</t>
        </is>
      </c>
      <c r="D158" s="32" t="inlineStr">
        <is>
          <t>Split 1</t>
        </is>
      </c>
      <c r="E158" s="32" t="inlineStr">
        <is>
          <t>MAP_VIRIDIAN_FOREST</t>
        </is>
      </c>
      <c r="F158" s="32" t="n">
        <v>10</v>
      </c>
      <c r="G158" s="32" t="inlineStr">
        <is>
          <t>Lv 18 -&gt; Pidgeotto</t>
        </is>
      </c>
      <c r="H158" s="32" t="inlineStr">
        <is>
          <t>see Evolution Changes sheet</t>
        </is>
      </c>
    </row>
    <row r="159">
      <c r="A159" s="37" t="inlineStr">
        <is>
          <t>Pikachu</t>
        </is>
      </c>
      <c r="B159" s="37" t="inlineStr">
        <is>
          <t>Wild</t>
        </is>
      </c>
      <c r="C159" s="37" t="inlineStr">
        <is>
          <t>Split 1</t>
        </is>
      </c>
      <c r="D159" s="37" t="inlineStr">
        <is>
          <t>Split 1, Postgame</t>
        </is>
      </c>
      <c r="E159" s="37" t="inlineStr">
        <is>
          <t>MAP_SAFARI_ZONE_SOUTH, MAP_SAFARI_ZONE_SOUTHWEST, MAP_VIRIDIAN_FOREST</t>
        </is>
      </c>
      <c r="F159" s="37" t="n">
        <v>10</v>
      </c>
      <c r="G159" s="37" t="inlineStr">
        <is>
          <t>Item (Thunder Stone) -&gt; Raichu; None -&gt; Raichu Alola</t>
        </is>
      </c>
      <c r="H159" s="37" t="inlineStr">
        <is>
          <t>see Evolution Changes sheet</t>
        </is>
      </c>
    </row>
    <row r="160">
      <c r="A160" s="32" t="inlineStr">
        <is>
          <t>Pineco</t>
        </is>
      </c>
      <c r="B160" s="32" t="inlineStr">
        <is>
          <t>Wild</t>
        </is>
      </c>
      <c r="C160" s="32" t="inlineStr">
        <is>
          <t>Split 2</t>
        </is>
      </c>
      <c r="D160" s="32" t="inlineStr">
        <is>
          <t>Split 2, Postgame</t>
        </is>
      </c>
      <c r="E160" s="32" t="inlineStr">
        <is>
          <t>MAP_ALTERING_CAVE, MAP_PETALBURG_WOODS, MAP_SAFARI_ZONE_NORTHEAST</t>
        </is>
      </c>
      <c r="F160" s="32" t="n">
        <v>12</v>
      </c>
      <c r="G160" s="32" t="inlineStr">
        <is>
          <t>Lv 31 -&gt; Forretress</t>
        </is>
      </c>
      <c r="H160" s="32" t="inlineStr">
        <is>
          <t>see Evolution Changes sheet</t>
        </is>
      </c>
    </row>
    <row r="161">
      <c r="A161" s="37" t="inlineStr">
        <is>
          <t>Pinsir</t>
        </is>
      </c>
      <c r="B161" s="37" t="inlineStr">
        <is>
          <t>Wild</t>
        </is>
      </c>
      <c r="C161" s="37" t="inlineStr">
        <is>
          <t>Postgame</t>
        </is>
      </c>
      <c r="D161" s="37" t="inlineStr">
        <is>
          <t>Postgame</t>
        </is>
      </c>
      <c r="E161" s="37" t="inlineStr">
        <is>
          <t>MAP_SAFARI_ZONE_NORTHWEST</t>
        </is>
      </c>
      <c r="F161" s="37" t="n">
        <v>27</v>
      </c>
      <c r="G161" s="37" t="n"/>
      <c r="H161" s="37" t="inlineStr">
        <is>
          <t>see Evolution Changes sheet</t>
        </is>
      </c>
    </row>
    <row r="162">
      <c r="A162" s="32" t="inlineStr">
        <is>
          <t>Plusle</t>
        </is>
      </c>
      <c r="B162" s="32" t="inlineStr">
        <is>
          <t>Trade, Wild</t>
        </is>
      </c>
      <c r="C162" s="32" t="inlineStr">
        <is>
          <t>Split 4</t>
        </is>
      </c>
      <c r="D162" s="32" t="inlineStr">
        <is>
          <t>Split 4, Split 6</t>
        </is>
      </c>
      <c r="E162" s="32" t="inlineStr">
        <is>
          <t>FortreeCity_House1, MAP_ROUTE110</t>
        </is>
      </c>
      <c r="F162" s="32" t="n">
        <v>12</v>
      </c>
      <c r="G162" s="32" t="n"/>
      <c r="H162" s="32" t="inlineStr">
        <is>
          <t>see Evolution Changes sheet</t>
        </is>
      </c>
    </row>
    <row r="163">
      <c r="A163" s="37" t="inlineStr">
        <is>
          <t>Poliwag</t>
        </is>
      </c>
      <c r="B163" s="37" t="inlineStr">
        <is>
          <t>Wild</t>
        </is>
      </c>
      <c r="C163" s="37" t="inlineStr">
        <is>
          <t>Split 4</t>
        </is>
      </c>
      <c r="D163" s="37" t="inlineStr">
        <is>
          <t>Split 4</t>
        </is>
      </c>
      <c r="E163" s="37" t="inlineStr">
        <is>
          <t>MAP_ROUTE117</t>
        </is>
      </c>
      <c r="F163" s="37" t="n">
        <v>30</v>
      </c>
      <c r="G163" s="37" t="inlineStr">
        <is>
          <t>Lv 25 -&gt; Poliwhirl</t>
        </is>
      </c>
      <c r="H163" s="37" t="inlineStr">
        <is>
          <t>see Evolution Changes sheet</t>
        </is>
      </c>
    </row>
    <row r="164">
      <c r="A164" s="32" t="inlineStr">
        <is>
          <t>Poliwhirl</t>
        </is>
      </c>
      <c r="B164" s="32" t="inlineStr">
        <is>
          <t>Wild</t>
        </is>
      </c>
      <c r="C164" s="32" t="inlineStr">
        <is>
          <t>Split 4</t>
        </is>
      </c>
      <c r="D164" s="32" t="inlineStr">
        <is>
          <t>Split 4</t>
        </is>
      </c>
      <c r="E164" s="32" t="inlineStr">
        <is>
          <t>MAP_ROUTE117</t>
        </is>
      </c>
      <c r="F164" s="32" t="n">
        <v>42</v>
      </c>
      <c r="G164" s="32" t="inlineStr">
        <is>
          <t>Item (Water Stone) -&gt; Poliwrath; Lv 36 -&gt; Politoed</t>
        </is>
      </c>
      <c r="H164" s="32" t="inlineStr">
        <is>
          <t>see Evolution Changes sheet</t>
        </is>
      </c>
    </row>
    <row r="165">
      <c r="A165" s="37" t="inlineStr">
        <is>
          <t>Poochyena</t>
        </is>
      </c>
      <c r="B165" s="37" t="inlineStr">
        <is>
          <t>Wild</t>
        </is>
      </c>
      <c r="C165" s="37" t="inlineStr">
        <is>
          <t>Split 4</t>
        </is>
      </c>
      <c r="D165" s="37" t="inlineStr">
        <is>
          <t>Split 4, Split 7</t>
        </is>
      </c>
      <c r="E165" s="37" t="inlineStr">
        <is>
          <t>MAP_ROUTE110, MAP_ROUTE117, MAP_ROUTE120, MAP_ROUTE121, MAP_ROUTE123</t>
        </is>
      </c>
      <c r="F165" s="37" t="n">
        <v>12</v>
      </c>
      <c r="G165" s="37" t="inlineStr">
        <is>
          <t>Lv 18 -&gt; Mightyena</t>
        </is>
      </c>
      <c r="H165" s="37" t="inlineStr">
        <is>
          <t>see Evolution Changes sheet</t>
        </is>
      </c>
    </row>
    <row r="166">
      <c r="A166" s="32" t="inlineStr">
        <is>
          <t>Psyduck</t>
        </is>
      </c>
      <c r="B166" s="32" t="inlineStr">
        <is>
          <t>Wild</t>
        </is>
      </c>
      <c r="C166" s="32" t="inlineStr">
        <is>
          <t>Split 2</t>
        </is>
      </c>
      <c r="D166" s="32" t="inlineStr">
        <is>
          <t>Split 2, Split 4, Postgame</t>
        </is>
      </c>
      <c r="E166" s="32" t="inlineStr">
        <is>
          <t>MAP_ROUTE117, MAP_RUSTURF_TUNNEL, MAP_SAFARI_ZONE_NORTHWEST, MAP_SAFARI_ZONE_SOUTHWEST</t>
        </is>
      </c>
      <c r="F166" s="32" t="n">
        <v>14</v>
      </c>
      <c r="G166" s="32" t="inlineStr">
        <is>
          <t>Lv 33 -&gt; Golduck</t>
        </is>
      </c>
      <c r="H166" s="32" t="inlineStr">
        <is>
          <t>see Evolution Changes sheet</t>
        </is>
      </c>
    </row>
    <row r="167">
      <c r="A167" s="37" t="inlineStr">
        <is>
          <t>Purrloin</t>
        </is>
      </c>
      <c r="B167" s="37" t="inlineStr">
        <is>
          <t>Wild</t>
        </is>
      </c>
      <c r="C167" s="37" t="inlineStr">
        <is>
          <t>Split 2</t>
        </is>
      </c>
      <c r="D167" s="37" t="inlineStr">
        <is>
          <t>Split 2</t>
        </is>
      </c>
      <c r="E167" s="37" t="inlineStr">
        <is>
          <t>MAP_ROUTE116</t>
        </is>
      </c>
      <c r="F167" s="37" t="n">
        <v>13</v>
      </c>
      <c r="G167" s="37" t="inlineStr">
        <is>
          <t>Lv 20 -&gt; Liepard</t>
        </is>
      </c>
      <c r="H167" s="37" t="inlineStr">
        <is>
          <t>see Evolution Changes sheet</t>
        </is>
      </c>
    </row>
    <row r="168">
      <c r="A168" s="32" t="inlineStr">
        <is>
          <t>Quagsire</t>
        </is>
      </c>
      <c r="B168" s="32" t="inlineStr">
        <is>
          <t>Wild</t>
        </is>
      </c>
      <c r="C168" s="32" t="inlineStr">
        <is>
          <t>Split 4</t>
        </is>
      </c>
      <c r="D168" s="32" t="inlineStr">
        <is>
          <t>Split 4, Postgame</t>
        </is>
      </c>
      <c r="E168" s="32" t="inlineStr">
        <is>
          <t>MAP_ROUTE117, MAP_SAFARI_ZONE_SOUTHEAST</t>
        </is>
      </c>
      <c r="F168" s="32" t="n">
        <v>35</v>
      </c>
      <c r="G168" s="32" t="n"/>
      <c r="H168" s="32" t="inlineStr">
        <is>
          <t>see Evolution Changes sheet</t>
        </is>
      </c>
    </row>
    <row r="169">
      <c r="A169" s="37" t="inlineStr">
        <is>
          <t>Qwilfish</t>
        </is>
      </c>
      <c r="B169" s="37" t="inlineStr">
        <is>
          <t>Wild</t>
        </is>
      </c>
      <c r="C169" s="37" t="inlineStr">
        <is>
          <t>Split 3</t>
        </is>
      </c>
      <c r="D169" s="37" t="inlineStr">
        <is>
          <t>Split 3</t>
        </is>
      </c>
      <c r="E169" s="37" t="inlineStr">
        <is>
          <t>MAP_DEWFORD_TOWN, MAP_ROUTE105</t>
        </is>
      </c>
      <c r="F169" s="37" t="n">
        <v>30</v>
      </c>
      <c r="G169" s="37" t="n"/>
      <c r="H169" s="37" t="inlineStr">
        <is>
          <t>see Evolution Changes sheet</t>
        </is>
      </c>
    </row>
    <row r="170">
      <c r="A170" s="32" t="inlineStr">
        <is>
          <t>Relicanth</t>
        </is>
      </c>
      <c r="B170" s="32" t="inlineStr">
        <is>
          <t>Wild</t>
        </is>
      </c>
      <c r="C170" s="32" t="inlineStr">
        <is>
          <t>Unassigned</t>
        </is>
      </c>
      <c r="D170" s="32" t="inlineStr">
        <is>
          <t>Unassigned</t>
        </is>
      </c>
      <c r="E170" s="32" t="inlineStr">
        <is>
          <t>MAP_UNDERWATER_ROUTE124, MAP_UNDERWATER_ROUTE126</t>
        </is>
      </c>
      <c r="F170" s="32" t="n">
        <v>30</v>
      </c>
      <c r="G170" s="32" t="n"/>
      <c r="H170" s="32" t="inlineStr">
        <is>
          <t>see Evolution Changes sheet</t>
        </is>
      </c>
    </row>
    <row r="171">
      <c r="A171" s="37" t="inlineStr">
        <is>
          <t>Remoraid</t>
        </is>
      </c>
      <c r="B171" s="37" t="inlineStr">
        <is>
          <t>Wild</t>
        </is>
      </c>
      <c r="C171" s="37" t="inlineStr">
        <is>
          <t>Split 3</t>
        </is>
      </c>
      <c r="D171" s="37" t="inlineStr">
        <is>
          <t>Split 3, Postgame</t>
        </is>
      </c>
      <c r="E171" s="37" t="inlineStr">
        <is>
          <t>MAP_DEWFORD_TOWN, MAP_SAFARI_ZONE_SOUTHEAST</t>
        </is>
      </c>
      <c r="F171" s="37" t="n">
        <v>22</v>
      </c>
      <c r="G171" s="37" t="inlineStr">
        <is>
          <t>Lv 25 -&gt; Octillery</t>
        </is>
      </c>
      <c r="H171" s="37" t="inlineStr">
        <is>
          <t>see Evolution Changes sheet</t>
        </is>
      </c>
    </row>
    <row r="172">
      <c r="A172" s="32" t="inlineStr">
        <is>
          <t>Rhyhorn</t>
        </is>
      </c>
      <c r="B172" s="32" t="inlineStr">
        <is>
          <t>Trade, Wild</t>
        </is>
      </c>
      <c r="C172" s="32" t="inlineStr">
        <is>
          <t>Split 1</t>
        </is>
      </c>
      <c r="D172" s="32" t="inlineStr">
        <is>
          <t>Split 1, Postgame</t>
        </is>
      </c>
      <c r="E172" s="32" t="inlineStr">
        <is>
          <t>MAP_SAFARI_ZONE_NORTHWEST, PetalburgCity</t>
        </is>
      </c>
      <c r="F172" s="32" t="n">
        <v>27</v>
      </c>
      <c r="G172" s="32" t="inlineStr">
        <is>
          <t>Lv 42 -&gt; Rhydon</t>
        </is>
      </c>
      <c r="H172" s="32" t="inlineStr">
        <is>
          <t>see Evolution Changes sheet</t>
        </is>
      </c>
    </row>
    <row r="173">
      <c r="A173" s="37" t="inlineStr">
        <is>
          <t>Roggenrola</t>
        </is>
      </c>
      <c r="B173" s="37" t="inlineStr">
        <is>
          <t>Wild</t>
        </is>
      </c>
      <c r="C173" s="37" t="inlineStr">
        <is>
          <t>Split 1</t>
        </is>
      </c>
      <c r="D173" s="37" t="inlineStr">
        <is>
          <t>Split 1</t>
        </is>
      </c>
      <c r="E173" s="37" t="inlineStr">
        <is>
          <t>MAP_PETALBURG_COAST</t>
        </is>
      </c>
      <c r="F173" s="37" t="n">
        <v>8</v>
      </c>
      <c r="G173" s="37" t="inlineStr">
        <is>
          <t>Lv 22 -&gt; Boldore</t>
        </is>
      </c>
      <c r="H173" s="37" t="inlineStr">
        <is>
          <t>see Evolution Changes sheet</t>
        </is>
      </c>
    </row>
    <row r="174">
      <c r="A174" s="32" t="inlineStr">
        <is>
          <t>Rufflet</t>
        </is>
      </c>
      <c r="B174" s="32" t="inlineStr">
        <is>
          <t>Wild</t>
        </is>
      </c>
      <c r="C174" s="32" t="inlineStr">
        <is>
          <t>Split 3</t>
        </is>
      </c>
      <c r="D174" s="32" t="inlineStr">
        <is>
          <t>Split 3</t>
        </is>
      </c>
      <c r="E174" s="32" t="inlineStr">
        <is>
          <t>MAP_DEWFORD_TOWN</t>
        </is>
      </c>
      <c r="F174" s="32" t="n">
        <v>23</v>
      </c>
      <c r="G174" s="32" t="inlineStr">
        <is>
          <t>Lv 42 -&gt; Braviary; None -&gt; Braviary Hisui</t>
        </is>
      </c>
      <c r="H174" s="32" t="inlineStr">
        <is>
          <t>see Evolution Changes sheet</t>
        </is>
      </c>
    </row>
    <row r="175">
      <c r="A175" s="37" t="inlineStr">
        <is>
          <t>Sableye</t>
        </is>
      </c>
      <c r="B175" s="37" t="inlineStr">
        <is>
          <t>Wild</t>
        </is>
      </c>
      <c r="C175" s="37" t="inlineStr">
        <is>
          <t>Elite Four &amp; Champion</t>
        </is>
      </c>
      <c r="D175" s="37" t="inlineStr">
        <is>
          <t>Elite Four &amp; Champion, Unassigned</t>
        </is>
      </c>
      <c r="E175" s="37" t="inlineStr">
        <is>
          <t>MAP_CAVE_OF_ORIGIN_1F, MAP_CAVE_OF_ORIGIN_UNUSED_RUBY_SAPPHIRE_MAP1, MAP_CAVE_OF_ORIGIN_UNUSED_RUBY_SAPPHIRE_MAP2, MAP_CAVE_OF_ORIGIN_UNUSED_RUBY_SAPPHIRE_MAP3, MAP_SKY_PILLAR_1F, MAP_SKY_PILLAR_3F, MAP_SKY_PILLAR_5F, MAP_VICTORY_ROAD_B2F</t>
        </is>
      </c>
      <c r="F175" s="37" t="n">
        <v>30</v>
      </c>
      <c r="G175" s="37" t="n"/>
      <c r="H175" s="37" t="inlineStr">
        <is>
          <t>see Evolution Changes sheet</t>
        </is>
      </c>
    </row>
    <row r="176">
      <c r="A176" s="32" t="inlineStr">
        <is>
          <t>Sandile</t>
        </is>
      </c>
      <c r="B176" s="32" t="inlineStr">
        <is>
          <t>Wild</t>
        </is>
      </c>
      <c r="C176" s="32" t="inlineStr">
        <is>
          <t>Split 1</t>
        </is>
      </c>
      <c r="D176" s="32" t="inlineStr">
        <is>
          <t>Split 1</t>
        </is>
      </c>
      <c r="E176" s="32" t="inlineStr">
        <is>
          <t>MAP_PETALBURG_COAST</t>
        </is>
      </c>
      <c r="F176" s="32" t="n">
        <v>8</v>
      </c>
      <c r="G176" s="32" t="inlineStr">
        <is>
          <t>Lv 29 -&gt; Krokorok</t>
        </is>
      </c>
      <c r="H176" s="32" t="inlineStr">
        <is>
          <t>see Evolution Changes sheet</t>
        </is>
      </c>
    </row>
    <row r="177">
      <c r="A177" s="37" t="inlineStr">
        <is>
          <t>Sandshrew</t>
        </is>
      </c>
      <c r="B177" s="37" t="inlineStr">
        <is>
          <t>Wild</t>
        </is>
      </c>
      <c r="C177" s="37" t="inlineStr">
        <is>
          <t>Split 1</t>
        </is>
      </c>
      <c r="D177" s="37" t="inlineStr">
        <is>
          <t>Split 1, Split 3, Split 5, Unassigned</t>
        </is>
      </c>
      <c r="E177" s="37" t="inlineStr">
        <is>
          <t>MAP_GRANITE_CAVE_1F, MAP_GRANITE_CAVE_B1F, MAP_GRANITE_CAVE_B2F, MAP_MIRAGE_TOWER_1F, MAP_MIRAGE_TOWER_2F, MAP_MIRAGE_TOWER_3F, MAP_MIRAGE_TOWER_4F, MAP_ROUTE101, MAP_ROUTE103, MAP_ROUTE111, MAP_TRAINER_GROVE</t>
        </is>
      </c>
      <c r="F177" s="37" t="n">
        <v>4</v>
      </c>
      <c r="G177" s="37" t="inlineStr">
        <is>
          <t>Lv 22 -&gt; Sandslash</t>
        </is>
      </c>
      <c r="H177" s="37" t="inlineStr">
        <is>
          <t>see Evolution Changes sheet</t>
        </is>
      </c>
    </row>
    <row r="178">
      <c r="A178" s="32" t="inlineStr">
        <is>
          <t>Scraggy</t>
        </is>
      </c>
      <c r="B178" s="32" t="inlineStr">
        <is>
          <t>Wild</t>
        </is>
      </c>
      <c r="C178" s="32" t="inlineStr">
        <is>
          <t>Split 2</t>
        </is>
      </c>
      <c r="D178" s="32" t="inlineStr">
        <is>
          <t>Split 2</t>
        </is>
      </c>
      <c r="E178" s="32" t="inlineStr">
        <is>
          <t>MAP_ROUTE116</t>
        </is>
      </c>
      <c r="F178" s="32" t="n">
        <v>14</v>
      </c>
      <c r="G178" s="32" t="inlineStr">
        <is>
          <t>Lv 39 -&gt; Scrafty</t>
        </is>
      </c>
      <c r="H178" s="32" t="inlineStr">
        <is>
          <t>see Evolution Changes sheet</t>
        </is>
      </c>
    </row>
    <row r="179">
      <c r="A179" s="37" t="inlineStr">
        <is>
          <t>Seadra</t>
        </is>
      </c>
      <c r="B179" s="37" t="inlineStr">
        <is>
          <t>Wild</t>
        </is>
      </c>
      <c r="C179" s="37" t="inlineStr">
        <is>
          <t>Split 3</t>
        </is>
      </c>
      <c r="D179" s="37" t="inlineStr">
        <is>
          <t>Split 3</t>
        </is>
      </c>
      <c r="E179" s="37" t="inlineStr">
        <is>
          <t>MAP_ROUTE106</t>
        </is>
      </c>
      <c r="F179" s="37" t="n">
        <v>42</v>
      </c>
      <c r="G179" s="37" t="inlineStr">
        <is>
          <t>Item (Dragon Scale) -&gt; Kingdra</t>
        </is>
      </c>
      <c r="H179" s="37" t="inlineStr">
        <is>
          <t>see Evolution Changes sheet</t>
        </is>
      </c>
    </row>
    <row r="180">
      <c r="A180" s="32" t="inlineStr">
        <is>
          <t>Seaking</t>
        </is>
      </c>
      <c r="B180" s="32" t="inlineStr">
        <is>
          <t>Wild</t>
        </is>
      </c>
      <c r="C180" s="32" t="inlineStr">
        <is>
          <t>Postgame</t>
        </is>
      </c>
      <c r="D180" s="32" t="inlineStr">
        <is>
          <t>Postgame</t>
        </is>
      </c>
      <c r="E180" s="32" t="inlineStr">
        <is>
          <t>MAP_SAFARI_ZONE_NORTHWEST, MAP_SAFARI_ZONE_SOUTHWEST</t>
        </is>
      </c>
      <c r="F180" s="32" t="n">
        <v>25</v>
      </c>
      <c r="G180" s="32" t="n"/>
      <c r="H180" s="32" t="inlineStr">
        <is>
          <t>see Evolution Changes sheet</t>
        </is>
      </c>
    </row>
    <row r="181">
      <c r="A181" s="37" t="inlineStr">
        <is>
          <t>Sealeo</t>
        </is>
      </c>
      <c r="B181" s="37" t="inlineStr">
        <is>
          <t>Wild</t>
        </is>
      </c>
      <c r="C181" s="37" t="inlineStr">
        <is>
          <t>Split 3</t>
        </is>
      </c>
      <c r="D181" s="37" t="inlineStr">
        <is>
          <t>Split 3</t>
        </is>
      </c>
      <c r="E181" s="37" t="inlineStr">
        <is>
          <t>MAP_ROUTE105</t>
        </is>
      </c>
      <c r="F181" s="37" t="n">
        <v>42</v>
      </c>
      <c r="G181" s="37" t="inlineStr">
        <is>
          <t>Lv 44 -&gt; Walrein</t>
        </is>
      </c>
      <c r="H181" s="37" t="inlineStr">
        <is>
          <t>see Evolution Changes sheet</t>
        </is>
      </c>
    </row>
    <row r="182">
      <c r="A182" s="32" t="inlineStr">
        <is>
          <t>Seedot</t>
        </is>
      </c>
      <c r="B182" s="32" t="inlineStr">
        <is>
          <t>Trade, Wild</t>
        </is>
      </c>
      <c r="C182" s="32" t="inlineStr">
        <is>
          <t>Split 2</t>
        </is>
      </c>
      <c r="D182" s="32" t="inlineStr">
        <is>
          <t>Split 2, Split 4, Split 7</t>
        </is>
      </c>
      <c r="E182" s="32" t="inlineStr">
        <is>
          <t>MAP_ROUTE117, MAP_ROUTE120, RustboroCity_House1</t>
        </is>
      </c>
      <c r="F182" s="32" t="n">
        <v>13</v>
      </c>
      <c r="G182" s="32" t="inlineStr">
        <is>
          <t>Lv 14 -&gt; Nuzleaf</t>
        </is>
      </c>
      <c r="H182" s="32" t="inlineStr">
        <is>
          <t>see Evolution Changes sheet</t>
        </is>
      </c>
    </row>
    <row r="183">
      <c r="A183" s="37" t="inlineStr">
        <is>
          <t>Seel</t>
        </is>
      </c>
      <c r="B183" s="37" t="inlineStr">
        <is>
          <t>Wild</t>
        </is>
      </c>
      <c r="C183" s="37" t="inlineStr">
        <is>
          <t>Split 3</t>
        </is>
      </c>
      <c r="D183" s="37" t="inlineStr">
        <is>
          <t>Split 3</t>
        </is>
      </c>
      <c r="E183" s="37" t="inlineStr">
        <is>
          <t>MAP_ROUTE106</t>
        </is>
      </c>
      <c r="F183" s="37" t="n">
        <v>23</v>
      </c>
      <c r="G183" s="37" t="inlineStr">
        <is>
          <t>Lv 34 -&gt; Dewgong</t>
        </is>
      </c>
      <c r="H183" s="37" t="inlineStr">
        <is>
          <t>see Evolution Changes sheet</t>
        </is>
      </c>
    </row>
    <row r="184">
      <c r="A184" s="32" t="inlineStr">
        <is>
          <t>Sentret</t>
        </is>
      </c>
      <c r="B184" s="32" t="inlineStr">
        <is>
          <t>Wild</t>
        </is>
      </c>
      <c r="C184" s="32" t="inlineStr">
        <is>
          <t>Split 1</t>
        </is>
      </c>
      <c r="D184" s="32" t="inlineStr">
        <is>
          <t>Split 1</t>
        </is>
      </c>
      <c r="E184" s="32" t="inlineStr">
        <is>
          <t>MAP_ROUTE101, MAP_ROUTE103</t>
        </is>
      </c>
      <c r="F184" s="32" t="n">
        <v>4</v>
      </c>
      <c r="G184" s="32" t="inlineStr">
        <is>
          <t>Lv 15 -&gt; Furret</t>
        </is>
      </c>
      <c r="H184" s="32" t="inlineStr">
        <is>
          <t>see Evolution Changes sheet</t>
        </is>
      </c>
    </row>
    <row r="185">
      <c r="A185" s="37" t="inlineStr">
        <is>
          <t>Seviper</t>
        </is>
      </c>
      <c r="B185" s="37" t="inlineStr">
        <is>
          <t>Wild</t>
        </is>
      </c>
      <c r="C185" s="37" t="inlineStr">
        <is>
          <t>Split 3</t>
        </is>
      </c>
      <c r="D185" s="37" t="inlineStr">
        <is>
          <t>Split 3, Split 5, Unassigned</t>
        </is>
      </c>
      <c r="E185" s="37" t="inlineStr">
        <is>
          <t>MAP_ROUTE114, MAP_WRAITHWOOD_FOREST</t>
        </is>
      </c>
      <c r="F185" s="37" t="n">
        <v>5</v>
      </c>
      <c r="G185" s="37" t="n"/>
      <c r="H185" s="37" t="inlineStr">
        <is>
          <t>see Evolution Changes sheet</t>
        </is>
      </c>
    </row>
    <row r="186">
      <c r="A186" s="32" t="inlineStr">
        <is>
          <t>Sewaddle</t>
        </is>
      </c>
      <c r="B186" s="32" t="inlineStr">
        <is>
          <t>Wild</t>
        </is>
      </c>
      <c r="C186" s="32" t="inlineStr">
        <is>
          <t>Split 2</t>
        </is>
      </c>
      <c r="D186" s="32" t="inlineStr">
        <is>
          <t>Split 2</t>
        </is>
      </c>
      <c r="E186" s="32" t="inlineStr">
        <is>
          <t>MAP_ROUTE104</t>
        </is>
      </c>
      <c r="F186" s="32" t="n">
        <v>7</v>
      </c>
      <c r="G186" s="32" t="inlineStr">
        <is>
          <t>Lv 16 -&gt; Swadloon</t>
        </is>
      </c>
      <c r="H186" s="32" t="inlineStr">
        <is>
          <t>see Evolution Changes sheet</t>
        </is>
      </c>
    </row>
    <row r="187">
      <c r="A187" s="37" t="inlineStr">
        <is>
          <t>Sharpedo</t>
        </is>
      </c>
      <c r="B187" s="37" t="inlineStr">
        <is>
          <t>Wild</t>
        </is>
      </c>
      <c r="C187" s="37" t="inlineStr">
        <is>
          <t>Split 1</t>
        </is>
      </c>
      <c r="D187" s="37" t="inlineStr">
        <is>
          <t>Split 1, Split 6, Split 7, Split 8, Unassigned</t>
        </is>
      </c>
      <c r="E187" s="37" t="inlineStr">
        <is>
          <t>MAP_MOSSDEEP_CITY, MAP_PACIFIDLOG_TOWN, MAP_ROUTE103, MAP_ROUTE118, MAP_ROUTE122, MAP_ROUTE124, MAP_ROUTE125, MAP_ROUTE126, MAP_ROUTE127, MAP_ROUTE129, MAP_ROUTE130, MAP_ROUTE131, MAP_ROUTE132, MAP_ROUTE133, MAP_ROUTE134</t>
        </is>
      </c>
      <c r="F187" s="37" t="n">
        <v>30</v>
      </c>
      <c r="G187" s="37" t="n"/>
      <c r="H187" s="37" t="inlineStr">
        <is>
          <t>see Evolution Changes sheet</t>
        </is>
      </c>
    </row>
    <row r="188">
      <c r="A188" s="32" t="inlineStr">
        <is>
          <t>Shellder</t>
        </is>
      </c>
      <c r="B188" s="32" t="inlineStr">
        <is>
          <t>Wild</t>
        </is>
      </c>
      <c r="C188" s="32" t="inlineStr">
        <is>
          <t>Split 1</t>
        </is>
      </c>
      <c r="D188" s="32" t="inlineStr">
        <is>
          <t>Split 1</t>
        </is>
      </c>
      <c r="E188" s="32" t="inlineStr">
        <is>
          <t>MAP_PETALBURG_COAST</t>
        </is>
      </c>
      <c r="F188" s="32" t="n">
        <v>10</v>
      </c>
      <c r="G188" s="32" t="inlineStr">
        <is>
          <t>Item (Water Stone) -&gt; Cloyster</t>
        </is>
      </c>
      <c r="H188" s="32" t="inlineStr">
        <is>
          <t>see Evolution Changes sheet</t>
        </is>
      </c>
    </row>
    <row r="189">
      <c r="A189" s="37" t="inlineStr">
        <is>
          <t>Shelmet</t>
        </is>
      </c>
      <c r="B189" s="37" t="inlineStr">
        <is>
          <t>Wild</t>
        </is>
      </c>
      <c r="C189" s="37" t="inlineStr">
        <is>
          <t>Split 2</t>
        </is>
      </c>
      <c r="D189" s="37" t="inlineStr">
        <is>
          <t>Split 2</t>
        </is>
      </c>
      <c r="E189" s="37" t="inlineStr">
        <is>
          <t>MAP_PETALBURG_WOODS, MAP_ROUTE116</t>
        </is>
      </c>
      <c r="F189" s="37" t="n">
        <v>12</v>
      </c>
      <c r="G189" s="37" t="inlineStr">
        <is>
          <t>Lv 34 -&gt; Accelgor</t>
        </is>
      </c>
      <c r="H189" s="37" t="inlineStr">
        <is>
          <t>see Evolution Changes sheet</t>
        </is>
      </c>
    </row>
    <row r="190">
      <c r="A190" s="32" t="inlineStr">
        <is>
          <t>Shieldon</t>
        </is>
      </c>
      <c r="B190" s="32" t="inlineStr">
        <is>
          <t>Wild</t>
        </is>
      </c>
      <c r="C190" s="32" t="inlineStr">
        <is>
          <t>Split 3</t>
        </is>
      </c>
      <c r="D190" s="32" t="inlineStr">
        <is>
          <t>Split 3</t>
        </is>
      </c>
      <c r="E190" s="32" t="inlineStr">
        <is>
          <t>MAP_GRANITE_CAVE_STEVENS_ROOM</t>
        </is>
      </c>
      <c r="F190" s="32" t="n">
        <v>21</v>
      </c>
      <c r="G190" s="32" t="inlineStr">
        <is>
          <t>Lv 30 -&gt; Bastiodon</t>
        </is>
      </c>
      <c r="H190" s="32" t="inlineStr">
        <is>
          <t>see Evolution Changes sheet</t>
        </is>
      </c>
    </row>
    <row r="191">
      <c r="A191" s="37" t="inlineStr">
        <is>
          <t>Shroomish</t>
        </is>
      </c>
      <c r="B191" s="37" t="inlineStr">
        <is>
          <t>Wild</t>
        </is>
      </c>
      <c r="C191" s="37" t="inlineStr">
        <is>
          <t>Split 2</t>
        </is>
      </c>
      <c r="D191" s="37" t="inlineStr">
        <is>
          <t>Split 2</t>
        </is>
      </c>
      <c r="E191" s="37" t="inlineStr">
        <is>
          <t>MAP_PETALBURG_WOODS</t>
        </is>
      </c>
      <c r="F191" s="37" t="n">
        <v>11</v>
      </c>
      <c r="G191" s="37" t="inlineStr">
        <is>
          <t>Lv 23 -&gt; Breloom</t>
        </is>
      </c>
      <c r="H191" s="37" t="inlineStr">
        <is>
          <t>see Evolution Changes sheet</t>
        </is>
      </c>
    </row>
    <row r="192">
      <c r="A192" s="32" t="inlineStr">
        <is>
          <t>Shuckle</t>
        </is>
      </c>
      <c r="B192" s="32" t="inlineStr">
        <is>
          <t>Wild</t>
        </is>
      </c>
      <c r="C192" s="32" t="inlineStr">
        <is>
          <t>Split 3</t>
        </is>
      </c>
      <c r="D192" s="32" t="inlineStr">
        <is>
          <t>Split 3, Postgame</t>
        </is>
      </c>
      <c r="E192" s="32" t="inlineStr">
        <is>
          <t>MAP_ALTERING_CAVE, MAP_GRANITE_CAVE_1F, MAP_GRANITE_CAVE_B1F, MAP_GRANITE_CAVE_B2F, MAP_SAFARI_ZONE_NORTHEAST</t>
        </is>
      </c>
      <c r="F192" s="32" t="n">
        <v>18</v>
      </c>
      <c r="G192" s="32" t="n"/>
      <c r="H192" s="32" t="inlineStr">
        <is>
          <t>see Evolution Changes sheet</t>
        </is>
      </c>
    </row>
    <row r="193">
      <c r="A193" s="37" t="inlineStr">
        <is>
          <t>Shuppet</t>
        </is>
      </c>
      <c r="B193" s="37" t="inlineStr">
        <is>
          <t>Wild</t>
        </is>
      </c>
      <c r="C193" s="37" t="inlineStr">
        <is>
          <t>Split 3</t>
        </is>
      </c>
      <c r="D193" s="37" t="inlineStr">
        <is>
          <t>Split 3, Split 7</t>
        </is>
      </c>
      <c r="E193" s="37" t="inlineStr">
        <is>
          <t>MAP_HOLLOWBROOK, MAP_MT_PYRE_1F, MAP_MT_PYRE_2F, MAP_MT_PYRE_3F, MAP_MT_PYRE_4F, MAP_MT_PYRE_5F, MAP_MT_PYRE_6F, MAP_MT_PYRE_EXTERIOR, MAP_MT_PYRE_SUMMIT, MAP_ROUTE121, MAP_ROUTE123</t>
        </is>
      </c>
      <c r="F193" s="37" t="n">
        <v>21</v>
      </c>
      <c r="G193" s="37" t="inlineStr">
        <is>
          <t>Lv 37 -&gt; Banette</t>
        </is>
      </c>
      <c r="H193" s="37" t="inlineStr">
        <is>
          <t>see Evolution Changes sheet</t>
        </is>
      </c>
    </row>
    <row r="194">
      <c r="A194" s="32" t="inlineStr">
        <is>
          <t>Skarmory</t>
        </is>
      </c>
      <c r="B194" s="32" t="inlineStr">
        <is>
          <t>Wild</t>
        </is>
      </c>
      <c r="C194" s="32" t="inlineStr">
        <is>
          <t>Split 3</t>
        </is>
      </c>
      <c r="D194" s="32" t="inlineStr">
        <is>
          <t>Split 3, Split 5</t>
        </is>
      </c>
      <c r="E194" s="32" t="inlineStr">
        <is>
          <t>MAP_DEWFORD_TOWN, MAP_ROUTE113</t>
        </is>
      </c>
      <c r="F194" s="32" t="n">
        <v>16</v>
      </c>
      <c r="G194" s="32" t="n"/>
      <c r="H194" s="32" t="inlineStr">
        <is>
          <t>see Evolution Changes sheet</t>
        </is>
      </c>
    </row>
    <row r="195">
      <c r="A195" s="37" t="inlineStr">
        <is>
          <t>Skiddo</t>
        </is>
      </c>
      <c r="B195" s="37" t="inlineStr">
        <is>
          <t>Wild</t>
        </is>
      </c>
      <c r="C195" s="37" t="inlineStr">
        <is>
          <t>Split 2</t>
        </is>
      </c>
      <c r="D195" s="37" t="inlineStr">
        <is>
          <t>Split 2</t>
        </is>
      </c>
      <c r="E195" s="37" t="inlineStr">
        <is>
          <t>MAP_ROUTE104</t>
        </is>
      </c>
      <c r="F195" s="37" t="n">
        <v>6</v>
      </c>
      <c r="G195" s="37" t="inlineStr">
        <is>
          <t>Lv 28 -&gt; Gogoat</t>
        </is>
      </c>
      <c r="H195" s="37" t="inlineStr">
        <is>
          <t>see Evolution Changes sheet</t>
        </is>
      </c>
    </row>
    <row r="196">
      <c r="A196" s="32" t="inlineStr">
        <is>
          <t>Skorupi</t>
        </is>
      </c>
      <c r="B196" s="32" t="inlineStr">
        <is>
          <t>Trade</t>
        </is>
      </c>
      <c r="C196" s="32" t="inlineStr">
        <is>
          <t>Split 4</t>
        </is>
      </c>
      <c r="D196" s="32" t="inlineStr">
        <is>
          <t>Split 4</t>
        </is>
      </c>
      <c r="E196" s="32" t="inlineStr">
        <is>
          <t>VerdanturfTown</t>
        </is>
      </c>
      <c r="F196" s="32" t="n"/>
      <c r="G196" s="32" t="inlineStr">
        <is>
          <t>Lv 32 -&gt; Drapion</t>
        </is>
      </c>
      <c r="H196" s="32" t="inlineStr">
        <is>
          <t>see Evolution Changes sheet</t>
        </is>
      </c>
    </row>
    <row r="197">
      <c r="A197" s="37" t="inlineStr">
        <is>
          <t>Skrelp</t>
        </is>
      </c>
      <c r="B197" s="37" t="inlineStr">
        <is>
          <t>Wild</t>
        </is>
      </c>
      <c r="C197" s="37" t="inlineStr">
        <is>
          <t>Split 1</t>
        </is>
      </c>
      <c r="D197" s="37" t="inlineStr">
        <is>
          <t>Split 1, Unassigned</t>
        </is>
      </c>
      <c r="E197" s="37" t="inlineStr">
        <is>
          <t>MAP_PETALBURG_COAST, MAP_ROUTE115</t>
        </is>
      </c>
      <c r="F197" s="37" t="n">
        <v>10</v>
      </c>
      <c r="G197" s="37" t="inlineStr">
        <is>
          <t>Lv 42 -&gt; Dragalge</t>
        </is>
      </c>
      <c r="H197" s="37" t="inlineStr">
        <is>
          <t>see Evolution Changes sheet</t>
        </is>
      </c>
    </row>
    <row r="198">
      <c r="A198" s="32" t="inlineStr">
        <is>
          <t>Slugma</t>
        </is>
      </c>
      <c r="B198" s="32" t="inlineStr">
        <is>
          <t>Wild</t>
        </is>
      </c>
      <c r="C198" s="32" t="inlineStr">
        <is>
          <t>Split 1</t>
        </is>
      </c>
      <c r="D198" s="32" t="inlineStr">
        <is>
          <t>Split 1, Split 5</t>
        </is>
      </c>
      <c r="E198" s="32" t="inlineStr">
        <is>
          <t>MAP_FIERY_PATH, MAP_OLDALE_TOWN, MAP_ROUTE113</t>
        </is>
      </c>
      <c r="F198" s="32" t="n">
        <v>4</v>
      </c>
      <c r="G198" s="32" t="inlineStr">
        <is>
          <t>Lv 38 -&gt; Magcargo</t>
        </is>
      </c>
      <c r="H198" s="32" t="inlineStr">
        <is>
          <t>see Evolution Changes sheet</t>
        </is>
      </c>
    </row>
    <row r="199">
      <c r="A199" s="37" t="inlineStr">
        <is>
          <t>Smeargle</t>
        </is>
      </c>
      <c r="B199" s="37" t="inlineStr">
        <is>
          <t>Wild</t>
        </is>
      </c>
      <c r="C199" s="37" t="inlineStr">
        <is>
          <t>Postgame</t>
        </is>
      </c>
      <c r="D199" s="37" t="inlineStr">
        <is>
          <t>Postgame, Unassigned</t>
        </is>
      </c>
      <c r="E199" s="37" t="inlineStr">
        <is>
          <t>MAP_ALTERING_CAVE, MAP_ARTISAN_CAVE_1F, MAP_ARTISAN_CAVE_B1F</t>
        </is>
      </c>
      <c r="F199" s="37" t="n">
        <v>18</v>
      </c>
      <c r="G199" s="37" t="n"/>
      <c r="H199" s="37" t="inlineStr">
        <is>
          <t>see Evolution Changes sheet</t>
        </is>
      </c>
    </row>
    <row r="200">
      <c r="A200" s="32" t="inlineStr">
        <is>
          <t>Snivy</t>
        </is>
      </c>
      <c r="B200" s="32" t="inlineStr">
        <is>
          <t>Wild</t>
        </is>
      </c>
      <c r="C200" s="32" t="inlineStr">
        <is>
          <t>Split 2</t>
        </is>
      </c>
      <c r="D200" s="32" t="inlineStr">
        <is>
          <t>Split 2</t>
        </is>
      </c>
      <c r="E200" s="32" t="inlineStr">
        <is>
          <t>MAP_ROUTE104</t>
        </is>
      </c>
      <c r="F200" s="32" t="n">
        <v>7</v>
      </c>
      <c r="G200" s="32" t="inlineStr">
        <is>
          <t>Lv 17 -&gt; Servine</t>
        </is>
      </c>
      <c r="H200" s="32" t="inlineStr">
        <is>
          <t>see Evolution Changes sheet</t>
        </is>
      </c>
    </row>
    <row r="201">
      <c r="A201" s="37" t="inlineStr">
        <is>
          <t>Snorunt</t>
        </is>
      </c>
      <c r="B201" s="37" t="inlineStr">
        <is>
          <t>Wild</t>
        </is>
      </c>
      <c r="C201" s="37" t="inlineStr">
        <is>
          <t>Split 3</t>
        </is>
      </c>
      <c r="D201" s="37" t="inlineStr">
        <is>
          <t>Split 3, Split 7</t>
        </is>
      </c>
      <c r="E201" s="37" t="inlineStr">
        <is>
          <t>MAP_GRANITE_CAVE_1F, MAP_GRANITE_CAVE_B1F, MAP_GRANITE_CAVE_B2F, MAP_SHOAL_CAVE_LOW_TIDE_ICE_ROOM</t>
        </is>
      </c>
      <c r="F201" s="37" t="n">
        <v>21</v>
      </c>
      <c r="G201" s="37" t="inlineStr">
        <is>
          <t>Lv 42 -&gt; Glalie; Item Female (Dawn Stone) -&gt; Froslass</t>
        </is>
      </c>
      <c r="H201" s="37" t="inlineStr">
        <is>
          <t>see Evolution Changes sheet</t>
        </is>
      </c>
    </row>
    <row r="202">
      <c r="A202" s="32" t="inlineStr">
        <is>
          <t>Snubbull</t>
        </is>
      </c>
      <c r="B202" s="32" t="inlineStr">
        <is>
          <t>Wild</t>
        </is>
      </c>
      <c r="C202" s="32" t="inlineStr">
        <is>
          <t>Split 3</t>
        </is>
      </c>
      <c r="D202" s="32" t="inlineStr">
        <is>
          <t>Split 3, Postgame</t>
        </is>
      </c>
      <c r="E202" s="32" t="inlineStr">
        <is>
          <t>MAP_SAFARI_ZONE_SOUTHEAST, MAP_WRAITHWOOD_FOREST</t>
        </is>
      </c>
      <c r="F202" s="32" t="n">
        <v>18</v>
      </c>
      <c r="G202" s="32" t="inlineStr">
        <is>
          <t>Lv 23 -&gt; Granbull</t>
        </is>
      </c>
      <c r="H202" s="32" t="inlineStr">
        <is>
          <t>see Evolution Changes sheet</t>
        </is>
      </c>
    </row>
    <row r="203">
      <c r="A203" s="37" t="inlineStr">
        <is>
          <t>Solrock</t>
        </is>
      </c>
      <c r="B203" s="37" t="inlineStr">
        <is>
          <t>Wild</t>
        </is>
      </c>
      <c r="C203" s="37" t="inlineStr">
        <is>
          <t>Unassigned</t>
        </is>
      </c>
      <c r="D203" s="37" t="inlineStr">
        <is>
          <t>Unassigned</t>
        </is>
      </c>
      <c r="E203" s="37" t="inlineStr">
        <is>
          <t>MAP_METEOR_FALLS_1F_1R, MAP_METEOR_FALLS_1F_2R, MAP_METEOR_FALLS_B1F_1R, MAP_METEOR_FALLS_B1F_2R, MAP_METEOR_FALLS_STEVENS_CAVE</t>
        </is>
      </c>
      <c r="F203" s="37" t="n">
        <v>5</v>
      </c>
      <c r="G203" s="37" t="n"/>
      <c r="H203" s="37" t="inlineStr">
        <is>
          <t>see Evolution Changes sheet</t>
        </is>
      </c>
    </row>
    <row r="204">
      <c r="A204" s="32" t="inlineStr">
        <is>
          <t>Spearow</t>
        </is>
      </c>
      <c r="B204" s="32" t="inlineStr">
        <is>
          <t>Wild</t>
        </is>
      </c>
      <c r="C204" s="32" t="inlineStr">
        <is>
          <t>Split 3</t>
        </is>
      </c>
      <c r="D204" s="32" t="inlineStr">
        <is>
          <t>Split 3</t>
        </is>
      </c>
      <c r="E204" s="32" t="inlineStr">
        <is>
          <t>MAP_DEWFORD_TOWN</t>
        </is>
      </c>
      <c r="F204" s="32" t="n">
        <v>22</v>
      </c>
      <c r="G204" s="32" t="inlineStr">
        <is>
          <t>Lv 20 -&gt; Fearow</t>
        </is>
      </c>
      <c r="H204" s="32" t="inlineStr">
        <is>
          <t>see Evolution Changes sheet</t>
        </is>
      </c>
    </row>
    <row r="205">
      <c r="A205" s="37" t="inlineStr">
        <is>
          <t>Spheal</t>
        </is>
      </c>
      <c r="B205" s="37" t="inlineStr">
        <is>
          <t>Wild</t>
        </is>
      </c>
      <c r="C205" s="37" t="inlineStr">
        <is>
          <t>Split 1</t>
        </is>
      </c>
      <c r="D205" s="37" t="inlineStr">
        <is>
          <t>Split 1, Split 3, Split 7</t>
        </is>
      </c>
      <c r="E205" s="37" t="inlineStr">
        <is>
          <t>MAP_PETALBURG_CITY, MAP_ROUTE105, MAP_ROUTE106, MAP_SHOAL_CAVE_LOW_TIDE_ENTRANCE_ROOM, MAP_SHOAL_CAVE_LOW_TIDE_ICE_ROOM, MAP_SHOAL_CAVE_LOW_TIDE_INNER_ROOM, MAP_SHOAL_CAVE_LOW_TIDE_LOWER_ROOM, MAP_SHOAL_CAVE_LOW_TIDE_STAIRS_ROOM</t>
        </is>
      </c>
      <c r="F205" s="37" t="n">
        <v>6</v>
      </c>
      <c r="G205" s="37" t="inlineStr">
        <is>
          <t>Lv 32 -&gt; Sealeo</t>
        </is>
      </c>
      <c r="H205" s="37" t="inlineStr">
        <is>
          <t>see Evolution Changes sheet</t>
        </is>
      </c>
    </row>
    <row r="206">
      <c r="A206" s="32" t="inlineStr">
        <is>
          <t>Spinarak</t>
        </is>
      </c>
      <c r="B206" s="32" t="inlineStr">
        <is>
          <t>Wild</t>
        </is>
      </c>
      <c r="C206" s="32" t="inlineStr">
        <is>
          <t>Split 2</t>
        </is>
      </c>
      <c r="D206" s="32" t="inlineStr">
        <is>
          <t>Split 2, Postgame</t>
        </is>
      </c>
      <c r="E206" s="32" t="inlineStr">
        <is>
          <t>MAP_PETALBURG_WOODS, MAP_SAFARI_ZONE_SOUTHEAST</t>
        </is>
      </c>
      <c r="F206" s="32" t="n">
        <v>11</v>
      </c>
      <c r="G206" s="32" t="inlineStr">
        <is>
          <t>Lv 22 -&gt; Ariados</t>
        </is>
      </c>
      <c r="H206" s="32" t="inlineStr">
        <is>
          <t>see Evolution Changes sheet</t>
        </is>
      </c>
    </row>
    <row r="207">
      <c r="A207" s="37" t="inlineStr">
        <is>
          <t>Spinda</t>
        </is>
      </c>
      <c r="B207" s="37" t="inlineStr">
        <is>
          <t>Wild</t>
        </is>
      </c>
      <c r="C207" s="37" t="inlineStr">
        <is>
          <t>Split 5</t>
        </is>
      </c>
      <c r="D207" s="37" t="inlineStr">
        <is>
          <t>Split 5</t>
        </is>
      </c>
      <c r="E207" s="37" t="inlineStr">
        <is>
          <t>MAP_ROUTE113</t>
        </is>
      </c>
      <c r="F207" s="37" t="n">
        <v>14</v>
      </c>
      <c r="G207" s="37" t="n"/>
      <c r="H207" s="37" t="inlineStr">
        <is>
          <t>see Evolution Changes sheet</t>
        </is>
      </c>
    </row>
    <row r="208">
      <c r="A208" s="32" t="inlineStr">
        <is>
          <t>Spoink</t>
        </is>
      </c>
      <c r="B208" s="32" t="inlineStr">
        <is>
          <t>Wild</t>
        </is>
      </c>
      <c r="C208" s="32" t="inlineStr">
        <is>
          <t>Split 1</t>
        </is>
      </c>
      <c r="D208" s="32" t="inlineStr">
        <is>
          <t>Split 1, Split 3, Split 5</t>
        </is>
      </c>
      <c r="E208" s="32" t="inlineStr">
        <is>
          <t>MAP_GRANITE_CAVE_1F, MAP_GRANITE_CAVE_B1F, MAP_GRANITE_CAVE_B2F, MAP_JAGGED_PASS, MAP_ROUTE102</t>
        </is>
      </c>
      <c r="F208" s="32" t="n">
        <v>5</v>
      </c>
      <c r="G208" s="32" t="inlineStr">
        <is>
          <t>Lv 32 -&gt; Grumpig</t>
        </is>
      </c>
      <c r="H208" s="32" t="inlineStr">
        <is>
          <t>see Evolution Changes sheet</t>
        </is>
      </c>
    </row>
    <row r="209">
      <c r="A209" s="37" t="inlineStr">
        <is>
          <t>Spritzee</t>
        </is>
      </c>
      <c r="B209" s="37" t="inlineStr">
        <is>
          <t>Wild</t>
        </is>
      </c>
      <c r="C209" s="37" t="inlineStr">
        <is>
          <t>Split 3</t>
        </is>
      </c>
      <c r="D209" s="37" t="inlineStr">
        <is>
          <t>Split 3</t>
        </is>
      </c>
      <c r="E209" s="37" t="inlineStr">
        <is>
          <t>MAP_WRAITHWOOD_FOREST</t>
        </is>
      </c>
      <c r="F209" s="37" t="n">
        <v>19</v>
      </c>
      <c r="G209" s="37" t="inlineStr">
        <is>
          <t>Item (Sachet) -&gt; Aromatisse</t>
        </is>
      </c>
      <c r="H209" s="37" t="inlineStr">
        <is>
          <t>see Evolution Changes sheet</t>
        </is>
      </c>
    </row>
    <row r="210">
      <c r="A210" s="32" t="inlineStr">
        <is>
          <t>Squirtle</t>
        </is>
      </c>
      <c r="B210" s="32" t="inlineStr">
        <is>
          <t>Wild</t>
        </is>
      </c>
      <c r="C210" s="32" t="inlineStr">
        <is>
          <t>Unassigned</t>
        </is>
      </c>
      <c r="D210" s="32" t="inlineStr">
        <is>
          <t>Unassigned</t>
        </is>
      </c>
      <c r="E210" s="32" t="inlineStr">
        <is>
          <t>MAP_ROUTE115</t>
        </is>
      </c>
      <c r="F210" s="32" t="n">
        <v>5</v>
      </c>
      <c r="G210" s="32" t="inlineStr">
        <is>
          <t>Lv 16 -&gt; Wartortle</t>
        </is>
      </c>
      <c r="H210" s="32" t="inlineStr">
        <is>
          <t>see Evolution Changes sheet</t>
        </is>
      </c>
    </row>
    <row r="211">
      <c r="A211" s="37" t="inlineStr">
        <is>
          <t>Stantler</t>
        </is>
      </c>
      <c r="B211" s="37" t="inlineStr">
        <is>
          <t>Wild</t>
        </is>
      </c>
      <c r="C211" s="37" t="inlineStr">
        <is>
          <t>Postgame</t>
        </is>
      </c>
      <c r="D211" s="37" t="inlineStr">
        <is>
          <t>Postgame</t>
        </is>
      </c>
      <c r="E211" s="37" t="inlineStr">
        <is>
          <t>MAP_ALTERING_CAVE, MAP_SAFARI_ZONE_SOUTHEAST</t>
        </is>
      </c>
      <c r="F211" s="37" t="n">
        <v>18</v>
      </c>
      <c r="G211" s="37" t="inlineStr">
        <is>
          <t>Use Move Twenty Times MOVE_PSYSHIELD_BASH -&gt; Wyrdeer</t>
        </is>
      </c>
      <c r="H211" s="37" t="inlineStr">
        <is>
          <t>see Evolution Changes sheet</t>
        </is>
      </c>
    </row>
    <row r="212">
      <c r="A212" s="32" t="inlineStr">
        <is>
          <t>Starly</t>
        </is>
      </c>
      <c r="B212" s="32" t="inlineStr">
        <is>
          <t>Wild</t>
        </is>
      </c>
      <c r="C212" s="32" t="inlineStr">
        <is>
          <t>Split 1</t>
        </is>
      </c>
      <c r="D212" s="32" t="inlineStr">
        <is>
          <t>Split 1, Split 3</t>
        </is>
      </c>
      <c r="E212" s="32" t="inlineStr">
        <is>
          <t>MAP_DEWFORD_TOWN, MAP_ROUTE101, MAP_ROUTE103</t>
        </is>
      </c>
      <c r="F212" s="32" t="n">
        <v>4</v>
      </c>
      <c r="G212" s="32" t="inlineStr">
        <is>
          <t>Lv 14 -&gt; Staravia</t>
        </is>
      </c>
      <c r="H212" s="32" t="inlineStr">
        <is>
          <t>see Evolution Changes sheet</t>
        </is>
      </c>
    </row>
    <row r="213">
      <c r="A213" s="37" t="inlineStr">
        <is>
          <t>Staryu</t>
        </is>
      </c>
      <c r="B213" s="37" t="inlineStr">
        <is>
          <t>Wild</t>
        </is>
      </c>
      <c r="C213" s="37" t="inlineStr">
        <is>
          <t>Split 1</t>
        </is>
      </c>
      <c r="D213" s="37" t="inlineStr">
        <is>
          <t>Split 1, Split 3, Split 7</t>
        </is>
      </c>
      <c r="E213" s="37" t="inlineStr">
        <is>
          <t>MAP_DEWFORD_TOWN, MAP_LILYCOVE_CITY, MAP_PETALBURG_COAST</t>
        </is>
      </c>
      <c r="F213" s="37" t="n">
        <v>25</v>
      </c>
      <c r="G213" s="37" t="inlineStr">
        <is>
          <t>Item (Water Stone) -&gt; Starmie</t>
        </is>
      </c>
      <c r="H213" s="37" t="inlineStr">
        <is>
          <t>see Evolution Changes sheet</t>
        </is>
      </c>
    </row>
    <row r="214">
      <c r="A214" s="32" t="inlineStr">
        <is>
          <t>Stunfisk</t>
        </is>
      </c>
      <c r="B214" s="32" t="inlineStr">
        <is>
          <t>Wild</t>
        </is>
      </c>
      <c r="C214" s="32" t="inlineStr">
        <is>
          <t>Split 1</t>
        </is>
      </c>
      <c r="D214" s="32" t="inlineStr">
        <is>
          <t>Split 1</t>
        </is>
      </c>
      <c r="E214" s="32" t="inlineStr">
        <is>
          <t>MAP_PETALBURG_CITY</t>
        </is>
      </c>
      <c r="F214" s="32" t="n">
        <v>6</v>
      </c>
      <c r="G214" s="32" t="n"/>
      <c r="H214" s="32" t="inlineStr">
        <is>
          <t>see Evolution Changes sheet</t>
        </is>
      </c>
    </row>
    <row r="215">
      <c r="A215" s="37" t="inlineStr">
        <is>
          <t>Stunky</t>
        </is>
      </c>
      <c r="B215" s="37" t="inlineStr">
        <is>
          <t>Wild</t>
        </is>
      </c>
      <c r="C215" s="37" t="inlineStr">
        <is>
          <t>Split 3</t>
        </is>
      </c>
      <c r="D215" s="37" t="inlineStr">
        <is>
          <t>Split 3</t>
        </is>
      </c>
      <c r="E215" s="37" t="inlineStr">
        <is>
          <t>MAP_WRAITHWOOD_FOREST</t>
        </is>
      </c>
      <c r="F215" s="37" t="n">
        <v>18</v>
      </c>
      <c r="G215" s="37" t="inlineStr">
        <is>
          <t>Lv 34 -&gt; Skuntank</t>
        </is>
      </c>
      <c r="H215" s="37" t="inlineStr">
        <is>
          <t>see Evolution Changes sheet</t>
        </is>
      </c>
    </row>
    <row r="216">
      <c r="A216" s="32" t="inlineStr">
        <is>
          <t>Sunkern</t>
        </is>
      </c>
      <c r="B216" s="32" t="inlineStr">
        <is>
          <t>Wild</t>
        </is>
      </c>
      <c r="C216" s="32" t="inlineStr">
        <is>
          <t>Split 1</t>
        </is>
      </c>
      <c r="D216" s="32" t="inlineStr">
        <is>
          <t>Split 1, Postgame</t>
        </is>
      </c>
      <c r="E216" s="32" t="inlineStr">
        <is>
          <t>MAP_ROUTE101, MAP_ROUTE103, MAP_SAFARI_ZONE_NORTHEAST, MAP_SAFARI_ZONE_SOUTHEAST</t>
        </is>
      </c>
      <c r="F216" s="32" t="n">
        <v>4</v>
      </c>
      <c r="G216" s="32" t="inlineStr">
        <is>
          <t>Item (Sun Stone) -&gt; Sunflora</t>
        </is>
      </c>
      <c r="H216" s="32" t="inlineStr">
        <is>
          <t>see Evolution Changes sheet</t>
        </is>
      </c>
    </row>
    <row r="217">
      <c r="A217" s="37" t="inlineStr">
        <is>
          <t>Surskit</t>
        </is>
      </c>
      <c r="B217" s="37" t="inlineStr">
        <is>
          <t>Wild</t>
        </is>
      </c>
      <c r="C217" s="37" t="inlineStr">
        <is>
          <t>Split 4</t>
        </is>
      </c>
      <c r="D217" s="37" t="inlineStr">
        <is>
          <t>Split 4</t>
        </is>
      </c>
      <c r="E217" s="37" t="inlineStr">
        <is>
          <t>MAP_ROUTE117</t>
        </is>
      </c>
      <c r="F217" s="37" t="n">
        <v>30</v>
      </c>
      <c r="G217" s="37" t="inlineStr">
        <is>
          <t>Lv 22 -&gt; Masquerain</t>
        </is>
      </c>
      <c r="H217" s="37" t="inlineStr">
        <is>
          <t>see Evolution Changes sheet</t>
        </is>
      </c>
    </row>
    <row r="218">
      <c r="A218" s="32" t="inlineStr">
        <is>
          <t>Swablu</t>
        </is>
      </c>
      <c r="B218" s="32" t="inlineStr">
        <is>
          <t>Wild</t>
        </is>
      </c>
      <c r="C218" s="32" t="inlineStr">
        <is>
          <t>Split 3</t>
        </is>
      </c>
      <c r="D218" s="32" t="inlineStr">
        <is>
          <t>Split 3, Split 5, Unassigned</t>
        </is>
      </c>
      <c r="E218" s="32" t="inlineStr">
        <is>
          <t>MAP_DEWFORD_TOWN, MAP_ROUTE114, MAP_ROUTE115</t>
        </is>
      </c>
      <c r="F218" s="32" t="n">
        <v>15</v>
      </c>
      <c r="G218" s="32" t="inlineStr">
        <is>
          <t>Lv 35 -&gt; Altaria</t>
        </is>
      </c>
      <c r="H218" s="32" t="inlineStr">
        <is>
          <t>see Evolution Changes sheet</t>
        </is>
      </c>
    </row>
    <row r="219">
      <c r="A219" s="37" t="inlineStr">
        <is>
          <t>Swellow</t>
        </is>
      </c>
      <c r="B219" s="37" t="inlineStr">
        <is>
          <t>Wild</t>
        </is>
      </c>
      <c r="C219" s="37" t="inlineStr">
        <is>
          <t>Unassigned</t>
        </is>
      </c>
      <c r="D219" s="37" t="inlineStr">
        <is>
          <t>Unassigned</t>
        </is>
      </c>
      <c r="E219" s="37" t="inlineStr">
        <is>
          <t>MAP_ROUTE115</t>
        </is>
      </c>
      <c r="F219" s="37" t="n">
        <v>25</v>
      </c>
      <c r="G219" s="37" t="n"/>
      <c r="H219" s="37" t="inlineStr">
        <is>
          <t>see Evolution Changes sheet</t>
        </is>
      </c>
    </row>
    <row r="220">
      <c r="A220" s="32" t="inlineStr">
        <is>
          <t>Swirlix</t>
        </is>
      </c>
      <c r="B220" s="32" t="inlineStr">
        <is>
          <t>Wild</t>
        </is>
      </c>
      <c r="C220" s="32" t="inlineStr">
        <is>
          <t>Split 3</t>
        </is>
      </c>
      <c r="D220" s="32" t="inlineStr">
        <is>
          <t>Split 3</t>
        </is>
      </c>
      <c r="E220" s="32" t="inlineStr">
        <is>
          <t>MAP_WRAITHWOOD_FOREST</t>
        </is>
      </c>
      <c r="F220" s="32" t="n">
        <v>19</v>
      </c>
      <c r="G220" s="32" t="inlineStr">
        <is>
          <t>Item (Whipped Dream) -&gt; Slurpuff</t>
        </is>
      </c>
      <c r="H220" s="32" t="inlineStr">
        <is>
          <t>see Evolution Changes sheet</t>
        </is>
      </c>
    </row>
    <row r="221">
      <c r="A221" s="37" t="inlineStr">
        <is>
          <t>Taillow</t>
        </is>
      </c>
      <c r="B221" s="37" t="inlineStr">
        <is>
          <t>Wild</t>
        </is>
      </c>
      <c r="C221" s="37" t="inlineStr">
        <is>
          <t>Unassigned</t>
        </is>
      </c>
      <c r="D221" s="37" t="inlineStr">
        <is>
          <t>Unassigned</t>
        </is>
      </c>
      <c r="E221" s="37" t="inlineStr">
        <is>
          <t>MAP_ROUTE115</t>
        </is>
      </c>
      <c r="F221" s="37" t="n">
        <v>23</v>
      </c>
      <c r="G221" s="37" t="inlineStr">
        <is>
          <t>Lv 22 -&gt; Swellow</t>
        </is>
      </c>
      <c r="H221" s="37" t="inlineStr">
        <is>
          <t>see Evolution Changes sheet</t>
        </is>
      </c>
    </row>
    <row r="222">
      <c r="A222" s="32" t="inlineStr">
        <is>
          <t>Teddiursa</t>
        </is>
      </c>
      <c r="B222" s="32" t="inlineStr">
        <is>
          <t>Wild</t>
        </is>
      </c>
      <c r="C222" s="32" t="inlineStr">
        <is>
          <t>Postgame</t>
        </is>
      </c>
      <c r="D222" s="32" t="inlineStr">
        <is>
          <t>Postgame</t>
        </is>
      </c>
      <c r="E222" s="32" t="inlineStr">
        <is>
          <t>MAP_ALTERING_CAVE, MAP_SAFARI_ZONE_NORTHEAST</t>
        </is>
      </c>
      <c r="F222" s="32" t="n">
        <v>6</v>
      </c>
      <c r="G222" s="32" t="inlineStr">
        <is>
          <t>Lv 30 -&gt; Ursaring</t>
        </is>
      </c>
      <c r="H222" s="32" t="inlineStr">
        <is>
          <t>see Evolution Changes sheet</t>
        </is>
      </c>
    </row>
    <row r="223">
      <c r="A223" s="37" t="inlineStr">
        <is>
          <t>Tentacool</t>
        </is>
      </c>
      <c r="B223" s="37" t="inlineStr">
        <is>
          <t>Wild</t>
        </is>
      </c>
      <c r="C223" s="37" t="inlineStr">
        <is>
          <t>Split 1</t>
        </is>
      </c>
      <c r="D223" s="37" t="inlineStr">
        <is>
          <t>Split 1, Split 3, Split 4, Split 6, Split 7, Split 8, Elite Four &amp; Champion, Unassigned</t>
        </is>
      </c>
      <c r="E223" s="37" t="inlineStr">
        <is>
          <t>MAP_ABANDONED_SHIP_HIDDEN_FLOOR_CORRIDORS, MAP_ABANDONED_SHIP_ROOMS_B1F, MAP_DEWFORD_TOWN, MAP_EVER_GRANDE_CITY, MAP_LILYCOVE_CITY, MAP_MOSSDEEP_CITY, MAP_PACIFIDLOG_TOWN, MAP_PETALBURG_COAST, MAP_ROUTE103, MAP_ROUTE105, MAP_ROUTE106, MAP_ROUTE107, M</t>
        </is>
      </c>
      <c r="F223" s="37" t="n">
        <v>5</v>
      </c>
      <c r="G223" s="37" t="inlineStr">
        <is>
          <t>Lv 30 -&gt; Tentacruel</t>
        </is>
      </c>
      <c r="H223" s="37" t="inlineStr">
        <is>
          <t>see Evolution Changes sheet</t>
        </is>
      </c>
    </row>
    <row r="224">
      <c r="A224" s="32" t="inlineStr">
        <is>
          <t>Tentacruel</t>
        </is>
      </c>
      <c r="B224" s="32" t="inlineStr">
        <is>
          <t>Wild</t>
        </is>
      </c>
      <c r="C224" s="32" t="inlineStr">
        <is>
          <t>Split 4</t>
        </is>
      </c>
      <c r="D224" s="32" t="inlineStr">
        <is>
          <t>Split 4</t>
        </is>
      </c>
      <c r="E224" s="32" t="inlineStr">
        <is>
          <t>MAP_ABANDONED_SHIP_HIDDEN_FLOOR_CORRIDORS, MAP_ABANDONED_SHIP_ROOMS_B1F</t>
        </is>
      </c>
      <c r="F224" s="32" t="n">
        <v>20</v>
      </c>
      <c r="G224" s="32" t="n"/>
      <c r="H224" s="32" t="inlineStr">
        <is>
          <t>see Evolution Changes sheet</t>
        </is>
      </c>
    </row>
    <row r="225">
      <c r="A225" s="37" t="inlineStr">
        <is>
          <t>Tepig</t>
        </is>
      </c>
      <c r="B225" s="37" t="inlineStr">
        <is>
          <t>Wild</t>
        </is>
      </c>
      <c r="C225" s="37" t="inlineStr">
        <is>
          <t>Split 1</t>
        </is>
      </c>
      <c r="D225" s="37" t="inlineStr">
        <is>
          <t>Split 1</t>
        </is>
      </c>
      <c r="E225" s="37" t="inlineStr">
        <is>
          <t>MAP_OLDALE_TOWN</t>
        </is>
      </c>
      <c r="F225" s="37" t="n">
        <v>4</v>
      </c>
      <c r="G225" s="37" t="inlineStr">
        <is>
          <t>Lv 17 -&gt; Pignite</t>
        </is>
      </c>
      <c r="H225" s="37" t="inlineStr">
        <is>
          <t>see Evolution Changes sheet</t>
        </is>
      </c>
    </row>
    <row r="226">
      <c r="A226" s="32" t="inlineStr">
        <is>
          <t>Timburr</t>
        </is>
      </c>
      <c r="B226" s="32" t="inlineStr">
        <is>
          <t>Wild</t>
        </is>
      </c>
      <c r="C226" s="32" t="inlineStr">
        <is>
          <t>Split 2</t>
        </is>
      </c>
      <c r="D226" s="32" t="inlineStr">
        <is>
          <t>Split 2</t>
        </is>
      </c>
      <c r="E226" s="32" t="inlineStr">
        <is>
          <t>MAP_ROUTE116</t>
        </is>
      </c>
      <c r="F226" s="32" t="n">
        <v>13</v>
      </c>
      <c r="G226" s="32" t="inlineStr">
        <is>
          <t>Lv 25 -&gt; Gurdurr</t>
        </is>
      </c>
      <c r="H226" s="32" t="inlineStr">
        <is>
          <t>see Evolution Changes sheet</t>
        </is>
      </c>
    </row>
    <row r="227">
      <c r="A227" s="37" t="inlineStr">
        <is>
          <t>Tirtouga</t>
        </is>
      </c>
      <c r="B227" s="37" t="inlineStr">
        <is>
          <t>Wild</t>
        </is>
      </c>
      <c r="C227" s="37" t="inlineStr">
        <is>
          <t>Split 1</t>
        </is>
      </c>
      <c r="D227" s="37" t="inlineStr">
        <is>
          <t>Split 1</t>
        </is>
      </c>
      <c r="E227" s="37" t="inlineStr">
        <is>
          <t>MAP_LITTLEROOT_TOWN</t>
        </is>
      </c>
      <c r="F227" s="37" t="n">
        <v>3</v>
      </c>
      <c r="G227" s="37" t="inlineStr">
        <is>
          <t>Lv 37 -&gt; Carracosta</t>
        </is>
      </c>
      <c r="H227" s="37" t="inlineStr">
        <is>
          <t>see Evolution Changes sheet</t>
        </is>
      </c>
    </row>
    <row r="228">
      <c r="A228" s="32" t="inlineStr">
        <is>
          <t>Torkoal</t>
        </is>
      </c>
      <c r="B228" s="32" t="inlineStr">
        <is>
          <t>Wild</t>
        </is>
      </c>
      <c r="C228" s="32" t="inlineStr">
        <is>
          <t>Split 5</t>
        </is>
      </c>
      <c r="D228" s="32" t="inlineStr">
        <is>
          <t>Split 5</t>
        </is>
      </c>
      <c r="E228" s="32" t="inlineStr">
        <is>
          <t>MAP_FIERY_PATH, MAP_MAGMA_HIDEOUT_1F, MAP_MAGMA_HIDEOUT_2F_1R, MAP_MAGMA_HIDEOUT_2F_2R, MAP_MAGMA_HIDEOUT_2F_3R, MAP_MAGMA_HIDEOUT_3F_1R, MAP_MAGMA_HIDEOUT_3F_2R, MAP_MAGMA_HIDEOUT_3F_3R, MAP_MAGMA_HIDEOUT_4F</t>
        </is>
      </c>
      <c r="F228" s="32" t="n">
        <v>14</v>
      </c>
      <c r="G228" s="32" t="n"/>
      <c r="H228" s="32" t="inlineStr">
        <is>
          <t>see Evolution Changes sheet</t>
        </is>
      </c>
    </row>
    <row r="229">
      <c r="A229" s="37" t="inlineStr">
        <is>
          <t>Totodile</t>
        </is>
      </c>
      <c r="B229" s="37" t="inlineStr">
        <is>
          <t>Gift, Trade</t>
        </is>
      </c>
      <c r="C229" s="37" t="inlineStr">
        <is>
          <t>Split 1</t>
        </is>
      </c>
      <c r="D229" s="37" t="inlineStr">
        <is>
          <t>Split 1, Unassigned</t>
        </is>
      </c>
      <c r="E229" s="37" t="inlineStr">
        <is>
          <t>LittlerootTown_ProfessorBirchsLab, StarterRoom</t>
        </is>
      </c>
      <c r="F229" s="37" t="n"/>
      <c r="G229" s="37" t="inlineStr">
        <is>
          <t>Lv 16 -&gt; Croconaw</t>
        </is>
      </c>
      <c r="H229" s="37" t="inlineStr">
        <is>
          <t>see Evolution Changes sheet</t>
        </is>
      </c>
    </row>
    <row r="230">
      <c r="A230" s="32" t="inlineStr">
        <is>
          <t>Trapinch</t>
        </is>
      </c>
      <c r="B230" s="32" t="inlineStr">
        <is>
          <t>Wild</t>
        </is>
      </c>
      <c r="C230" s="32" t="inlineStr">
        <is>
          <t>Split 5</t>
        </is>
      </c>
      <c r="D230" s="32" t="inlineStr">
        <is>
          <t>Split 5</t>
        </is>
      </c>
      <c r="E230" s="32" t="inlineStr">
        <is>
          <t>MAP_MIRAGE_TOWER_1F, MAP_MIRAGE_TOWER_2F, MAP_MIRAGE_TOWER_3F, MAP_MIRAGE_TOWER_4F, MAP_ROUTE111</t>
        </is>
      </c>
      <c r="F230" s="32" t="n">
        <v>19</v>
      </c>
      <c r="G230" s="32" t="inlineStr">
        <is>
          <t>Lv 35 -&gt; Vibrava</t>
        </is>
      </c>
      <c r="H230" s="32" t="inlineStr">
        <is>
          <t>see Evolution Changes sheet</t>
        </is>
      </c>
    </row>
    <row r="231">
      <c r="A231" s="37" t="inlineStr">
        <is>
          <t>Treecko</t>
        </is>
      </c>
      <c r="B231" s="37" t="inlineStr">
        <is>
          <t>Wild</t>
        </is>
      </c>
      <c r="C231" s="37" t="inlineStr">
        <is>
          <t>Split 2</t>
        </is>
      </c>
      <c r="D231" s="37" t="inlineStr">
        <is>
          <t>Split 2</t>
        </is>
      </c>
      <c r="E231" s="37" t="inlineStr">
        <is>
          <t>MAP_RUSTBORO_CITY</t>
        </is>
      </c>
      <c r="F231" s="37" t="n">
        <v>12</v>
      </c>
      <c r="G231" s="37" t="inlineStr">
        <is>
          <t>Lv 16 -&gt; Grovyle</t>
        </is>
      </c>
      <c r="H231" s="37" t="inlineStr">
        <is>
          <t>see Evolution Changes sheet</t>
        </is>
      </c>
    </row>
    <row r="232">
      <c r="A232" s="32" t="inlineStr">
        <is>
          <t>Tropius</t>
        </is>
      </c>
      <c r="B232" s="32" t="inlineStr">
        <is>
          <t>Wild</t>
        </is>
      </c>
      <c r="C232" s="32" t="inlineStr">
        <is>
          <t>Split 6</t>
        </is>
      </c>
      <c r="D232" s="32" t="inlineStr">
        <is>
          <t>Split 6</t>
        </is>
      </c>
      <c r="E232" s="32" t="inlineStr">
        <is>
          <t>MAP_ROUTE119</t>
        </is>
      </c>
      <c r="F232" s="32" t="n">
        <v>25</v>
      </c>
      <c r="G232" s="32" t="n"/>
      <c r="H232" s="32" t="inlineStr">
        <is>
          <t>see Evolution Changes sheet</t>
        </is>
      </c>
    </row>
    <row r="233">
      <c r="A233" s="37" t="inlineStr">
        <is>
          <t>Turtwig</t>
        </is>
      </c>
      <c r="B233" s="37" t="inlineStr">
        <is>
          <t>Wild</t>
        </is>
      </c>
      <c r="C233" s="37" t="inlineStr">
        <is>
          <t>Split 2</t>
        </is>
      </c>
      <c r="D233" s="37" t="inlineStr">
        <is>
          <t>Split 2</t>
        </is>
      </c>
      <c r="E233" s="37" t="inlineStr">
        <is>
          <t>MAP_RUSTBORO_CITY</t>
        </is>
      </c>
      <c r="F233" s="37" t="n">
        <v>12</v>
      </c>
      <c r="G233" s="37" t="inlineStr">
        <is>
          <t>Lv 18 -&gt; Grotle</t>
        </is>
      </c>
      <c r="H233" s="37" t="inlineStr">
        <is>
          <t>see Evolution Changes sheet</t>
        </is>
      </c>
    </row>
    <row r="234">
      <c r="A234" s="32" t="inlineStr">
        <is>
          <t>Tyrunt</t>
        </is>
      </c>
      <c r="B234" s="32" t="inlineStr">
        <is>
          <t>Wild</t>
        </is>
      </c>
      <c r="C234" s="32" t="inlineStr">
        <is>
          <t>Split 3</t>
        </is>
      </c>
      <c r="D234" s="32" t="inlineStr">
        <is>
          <t>Split 3</t>
        </is>
      </c>
      <c r="E234" s="32" t="inlineStr">
        <is>
          <t>MAP_GRANITE_CAVE_STEVENS_ROOM</t>
        </is>
      </c>
      <c r="F234" s="32" t="n">
        <v>20</v>
      </c>
      <c r="G234" s="32" t="inlineStr">
        <is>
          <t>Level Day 39 -&gt; Tyrantrum</t>
        </is>
      </c>
      <c r="H234" s="32" t="inlineStr">
        <is>
          <t>see Evolution Changes sheet</t>
        </is>
      </c>
    </row>
    <row r="235">
      <c r="A235" s="37" t="inlineStr">
        <is>
          <t>Venipede</t>
        </is>
      </c>
      <c r="B235" s="37" t="inlineStr">
        <is>
          <t>Wild</t>
        </is>
      </c>
      <c r="C235" s="37" t="inlineStr">
        <is>
          <t>Split 2</t>
        </is>
      </c>
      <c r="D235" s="37" t="inlineStr">
        <is>
          <t>Split 2</t>
        </is>
      </c>
      <c r="E235" s="37" t="inlineStr">
        <is>
          <t>MAP_PETALBURG_WOODS</t>
        </is>
      </c>
      <c r="F235" s="37" t="n">
        <v>12</v>
      </c>
      <c r="G235" s="37" t="inlineStr">
        <is>
          <t>Lv 22 -&gt; Whirlipede</t>
        </is>
      </c>
      <c r="H235" s="37" t="inlineStr">
        <is>
          <t>see Evolution Changes sheet</t>
        </is>
      </c>
    </row>
    <row r="236">
      <c r="A236" s="32" t="inlineStr">
        <is>
          <t>Venonat</t>
        </is>
      </c>
      <c r="B236" s="32" t="inlineStr">
        <is>
          <t>Wild</t>
        </is>
      </c>
      <c r="C236" s="32" t="inlineStr">
        <is>
          <t>Split 3</t>
        </is>
      </c>
      <c r="D236" s="32" t="inlineStr">
        <is>
          <t>Split 3</t>
        </is>
      </c>
      <c r="E236" s="32" t="inlineStr">
        <is>
          <t>MAP_WRAITHWOOD_FOREST</t>
        </is>
      </c>
      <c r="F236" s="32" t="n">
        <v>18</v>
      </c>
      <c r="G236" s="32" t="inlineStr">
        <is>
          <t>Lv 31 -&gt; Venomoth</t>
        </is>
      </c>
      <c r="H236" s="32" t="inlineStr">
        <is>
          <t>see Evolution Changes sheet</t>
        </is>
      </c>
    </row>
    <row r="237">
      <c r="A237" s="37" t="inlineStr">
        <is>
          <t>Venusaur</t>
        </is>
      </c>
      <c r="B237" s="37" t="inlineStr">
        <is>
          <t>Wild</t>
        </is>
      </c>
      <c r="C237" s="37" t="inlineStr">
        <is>
          <t>Unassigned</t>
        </is>
      </c>
      <c r="D237" s="37" t="inlineStr">
        <is>
          <t>Unassigned</t>
        </is>
      </c>
      <c r="E237" s="37" t="n"/>
      <c r="F237" s="37" t="n">
        <v>5</v>
      </c>
      <c r="G237" s="37" t="n"/>
      <c r="H237" s="37" t="inlineStr">
        <is>
          <t>see Evolution Changes sheet</t>
        </is>
      </c>
    </row>
    <row r="238">
      <c r="A238" s="32" t="inlineStr">
        <is>
          <t>Volbeat</t>
        </is>
      </c>
      <c r="B238" s="32" t="inlineStr">
        <is>
          <t>Wild</t>
        </is>
      </c>
      <c r="C238" s="32" t="inlineStr">
        <is>
          <t>Split 4</t>
        </is>
      </c>
      <c r="D238" s="32" t="inlineStr">
        <is>
          <t>Split 4</t>
        </is>
      </c>
      <c r="E238" s="32" t="inlineStr">
        <is>
          <t>MAP_ROUTE117</t>
        </is>
      </c>
      <c r="F238" s="32" t="n">
        <v>13</v>
      </c>
      <c r="G238" s="32" t="n"/>
      <c r="H238" s="32" t="inlineStr">
        <is>
          <t>see Evolution Changes sheet</t>
        </is>
      </c>
    </row>
    <row r="239">
      <c r="A239" s="37" t="inlineStr">
        <is>
          <t>Voltorb</t>
        </is>
      </c>
      <c r="B239" s="37" t="inlineStr">
        <is>
          <t>Wild</t>
        </is>
      </c>
      <c r="C239" s="37" t="inlineStr">
        <is>
          <t>Split 4</t>
        </is>
      </c>
      <c r="D239" s="37" t="inlineStr">
        <is>
          <t>Split 4</t>
        </is>
      </c>
      <c r="E239" s="37" t="inlineStr">
        <is>
          <t>MAP_NEW_MAUVILLE_ENTRANCE, MAP_NEW_MAUVILLE_INSIDE</t>
        </is>
      </c>
      <c r="F239" s="37" t="n">
        <v>22</v>
      </c>
      <c r="G239" s="37" t="inlineStr">
        <is>
          <t>Lv 30 -&gt; Electrode</t>
        </is>
      </c>
      <c r="H239" s="37" t="inlineStr">
        <is>
          <t>see Evolution Changes sheet</t>
        </is>
      </c>
    </row>
    <row r="240">
      <c r="A240" s="32" t="inlineStr">
        <is>
          <t>Vullaby</t>
        </is>
      </c>
      <c r="B240" s="32" t="inlineStr">
        <is>
          <t>Wild</t>
        </is>
      </c>
      <c r="C240" s="32" t="inlineStr">
        <is>
          <t>Split 3</t>
        </is>
      </c>
      <c r="D240" s="32" t="inlineStr">
        <is>
          <t>Split 3</t>
        </is>
      </c>
      <c r="E240" s="32" t="inlineStr">
        <is>
          <t>MAP_DEWFORD_TOWN</t>
        </is>
      </c>
      <c r="F240" s="32" t="n">
        <v>23</v>
      </c>
      <c r="G240" s="32" t="inlineStr">
        <is>
          <t>Lv 42 -&gt; Mandibuzz</t>
        </is>
      </c>
      <c r="H240" s="32" t="inlineStr">
        <is>
          <t>see Evolution Changes sheet</t>
        </is>
      </c>
    </row>
    <row r="241">
      <c r="A241" s="37" t="inlineStr">
        <is>
          <t>Vulpix</t>
        </is>
      </c>
      <c r="B241" s="37" t="inlineStr">
        <is>
          <t>Wild</t>
        </is>
      </c>
      <c r="C241" s="37" t="inlineStr">
        <is>
          <t>Split 1</t>
        </is>
      </c>
      <c r="D241" s="37" t="inlineStr">
        <is>
          <t>Split 1, Split 7</t>
        </is>
      </c>
      <c r="E241" s="37" t="inlineStr">
        <is>
          <t>MAP_MT_PYRE_EXTERIOR, MAP_OLDALE_TOWN</t>
        </is>
      </c>
      <c r="F241" s="37" t="n">
        <v>4</v>
      </c>
      <c r="G241" s="37" t="inlineStr">
        <is>
          <t>Item (Fire Stone) -&gt; Ninetales</t>
        </is>
      </c>
      <c r="H241" s="37" t="inlineStr">
        <is>
          <t>see Evolution Changes sheet</t>
        </is>
      </c>
    </row>
    <row r="242">
      <c r="A242" s="32" t="inlineStr">
        <is>
          <t>Wailmer</t>
        </is>
      </c>
      <c r="B242" s="32" t="inlineStr">
        <is>
          <t>Wild</t>
        </is>
      </c>
      <c r="C242" s="32" t="inlineStr">
        <is>
          <t>Split 1</t>
        </is>
      </c>
      <c r="D242" s="32" t="inlineStr">
        <is>
          <t>Split 1, Split 3, Split 4, Split 7, Split 8, Elite Four &amp; Champion, Unassigned</t>
        </is>
      </c>
      <c r="E242" s="32" t="inlineStr">
        <is>
          <t>MAP_EVER_GRANDE_CITY, MAP_LILYCOVE_CITY, MAP_MOSSDEEP_CITY, MAP_PACIFIDLOG_TOWN, MAP_ROUTE103, MAP_ROUTE105, MAP_ROUTE107, MAP_ROUTE108, MAP_ROUTE109, MAP_ROUTE110, MAP_ROUTE115, MAP_ROUTE121, MAP_ROUTE122, MAP_ROUTE123, MAP_ROUTE124, MAP_ROUTE125, M</t>
        </is>
      </c>
      <c r="F242" s="32" t="n">
        <v>10</v>
      </c>
      <c r="G242" s="32" t="inlineStr">
        <is>
          <t>Lv 40 -&gt; Wailord</t>
        </is>
      </c>
      <c r="H242" s="32" t="inlineStr">
        <is>
          <t>see Evolution Changes sheet</t>
        </is>
      </c>
    </row>
    <row r="243">
      <c r="A243" s="37" t="inlineStr">
        <is>
          <t>Wailord</t>
        </is>
      </c>
      <c r="B243" s="37" t="inlineStr">
        <is>
          <t>Wild</t>
        </is>
      </c>
      <c r="C243" s="37" t="inlineStr">
        <is>
          <t>Split 3</t>
        </is>
      </c>
      <c r="D243" s="37" t="inlineStr">
        <is>
          <t>Split 3, Unassigned</t>
        </is>
      </c>
      <c r="E243" s="37" t="inlineStr">
        <is>
          <t>MAP_ROUTE105, MAP_ROUTE129</t>
        </is>
      </c>
      <c r="F243" s="37" t="n">
        <v>25</v>
      </c>
      <c r="G243" s="37" t="n"/>
      <c r="H243" s="37" t="inlineStr">
        <is>
          <t>see Evolution Changes sheet</t>
        </is>
      </c>
    </row>
    <row r="244">
      <c r="A244" s="32" t="inlineStr">
        <is>
          <t>Wartortle</t>
        </is>
      </c>
      <c r="B244" s="32" t="inlineStr">
        <is>
          <t>Wild</t>
        </is>
      </c>
      <c r="C244" s="32" t="inlineStr">
        <is>
          <t>Unassigned</t>
        </is>
      </c>
      <c r="D244" s="32" t="inlineStr">
        <is>
          <t>Unassigned</t>
        </is>
      </c>
      <c r="E244" s="32" t="n"/>
      <c r="F244" s="32" t="n">
        <v>5</v>
      </c>
      <c r="G244" s="32" t="inlineStr">
        <is>
          <t>Lv 36 -&gt; Blastoise</t>
        </is>
      </c>
      <c r="H244" s="32" t="inlineStr">
        <is>
          <t>see Evolution Changes sheet</t>
        </is>
      </c>
    </row>
    <row r="245">
      <c r="A245" s="37" t="inlineStr">
        <is>
          <t>Weedle</t>
        </is>
      </c>
      <c r="B245" s="37" t="inlineStr">
        <is>
          <t>Wild</t>
        </is>
      </c>
      <c r="C245" s="37" t="inlineStr">
        <is>
          <t>Split 1</t>
        </is>
      </c>
      <c r="D245" s="37" t="inlineStr">
        <is>
          <t>Split 1</t>
        </is>
      </c>
      <c r="E245" s="37" t="inlineStr">
        <is>
          <t>MAP_VIRIDIAN_FOREST</t>
        </is>
      </c>
      <c r="F245" s="37" t="n">
        <v>10</v>
      </c>
      <c r="G245" s="37" t="inlineStr">
        <is>
          <t>Lv 7 -&gt; Kakuna</t>
        </is>
      </c>
      <c r="H245" s="37" t="inlineStr">
        <is>
          <t>see Evolution Changes sheet</t>
        </is>
      </c>
    </row>
    <row r="246">
      <c r="A246" s="32" t="inlineStr">
        <is>
          <t>Whiscash</t>
        </is>
      </c>
      <c r="B246" s="32" t="inlineStr">
        <is>
          <t>Wild</t>
        </is>
      </c>
      <c r="C246" s="32" t="inlineStr">
        <is>
          <t>Split 4</t>
        </is>
      </c>
      <c r="D246" s="32" t="inlineStr">
        <is>
          <t>Split 4, Elite Four &amp; Champion, Unassigned</t>
        </is>
      </c>
      <c r="E246" s="32" t="inlineStr">
        <is>
          <t>MAP_METEOR_FALLS_1F_2R, MAP_METEOR_FALLS_B1F_1R, MAP_METEOR_FALLS_B1F_2R, MAP_ROUTE117, MAP_VICTORY_ROAD_B2F</t>
        </is>
      </c>
      <c r="F246" s="32" t="n">
        <v>30</v>
      </c>
      <c r="G246" s="32" t="n"/>
      <c r="H246" s="32" t="inlineStr">
        <is>
          <t>see Evolution Changes sheet</t>
        </is>
      </c>
    </row>
    <row r="247">
      <c r="A247" s="37" t="inlineStr">
        <is>
          <t>Whismur</t>
        </is>
      </c>
      <c r="B247" s="37" t="inlineStr">
        <is>
          <t>Wild</t>
        </is>
      </c>
      <c r="C247" s="37" t="inlineStr">
        <is>
          <t>Elite Four &amp; Champion</t>
        </is>
      </c>
      <c r="D247" s="37" t="inlineStr">
        <is>
          <t>Elite Four &amp; Champion, Postgame</t>
        </is>
      </c>
      <c r="E247" s="37" t="inlineStr">
        <is>
          <t>MAP_DESERT_UNDERPASS, MAP_VICTORY_ROAD_1F</t>
        </is>
      </c>
      <c r="F247" s="37" t="n">
        <v>35</v>
      </c>
      <c r="G247" s="37" t="inlineStr">
        <is>
          <t>Lv 20 -&gt; Loudred</t>
        </is>
      </c>
      <c r="H247" s="37" t="inlineStr">
        <is>
          <t>see Evolution Changes sheet</t>
        </is>
      </c>
    </row>
    <row r="248">
      <c r="A248" s="32" t="inlineStr">
        <is>
          <t>Wingull</t>
        </is>
      </c>
      <c r="B248" s="32" t="inlineStr">
        <is>
          <t>Wild</t>
        </is>
      </c>
      <c r="C248" s="32" t="inlineStr">
        <is>
          <t>Split 1</t>
        </is>
      </c>
      <c r="D248" s="32" t="inlineStr">
        <is>
          <t>Split 1, Split 2, Split 3, Split 4, Split 6, Split 7, Split 8, Elite Four &amp; Champion, Unassigned</t>
        </is>
      </c>
      <c r="E248" s="32" t="inlineStr">
        <is>
          <t>MAP_DEWFORD_TOWN, MAP_EVER_GRANDE_CITY, MAP_LILYCOVE_CITY, MAP_MOSSDEEP_CITY, MAP_MT_PYRE_EXTERIOR, MAP_PACIFIDLOG_TOWN, MAP_PETALBURG_COAST, MAP_ROUTE103, MAP_ROUTE104, MAP_ROUTE106, MAP_ROUTE107, MAP_ROUTE108, MAP_ROUTE109, MAP_ROUTE110, MAP_ROUTE1</t>
        </is>
      </c>
      <c r="F248" s="32" t="n">
        <v>3</v>
      </c>
      <c r="G248" s="32" t="inlineStr">
        <is>
          <t>Lv 25 -&gt; Pelipper</t>
        </is>
      </c>
      <c r="H248" s="32" t="inlineStr">
        <is>
          <t>see Evolution Changes sheet</t>
        </is>
      </c>
    </row>
    <row r="249">
      <c r="A249" s="37" t="inlineStr">
        <is>
          <t>Wobbuffet</t>
        </is>
      </c>
      <c r="B249" s="37" t="inlineStr">
        <is>
          <t>Wild</t>
        </is>
      </c>
      <c r="C249" s="37" t="inlineStr">
        <is>
          <t>Postgame</t>
        </is>
      </c>
      <c r="D249" s="37" t="inlineStr">
        <is>
          <t>Postgame, Unassigned</t>
        </is>
      </c>
      <c r="E249" s="37" t="inlineStr">
        <is>
          <t>MAP_SAFARI_ZONE_SOUTH, MAP_SAFARI_ZONE_SOUTHWEST</t>
        </is>
      </c>
      <c r="F249" s="37" t="n">
        <v>5</v>
      </c>
      <c r="G249" s="37" t="n"/>
      <c r="H249" s="37" t="inlineStr">
        <is>
          <t>see Evolution Changes sheet</t>
        </is>
      </c>
    </row>
    <row r="250">
      <c r="A250" s="32" t="inlineStr">
        <is>
          <t>Wooper</t>
        </is>
      </c>
      <c r="B250" s="32" t="inlineStr">
        <is>
          <t>Wild</t>
        </is>
      </c>
      <c r="C250" s="32" t="inlineStr">
        <is>
          <t>Split 2</t>
        </is>
      </c>
      <c r="D250" s="32" t="inlineStr">
        <is>
          <t>Split 2, Split 4, Postgame</t>
        </is>
      </c>
      <c r="E250" s="32" t="inlineStr">
        <is>
          <t>MAP_ROUTE117, MAP_RUSTURF_TUNNEL, MAP_SAFARI_ZONE_SOUTHEAST</t>
        </is>
      </c>
      <c r="F250" s="32" t="n">
        <v>14</v>
      </c>
      <c r="G250" s="32" t="inlineStr">
        <is>
          <t>Lv 20 -&gt; Quagsire</t>
        </is>
      </c>
      <c r="H250" s="32" t="inlineStr">
        <is>
          <t>see Evolution Changes sheet</t>
        </is>
      </c>
    </row>
    <row r="251">
      <c r="A251" s="37" t="inlineStr">
        <is>
          <t>Wynaut</t>
        </is>
      </c>
      <c r="B251" s="37" t="inlineStr">
        <is>
          <t>Wild</t>
        </is>
      </c>
      <c r="C251" s="37" t="inlineStr">
        <is>
          <t>Unassigned</t>
        </is>
      </c>
      <c r="D251" s="37" t="inlineStr">
        <is>
          <t>Unassigned</t>
        </is>
      </c>
      <c r="E251" s="37" t="inlineStr">
        <is>
          <t>MAP_ROUTE130</t>
        </is>
      </c>
      <c r="F251" s="37" t="n">
        <v>5</v>
      </c>
      <c r="G251" s="37" t="inlineStr">
        <is>
          <t>Lv 15 -&gt; Wobbuffet</t>
        </is>
      </c>
      <c r="H251" s="37" t="inlineStr">
        <is>
          <t>see Evolution Changes sheet</t>
        </is>
      </c>
    </row>
    <row r="252">
      <c r="A252" s="32" t="inlineStr">
        <is>
          <t>Xatu</t>
        </is>
      </c>
      <c r="B252" s="32" t="inlineStr">
        <is>
          <t>Wild</t>
        </is>
      </c>
      <c r="C252" s="32" t="inlineStr">
        <is>
          <t>Postgame</t>
        </is>
      </c>
      <c r="D252" s="32" t="inlineStr">
        <is>
          <t>Postgame</t>
        </is>
      </c>
      <c r="E252" s="32" t="inlineStr">
        <is>
          <t>MAP_SAFARI_ZONE_NORTH</t>
        </is>
      </c>
      <c r="F252" s="32" t="n">
        <v>29</v>
      </c>
      <c r="G252" s="32" t="n"/>
      <c r="H252" s="32" t="inlineStr">
        <is>
          <t>see Evolution Changes sheet</t>
        </is>
      </c>
    </row>
    <row r="253">
      <c r="A253" s="37" t="inlineStr">
        <is>
          <t>Yamask</t>
        </is>
      </c>
      <c r="B253" s="37" t="inlineStr">
        <is>
          <t>Wild</t>
        </is>
      </c>
      <c r="C253" s="37" t="inlineStr">
        <is>
          <t>Split 3</t>
        </is>
      </c>
      <c r="D253" s="37" t="inlineStr">
        <is>
          <t>Split 3</t>
        </is>
      </c>
      <c r="E253" s="37" t="inlineStr">
        <is>
          <t>MAP_HOLLOWBROOK</t>
        </is>
      </c>
      <c r="F253" s="37" t="n">
        <v>22</v>
      </c>
      <c r="G253" s="37" t="inlineStr">
        <is>
          <t>Lv 34 -&gt; Cofagrigus</t>
        </is>
      </c>
      <c r="H253" s="37" t="inlineStr">
        <is>
          <t>see Evolution Changes sheet</t>
        </is>
      </c>
    </row>
    <row r="254">
      <c r="A254" s="32" t="inlineStr">
        <is>
          <t>Zigzagoon</t>
        </is>
      </c>
      <c r="B254" s="32" t="inlineStr">
        <is>
          <t>Wild</t>
        </is>
      </c>
      <c r="C254" s="32" t="inlineStr">
        <is>
          <t>Split 6</t>
        </is>
      </c>
      <c r="D254" s="32" t="inlineStr">
        <is>
          <t>Split 6</t>
        </is>
      </c>
      <c r="E254" s="32" t="inlineStr">
        <is>
          <t>MAP_ROUTE118, MAP_ROUTE119</t>
        </is>
      </c>
      <c r="F254" s="32" t="n">
        <v>24</v>
      </c>
      <c r="G254" s="32" t="inlineStr">
        <is>
          <t>Lv 20 -&gt; Linoone</t>
        </is>
      </c>
      <c r="H254" s="32" t="inlineStr">
        <is>
          <t>see Evolution Changes sheet</t>
        </is>
      </c>
    </row>
    <row r="255">
      <c r="A255" s="37" t="inlineStr">
        <is>
          <t>Zorua</t>
        </is>
      </c>
      <c r="B255" s="37" t="inlineStr">
        <is>
          <t>Wild</t>
        </is>
      </c>
      <c r="C255" s="37" t="inlineStr">
        <is>
          <t>Unassigned</t>
        </is>
      </c>
      <c r="D255" s="37" t="inlineStr">
        <is>
          <t>Unassigned</t>
        </is>
      </c>
      <c r="E255" s="37" t="inlineStr">
        <is>
          <t>MAP_TRAINER_GROVE</t>
        </is>
      </c>
      <c r="F255" s="37" t="n">
        <v>9</v>
      </c>
      <c r="G255" s="37" t="inlineStr">
        <is>
          <t>Lv 30 -&gt; Zoroark</t>
        </is>
      </c>
      <c r="H255" s="37" t="inlineStr">
        <is>
          <t>see Evolution Changes sheet</t>
        </is>
      </c>
    </row>
    <row r="256">
      <c r="A256" s="32" t="inlineStr">
        <is>
          <t>Zubat</t>
        </is>
      </c>
      <c r="B256" s="32" t="inlineStr">
        <is>
          <t>Wild</t>
        </is>
      </c>
      <c r="C256" s="32" t="inlineStr">
        <is>
          <t>Split 7</t>
        </is>
      </c>
      <c r="D256" s="32" t="inlineStr">
        <is>
          <t>Split 7, Split 8, Elite Four &amp; Champion, Postgame, Unassigned</t>
        </is>
      </c>
      <c r="E256" s="32" t="inlineStr">
        <is>
          <t>MAP_ALTERING_CAVE, MAP_CAVE_OF_ORIGIN_1F, MAP_CAVE_OF_ORIGIN_ENTRANCE, MAP_CAVE_OF_ORIGIN_UNUSED_RUBY_SAPPHIRE_MAP1, MAP_CAVE_OF_ORIGIN_UNUSED_RUBY_SAPPHIRE_MAP2, MAP_CAVE_OF_ORIGIN_UNUSED_RUBY_SAPPHIRE_MAP3, MAP_METEOR_FALLS_1F_1R, MAP_SEAFLOOR_CAVE</t>
        </is>
      </c>
      <c r="F256" s="32" t="n">
        <v>5</v>
      </c>
      <c r="G256" s="32" t="inlineStr">
        <is>
          <t>Lv 22 -&gt; Golbat</t>
        </is>
      </c>
      <c r="H256" s="32" t="inlineStr">
        <is>
          <t>see Evolution Changes sheet</t>
        </is>
      </c>
    </row>
  </sheetData>
  <autoFilter ref="A1:H25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37" t="inlineStr">
        <is>
          <t>TM09</t>
        </is>
      </c>
      <c r="B3" s="37" t="inlineStr">
        <is>
          <t>Bullet Seed</t>
        </is>
      </c>
      <c r="C3" s="37" t="inlineStr">
        <is>
          <t>NPC gift (boy), x2</t>
        </is>
      </c>
      <c r="D3" s="37" t="inlineStr">
        <is>
          <t>Route 104</t>
        </is>
      </c>
      <c r="E3" s="37" t="inlineStr">
        <is>
          <t>Split 1</t>
        </is>
      </c>
      <c r="F3" s="37" t="inlineStr">
        <is>
          <t>North end of Route 104 South</t>
        </is>
      </c>
      <c r="G3" s="3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37" t="inlineStr">
        <is>
          <t>HM06</t>
        </is>
      </c>
      <c r="B5" s="37" t="inlineStr">
        <is>
          <t>Rock Smash</t>
        </is>
      </c>
      <c r="C5" s="37" t="inlineStr">
        <is>
          <t>NPC gift (end of forest)</t>
        </is>
      </c>
      <c r="D5" s="37" t="inlineStr">
        <is>
          <t>Viridian Forest</t>
        </is>
      </c>
      <c r="E5" s="37" t="inlineStr">
        <is>
          <t>Split 1</t>
        </is>
      </c>
      <c r="F5" s="37" t="inlineStr">
        <is>
          <t>Shares its flag with the Mauville gift</t>
        </is>
      </c>
      <c r="G5" s="3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37" t="inlineStr">
        <is>
          <t>TM53</t>
        </is>
      </c>
      <c r="B7" s="37" t="inlineStr">
        <is>
          <t>Silver Wind</t>
        </is>
      </c>
      <c r="C7" s="37" t="inlineStr">
        <is>
          <t>Item Ball</t>
        </is>
      </c>
      <c r="D7" s="37" t="inlineStr">
        <is>
          <t>Petalburg Woods</t>
        </is>
      </c>
      <c r="E7" s="37" t="inlineStr">
        <is>
          <t>Split 2</t>
        </is>
      </c>
      <c r="F7" s="37" t="inlineStr">
        <is>
          <t>Behind Cut trees - not reachable in Split 2</t>
        </is>
      </c>
      <c r="G7" s="3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37" t="inlineStr">
        <is>
          <t>HM01</t>
        </is>
      </c>
      <c r="B9" s="37" t="inlineStr">
        <is>
          <t>Cut</t>
        </is>
      </c>
      <c r="C9" s="37" t="inlineStr">
        <is>
          <t>NPC gift (the Cutter, in his house)</t>
        </is>
      </c>
      <c r="D9" s="37" t="inlineStr">
        <is>
          <t>Rustboro City - Cutters House</t>
        </is>
      </c>
      <c r="E9" s="37" t="inlineStr">
        <is>
          <t>Split 2</t>
        </is>
      </c>
      <c r="F9" s="37" t="inlineStr">
        <is>
          <t>Usable with Badge 1</t>
        </is>
      </c>
      <c r="G9" s="3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37" t="inlineStr">
        <is>
          <t>TM54</t>
        </is>
      </c>
      <c r="B11" s="37" t="inlineStr">
        <is>
          <t>Grass Knot</t>
        </is>
      </c>
      <c r="C11" s="37" t="inlineStr">
        <is>
          <t>Item Ball</t>
        </is>
      </c>
      <c r="D11" s="37" t="inlineStr">
        <is>
          <t>Route 116</t>
        </is>
      </c>
      <c r="E11" s="37" t="inlineStr">
        <is>
          <t>Split 2</t>
        </is>
      </c>
      <c r="F11" s="37" t="n"/>
      <c r="G11" s="3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37" t="inlineStr">
        <is>
          <t>TM36</t>
        </is>
      </c>
      <c r="B13" s="37" t="inlineStr">
        <is>
          <t>Sludge Bomb</t>
        </is>
      </c>
      <c r="C13" s="37" t="inlineStr">
        <is>
          <t>Item Ball</t>
        </is>
      </c>
      <c r="D13" s="37" t="inlineStr">
        <is>
          <t>Wraithwood Forest</t>
        </is>
      </c>
      <c r="E13" s="37" t="inlineStr">
        <is>
          <t>Split 3</t>
        </is>
      </c>
      <c r="F13" s="37" t="n"/>
      <c r="G13" s="3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37" t="inlineStr">
        <is>
          <t>TM52</t>
        </is>
      </c>
      <c r="B15" s="37" t="inlineStr">
        <is>
          <t>Aurora Beam</t>
        </is>
      </c>
      <c r="C15" s="37" t="inlineStr">
        <is>
          <t>Item Ball</t>
        </is>
      </c>
      <c r="D15" s="37" t="inlineStr">
        <is>
          <t>Granite Cave - B2F</t>
        </is>
      </c>
      <c r="E15" s="37" t="inlineStr">
        <is>
          <t>Split 3</t>
        </is>
      </c>
      <c r="F15" s="37" t="n"/>
      <c r="G15" s="3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37" t="inlineStr">
        <is>
          <t>TM55</t>
        </is>
      </c>
      <c r="B17" s="37" t="inlineStr">
        <is>
          <t>Sleep Talk</t>
        </is>
      </c>
      <c r="C17" s="37" t="inlineStr">
        <is>
          <t>Item Ball</t>
        </is>
      </c>
      <c r="D17" s="37" t="inlineStr">
        <is>
          <t>Mauville City</t>
        </is>
      </c>
      <c r="E17" s="37" t="inlineStr">
        <is>
          <t>Split 4</t>
        </is>
      </c>
      <c r="F17" s="37" t="n"/>
      <c r="G17" s="3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37" t="inlineStr">
        <is>
          <t>TM13</t>
        </is>
      </c>
      <c r="B19" s="37" t="inlineStr">
        <is>
          <t>Ice Beam</t>
        </is>
      </c>
      <c r="C19" s="37" t="inlineStr">
        <is>
          <t>Item Ball</t>
        </is>
      </c>
      <c r="D19" s="37" t="inlineStr">
        <is>
          <t>Abandoned Ship - Room - B1F</t>
        </is>
      </c>
      <c r="E19" s="37" t="inlineStr">
        <is>
          <t>Split 4</t>
        </is>
      </c>
      <c r="F19" s="37" t="n"/>
      <c r="G19" s="3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37" t="inlineStr">
        <is>
          <t>TM62</t>
        </is>
      </c>
      <c r="B21" s="37" t="inlineStr">
        <is>
          <t>Wild Charge</t>
        </is>
      </c>
      <c r="C21" s="37" t="inlineStr">
        <is>
          <t>Item Ball</t>
        </is>
      </c>
      <c r="D21" s="37" t="inlineStr">
        <is>
          <t>New Mauville - Inside</t>
        </is>
      </c>
      <c r="E21" s="37" t="inlineStr">
        <is>
          <t>Split 4</t>
        </is>
      </c>
      <c r="F21" s="37" t="n"/>
      <c r="G21" s="3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37" t="inlineStr">
        <is>
          <t>TM06</t>
        </is>
      </c>
      <c r="B23" s="37" t="inlineStr">
        <is>
          <t>Toxic</t>
        </is>
      </c>
      <c r="C23" s="37" t="inlineStr">
        <is>
          <t>Item Ball</t>
        </is>
      </c>
      <c r="D23" s="37" t="inlineStr">
        <is>
          <t>Fiery Path</t>
        </is>
      </c>
      <c r="E23" s="37" t="inlineStr">
        <is>
          <t>Split 5</t>
        </is>
      </c>
      <c r="F23" s="37" t="n"/>
      <c r="G23" s="3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37" t="inlineStr">
        <is>
          <t>TM60</t>
        </is>
      </c>
      <c r="B25" s="37" t="inlineStr">
        <is>
          <t>Embargo</t>
        </is>
      </c>
      <c r="C25" s="37" t="inlineStr">
        <is>
          <t>Item Ball</t>
        </is>
      </c>
      <c r="D25" s="37" t="inlineStr">
        <is>
          <t>Fallarbor Town</t>
        </is>
      </c>
      <c r="E25" s="37" t="inlineStr">
        <is>
          <t>Split 5</t>
        </is>
      </c>
      <c r="F25" s="37" t="n"/>
      <c r="G25" s="3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37" t="inlineStr">
        <is>
          <t>TM11</t>
        </is>
      </c>
      <c r="B27" s="37" t="inlineStr">
        <is>
          <t>Sunny Day</t>
        </is>
      </c>
      <c r="C27" s="37" t="inlineStr">
        <is>
          <t>Item Ball</t>
        </is>
      </c>
      <c r="D27" s="37" t="inlineStr">
        <is>
          <t>Scorched Slab</t>
        </is>
      </c>
      <c r="E27" s="37" t="inlineStr">
        <is>
          <t>Split 6</t>
        </is>
      </c>
      <c r="F27" s="37" t="n"/>
      <c r="G27" s="3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37" t="inlineStr">
        <is>
          <t>TM14</t>
        </is>
      </c>
      <c r="B29" s="37" t="inlineStr">
        <is>
          <t>Blizzard</t>
        </is>
      </c>
      <c r="C29" s="37" t="inlineStr">
        <is>
          <t>Mart</t>
        </is>
      </c>
      <c r="D29" s="37" t="inlineStr">
        <is>
          <t>Lilycove City - Department Store - 4F</t>
        </is>
      </c>
      <c r="E29" s="37" t="inlineStr">
        <is>
          <t>Split 7</t>
        </is>
      </c>
      <c r="F29" s="37" t="n"/>
      <c r="G29" s="3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37" t="inlineStr">
        <is>
          <t>TM16</t>
        </is>
      </c>
      <c r="B31" s="37" t="inlineStr">
        <is>
          <t>Light Screen</t>
        </is>
      </c>
      <c r="C31" s="37" t="inlineStr">
        <is>
          <t>Mart</t>
        </is>
      </c>
      <c r="D31" s="37" t="inlineStr">
        <is>
          <t>Lilycove City - Department Store - 4F</t>
        </is>
      </c>
      <c r="E31" s="37" t="inlineStr">
        <is>
          <t>Split 7</t>
        </is>
      </c>
      <c r="F31" s="37" t="n"/>
      <c r="G31" s="3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37" t="inlineStr">
        <is>
          <t>TM20</t>
        </is>
      </c>
      <c r="B33" s="37" t="inlineStr">
        <is>
          <t>Safeguard</t>
        </is>
      </c>
      <c r="C33" s="37" t="inlineStr">
        <is>
          <t>Mart</t>
        </is>
      </c>
      <c r="D33" s="37" t="inlineStr">
        <is>
          <t>Lilycove City - Department Store - 4F</t>
        </is>
      </c>
      <c r="E33" s="37" t="inlineStr">
        <is>
          <t>Split 7</t>
        </is>
      </c>
      <c r="F33" s="37" t="n"/>
      <c r="G33" s="3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37" t="inlineStr">
        <is>
          <t>TM33</t>
        </is>
      </c>
      <c r="B35" s="37" t="inlineStr">
        <is>
          <t>Reflect</t>
        </is>
      </c>
      <c r="C35" s="37" t="inlineStr">
        <is>
          <t>Mart</t>
        </is>
      </c>
      <c r="D35" s="37" t="inlineStr">
        <is>
          <t>Lilycove City - Department Store - 4F</t>
        </is>
      </c>
      <c r="E35" s="37" t="inlineStr">
        <is>
          <t>Split 7</t>
        </is>
      </c>
      <c r="F35" s="37" t="n"/>
      <c r="G35" s="3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37" t="inlineStr">
        <is>
          <t>TM30</t>
        </is>
      </c>
      <c r="B37" s="37" t="inlineStr">
        <is>
          <t>Shadow Ball</t>
        </is>
      </c>
      <c r="C37" s="37" t="inlineStr">
        <is>
          <t>Item Ball</t>
        </is>
      </c>
      <c r="D37" s="37" t="inlineStr">
        <is>
          <t>Mt Pyre - 6F</t>
        </is>
      </c>
      <c r="E37" s="37" t="inlineStr">
        <is>
          <t>Split 7</t>
        </is>
      </c>
      <c r="F37" s="37" t="n"/>
      <c r="G37" s="3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37" t="inlineStr">
        <is>
          <t>TM56</t>
        </is>
      </c>
      <c r="B39" s="37" t="inlineStr">
        <is>
          <t>Shadow Claw</t>
        </is>
      </c>
      <c r="C39" s="37" t="inlineStr">
        <is>
          <t>Item Ball</t>
        </is>
      </c>
      <c r="D39" s="37" t="inlineStr">
        <is>
          <t>Mt Pyre - 1F</t>
        </is>
      </c>
      <c r="E39" s="37" t="inlineStr">
        <is>
          <t>Split 7</t>
        </is>
      </c>
      <c r="F39" s="37" t="n"/>
      <c r="G39" s="3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37" t="inlineStr">
        <is>
          <t>TM07</t>
        </is>
      </c>
      <c r="B41" s="37" t="inlineStr">
        <is>
          <t>Hail</t>
        </is>
      </c>
      <c r="C41" s="37" t="inlineStr">
        <is>
          <t>Item Ball</t>
        </is>
      </c>
      <c r="D41" s="37" t="inlineStr">
        <is>
          <t>Shoal Cave - Low Tide Ice Room</t>
        </is>
      </c>
      <c r="E41" s="37" t="inlineStr">
        <is>
          <t>Split 7</t>
        </is>
      </c>
      <c r="F41" s="37" t="n"/>
      <c r="G41" s="3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37" t="inlineStr">
        <is>
          <t>TM66</t>
        </is>
      </c>
      <c r="B43" s="37" t="inlineStr">
        <is>
          <t>Volt Switch</t>
        </is>
      </c>
      <c r="C43" s="37" t="inlineStr">
        <is>
          <t>Item Ball</t>
        </is>
      </c>
      <c r="D43" s="37" t="inlineStr">
        <is>
          <t>Sootopolis City</t>
        </is>
      </c>
      <c r="E43" s="37" t="inlineStr">
        <is>
          <t>Split 8</t>
        </is>
      </c>
      <c r="F43" s="37" t="n"/>
      <c r="G43" s="3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37" t="inlineStr">
        <is>
          <t>TM22</t>
        </is>
      </c>
      <c r="B45" s="37" t="inlineStr">
        <is>
          <t>Solar Beam</t>
        </is>
      </c>
      <c r="C45" s="37" t="inlineStr">
        <is>
          <t>Item Ball</t>
        </is>
      </c>
      <c r="D45" s="37" t="inlineStr">
        <is>
          <t>Safari Zone - Northwest</t>
        </is>
      </c>
      <c r="E45" s="37" t="inlineStr">
        <is>
          <t>Postgame</t>
        </is>
      </c>
      <c r="F45" s="37" t="n"/>
      <c r="G45" s="3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37" t="inlineStr">
        <is>
          <t>TM02</t>
        </is>
      </c>
      <c r="B47" s="37" t="inlineStr">
        <is>
          <t>Dragon Claw</t>
        </is>
      </c>
      <c r="C47" s="37" t="inlineStr">
        <is>
          <t>Item Ball</t>
        </is>
      </c>
      <c r="D47" s="37" t="inlineStr">
        <is>
          <t>Meteor Falls - B1F - 2R</t>
        </is>
      </c>
      <c r="E47" s="37" t="inlineStr">
        <is>
          <t>Unassigned</t>
        </is>
      </c>
      <c r="F47" s="37" t="n"/>
      <c r="G47" s="3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37" t="inlineStr">
        <is>
          <t>TM64</t>
        </is>
      </c>
      <c r="B49" s="37" t="inlineStr">
        <is>
          <t>Dragon Tail</t>
        </is>
      </c>
      <c r="C49" s="37" t="inlineStr">
        <is>
          <t>Item Ball</t>
        </is>
      </c>
      <c r="D49" s="37" t="inlineStr">
        <is>
          <t>Meteor Falls - 1F - 1R</t>
        </is>
      </c>
      <c r="E49" s="37" t="inlineStr">
        <is>
          <t>Unassigned</t>
        </is>
      </c>
      <c r="F49" s="37" t="n"/>
      <c r="G49" s="3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37" t="inlineStr">
        <is>
          <t>Restores the HP of a Pokémon by 60 points.</t>
        </is>
      </c>
      <c r="F3" s="3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37" t="inlineStr">
        <is>
          <t>Fully restores the HP of a Pokémon.</t>
        </is>
      </c>
      <c r="F5" s="3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37" t="inlineStr">
        <is>
          <t>Revives a fainted Pokémon with half its HP.</t>
        </is>
      </c>
      <c r="F7" s="3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37" t="inlineStr">
        <is>
          <t>A mineral water that restores HP by 30 points.</t>
        </is>
      </c>
      <c r="F9" s="37"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37" t="inlineStr">
        <is>
          <t>A very sweet drink that restores HP by 70 points.</t>
        </is>
      </c>
      <c r="F11" s="37"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37" t="inlineStr">
        <is>
          <t>A bitter powder that restores HP by 60 points.</t>
        </is>
      </c>
      <c r="F13" s="3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37" t="inlineStr">
        <is>
          <t>A bitter powder that heals all status problems.</t>
        </is>
      </c>
      <c r="F15" s="3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37" t="inlineStr">
        <is>
          <t>Heals a poisoned Pokémon.</t>
        </is>
      </c>
      <c r="F17" s="3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37" t="inlineStr">
        <is>
          <t>Heals Pokémon of a burn.</t>
        </is>
      </c>
      <c r="F19" s="3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37" t="inlineStr">
        <is>
          <t>Awakens a sleeping Pokémon.</t>
        </is>
      </c>
      <c r="F21" s="3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37" t="inlineStr">
        <is>
          <t>Restores the PP of a selected move by 10.</t>
        </is>
      </c>
      <c r="F23" s="3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37" t="inlineStr">
        <is>
          <t>Restores the PP of all moves by 10.</t>
        </is>
      </c>
      <c r="F25" s="3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37" t="inlineStr">
        <is>
          <t>A 100% pure juice that restores HP by 20 points.</t>
        </is>
      </c>
      <c r="F27" s="3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37" t="inlineStr">
        <is>
          <t>A sweet chocolate that restores HP by 20 points.</t>
        </is>
      </c>
      <c r="F29" s="37"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37" t="inlineStr">
        <is>
          <t>A local specialty that cures status when held.</t>
        </is>
      </c>
      <c r="F31" s="3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37" t="n"/>
      <c r="F33" s="37"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37" t="n"/>
      <c r="F35" s="3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37" t="inlineStr">
        <is>
          <t>Raises the base Attack stat of one Pokémon.</t>
        </is>
      </c>
      <c r="F37" s="3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37" t="inlineStr">
        <is>
          <t>Raises the base Sp. Atk stat of one Pokémon.</t>
        </is>
      </c>
      <c r="F39" s="3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37" t="inlineStr">
        <is>
          <t>Raises the base Speed stat of one Pokémon.</t>
        </is>
      </c>
      <c r="F41" s="3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37" t="inlineStr">
        <is>
          <t>Raises the PP of a move to its maximum points.</t>
        </is>
      </c>
      <c r="F43" s="37"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37" t="n"/>
      <c r="F45" s="37"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37" t="n"/>
      <c r="F47" s="37"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37" t="n"/>
      <c r="F49" s="37"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37" t="inlineStr">
        <is>
          <t>Raises the level of a Pokémon by one.</t>
        </is>
      </c>
      <c r="F51" s="3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37" t="inlineStr">
        <is>
          <t>A glass flute that snaps Pokémon out of confusion.</t>
        </is>
      </c>
      <c r="F53" s="37"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37" t="inlineStr">
        <is>
          <t>A glass flute that keeps away wild Pokémon.</t>
        </is>
      </c>
      <c r="F55" s="37"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37" t="inlineStr">
        <is>
          <t>Repels weak wild Pokémon for 100 steps.</t>
        </is>
      </c>
      <c r="F57" s="3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37" t="inlineStr">
        <is>
          <t>Repels weak wild Pokémon for 250 steps.</t>
        </is>
      </c>
      <c r="F59" s="3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37" t="inlineStr">
        <is>
          <t>Sharply raises stat Defense during one battle.</t>
        </is>
      </c>
      <c r="F61" s="3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37" t="inlineStr">
        <is>
          <t>Sharply raises stat Sp. Def during one battle.</t>
        </is>
      </c>
      <c r="F63" s="3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37" t="inlineStr">
        <is>
          <t>Sharply raises move accuracy during one battle.</t>
        </is>
      </c>
      <c r="F65" s="3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37" t="inlineStr">
        <is>
          <t>Prevents stat reduction when used in battle.</t>
        </is>
      </c>
      <c r="F67" s="3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37" t="n"/>
      <c r="F69" s="3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37" t="inlineStr">
        <is>
          <t>A nugget of pure gold. Can be sold at a high price.</t>
        </is>
      </c>
      <c r="F71" s="3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37" t="inlineStr">
        <is>
          <t>A plain mushroom that would sell at a cheap price.</t>
        </is>
      </c>
      <c r="F73" s="3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37" t="n"/>
      <c r="F75" s="3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37" t="inlineStr">
        <is>
          <t>A lovely large pearl that would sell at a high price.</t>
        </is>
      </c>
      <c r="F77" s="3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37" t="inlineStr">
        <is>
          <t>Beautiful red sand. Can be sold at a high price.</t>
        </is>
      </c>
      <c r="F79" s="3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37" t="inlineStr">
        <is>
          <t>A comet's shard. It would sell for a high price.</t>
        </is>
      </c>
      <c r="F81" s="37"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37" t="inlineStr">
        <is>
          <t>A hold item that restores 100 HP below half HP.</t>
        </is>
      </c>
      <c r="F83" s="3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37" t="n"/>
      <c r="F85" s="3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37" t="n"/>
      <c r="F87" s="3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37" t="inlineStr">
        <is>
          <t>Sweet honey that attracts wild Pokémon when used.</t>
        </is>
      </c>
      <c r="F89" s="3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37" t="inlineStr">
        <is>
          <t>Voices can be heard from this odd stone occasionally.</t>
        </is>
      </c>
      <c r="F91" s="3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37" t="inlineStr">
        <is>
          <t>A copper coin used long ago. It sells at a high price.</t>
        </is>
      </c>
      <c r="F93" s="37"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37" t="inlineStr">
        <is>
          <t>A gold coin used long ago. It sells at a high price.</t>
        </is>
      </c>
      <c r="F95" s="37"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37" t="inlineStr">
        <is>
          <t>An old bracelet. It sells at a high price.</t>
        </is>
      </c>
      <c r="F97" s="37"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37" t="inlineStr">
        <is>
          <t>An old crown. It sells at a high price.</t>
        </is>
      </c>
      <c r="F99" s="37"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37" t="inlineStr">
        <is>
          <t>A piece of an ancient marine Pokémon's seashell.</t>
        </is>
      </c>
      <c r="F101" s="37"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37" t="inlineStr">
        <is>
          <t>A stone containing the genes of an ancient Pokémon.</t>
        </is>
      </c>
      <c r="F103" s="37"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37" t="n"/>
      <c r="F105" s="37"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37" t="inlineStr">
        <is>
          <t>A piece of a prehistoric Poké- mon's collar.</t>
        </is>
      </c>
      <c r="F107" s="37"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37" t="inlineStr">
        <is>
          <t>A piece of a prehistoric Poké- mon's wing.</t>
        </is>
      </c>
      <c r="F109" s="37"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37" t="inlineStr">
        <is>
          <t>A piece of a prehistoric Poké- mon's skin sail.</t>
        </is>
      </c>
      <c r="F111" s="37"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37" t="inlineStr">
        <is>
          <t>A fertilizer that decelerates the growth of Berries.</t>
        </is>
      </c>
      <c r="F113" s="37"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37" t="inlineStr">
        <is>
          <t>A fertilizer that makes more Berries regrow after fall.</t>
        </is>
      </c>
      <c r="F115" s="37"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37" t="inlineStr">
        <is>
          <t>A fertilizer that ups the chance of Berry mutations.</t>
        </is>
      </c>
      <c r="F117" s="37"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37" t="inlineStr">
        <is>
          <t>A fertilizer Rich Surprising and Boosting as well.</t>
        </is>
      </c>
      <c r="F119" s="37"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37" t="inlineStr">
        <is>
          <t>A blue apricorn. It smells a bit like grass.</t>
        </is>
      </c>
      <c r="F121" s="37"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37" t="inlineStr">
        <is>
          <t>A green apricorn. It has a strange, aromatic scent.</t>
        </is>
      </c>
      <c r="F123" s="37"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37" t="inlineStr">
        <is>
          <t>A white apricorn. It doesn't smell like anything.</t>
        </is>
      </c>
      <c r="F125" s="37"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37" t="inlineStr">
        <is>
          <t>Throw into a {PKMN} Den to attract Dynamax Pokémon.</t>
        </is>
      </c>
      <c r="F127" s="3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37" t="inlineStr">
        <is>
          <t>A Wingull-print Mail to be held by a Pokémon.</t>
        </is>
      </c>
      <c r="F129" s="3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37" t="inlineStr">
        <is>
          <t>A Magnemite-print Mail to be held by a Pokémon.</t>
        </is>
      </c>
      <c r="F131" s="3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37" t="inlineStr">
        <is>
          <t>A Wailmer-print Mail to be held by a Pokémon.</t>
        </is>
      </c>
      <c r="F133" s="3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37" t="inlineStr">
        <is>
          <t>A Duskull-print Mail to be held by a Pokémon.</t>
        </is>
      </c>
      <c r="F135" s="3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37" t="n"/>
      <c r="F137" s="37"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37" t="inlineStr">
        <is>
          <t>Mail featuring the drawings of three Pokémon.</t>
        </is>
      </c>
      <c r="F139" s="37"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37" t="n"/>
      <c r="F141" s="3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37" t="n"/>
      <c r="F143" s="37"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37" t="n"/>
      <c r="F145" s="37"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37" t="n"/>
      <c r="F147" s="37"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37" t="inlineStr">
        <is>
          <t>A strange scale held by Dragon- type Pokémon.</t>
        </is>
      </c>
      <c r="F149" s="3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37" t="inlineStr">
        <is>
          <t>Loved by a certain Pokémon. It's stiff and heavy.</t>
        </is>
      </c>
      <c r="F151" s="3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37" t="inlineStr">
        <is>
          <t>Loved by a certain Pokémon. It's full of magma energy.</t>
        </is>
      </c>
      <c r="F153" s="3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37" t="inlineStr">
        <is>
          <t>Loved by a certain Pokémon. Imbued with spirit energy.</t>
        </is>
      </c>
      <c r="F155" s="37"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37" t="inlineStr">
        <is>
          <t>A soft and sweet treat loved by a certain Pokémon.</t>
        </is>
      </c>
      <c r="F157" s="3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37" t="inlineStr">
        <is>
          <t>Peculiar stone that evolves a certain Pokémon.</t>
        </is>
      </c>
      <c r="F159" s="3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37" t="inlineStr">
        <is>
          <t>A tablet that ups the power of Fire-type moves.</t>
        </is>
      </c>
      <c r="F161" s="37"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37" t="inlineStr">
        <is>
          <t>A tablet that ups the power of Elec- tric-type moves.</t>
        </is>
      </c>
      <c r="F163" s="37"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37" t="inlineStr">
        <is>
          <t>A tablet that ups the power of Ice-type moves.</t>
        </is>
      </c>
      <c r="F165" s="37"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37" t="inlineStr">
        <is>
          <t>A tablet that ups the power of Poison-type moves.</t>
        </is>
      </c>
      <c r="F167" s="37"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37" t="inlineStr">
        <is>
          <t>A tablet that ups the power of Flying-type moves.</t>
        </is>
      </c>
      <c r="F169" s="37"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37" t="inlineStr">
        <is>
          <t>A tablet that ups the power of Bug-type moves.</t>
        </is>
      </c>
      <c r="F171" s="37"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37" t="inlineStr">
        <is>
          <t>A tablet that ups the power of Ghost-type moves.</t>
        </is>
      </c>
      <c r="F173" s="37"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37" t="inlineStr">
        <is>
          <t>A tablet that ups the power of Dark-type moves.</t>
        </is>
      </c>
      <c r="F175" s="37"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37" t="inlineStr">
        <is>
          <t>A tablet that ups the power of Fairy-type moves.</t>
        </is>
      </c>
      <c r="F177" s="37"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37" t="inlineStr">
        <is>
          <t>Changes Genesect's Techno Blast to Electric-type.</t>
        </is>
      </c>
      <c r="F179" s="37"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37" t="inlineStr">
        <is>
          <t>Changes Genesect's Techno Blast to Ice-type.</t>
        </is>
      </c>
      <c r="F181" s="3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37" t="inlineStr">
        <is>
          <t>A blue, glowing orb said to contain an ancient power.</t>
        </is>
      </c>
      <c r="F183" s="37"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37" t="n"/>
      <c r="F185" s="37"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37" t="inlineStr">
        <is>
          <t>This stone enables Blastoise to Mega Evolve in battle.</t>
        </is>
      </c>
      <c r="F187" s="37"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37" t="inlineStr">
        <is>
          <t>This stone enables Pidgeot to Mega Evolve in battle.</t>
        </is>
      </c>
      <c r="F189" s="37"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37" t="inlineStr">
        <is>
          <t>This stone enables Slowbro to Mega Evolve in battle.</t>
        </is>
      </c>
      <c r="F191" s="37"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37" t="inlineStr">
        <is>
          <t>This stone enables Kangaskhan to Mega Evolve in battle.</t>
        </is>
      </c>
      <c r="F193" s="3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37" t="inlineStr">
        <is>
          <t>This stone enables Gyarados to Mega Evolve in battle.</t>
        </is>
      </c>
      <c r="F195" s="3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37" t="n"/>
      <c r="F197" s="37"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37" t="inlineStr">
        <is>
          <t>This stone enables Ampharos to Mega Evolve in battle.</t>
        </is>
      </c>
      <c r="F199" s="37"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37" t="inlineStr">
        <is>
          <t>This stone enables Scizor to Mega Evolve in battle.</t>
        </is>
      </c>
      <c r="F201" s="37"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37" t="inlineStr">
        <is>
          <t>This stone enables Houndoom to Mega Evolve in battle.</t>
        </is>
      </c>
      <c r="F203" s="37"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37" t="inlineStr">
        <is>
          <t>This stone enables Sceptile to Mega Evolve in battle.</t>
        </is>
      </c>
      <c r="F205" s="3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37" t="inlineStr">
        <is>
          <t>This stone enables Swampert to Mega Evolve in battle.</t>
        </is>
      </c>
      <c r="F207" s="3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37" t="inlineStr">
        <is>
          <t>This stone enables Sableye to Mega Evolve in battle.</t>
        </is>
      </c>
      <c r="F209" s="37"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37" t="inlineStr">
        <is>
          <t>This stone enables Aggron to Mega Evolve in battle.</t>
        </is>
      </c>
      <c r="F211" s="37"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37" t="inlineStr">
        <is>
          <t>This stone enables Manectric to Mega Evolve in battle.</t>
        </is>
      </c>
      <c r="F213" s="3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37" t="inlineStr">
        <is>
          <t>This stone enables Camerupt to Mega Evolve in battle.</t>
        </is>
      </c>
      <c r="F215" s="37"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37" t="inlineStr">
        <is>
          <t>This stone enables Banette to Mega Evolve in battle.</t>
        </is>
      </c>
      <c r="F217" s="3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37" t="inlineStr">
        <is>
          <t>This stone enables Glalie to Mega Evolve in battle.</t>
        </is>
      </c>
      <c r="F219" s="37"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37" t="inlineStr">
        <is>
          <t>This stone enables Metagross to Mega Evolve in battle.</t>
        </is>
      </c>
      <c r="F221" s="37"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37" t="inlineStr">
        <is>
          <t>This stone enables Latios to Mega Evolve in battle.</t>
        </is>
      </c>
      <c r="F223" s="37"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37" t="inlineStr">
        <is>
          <t>This stone enables Garchomp to Mega Evolve in battle.</t>
        </is>
      </c>
      <c r="F225" s="37"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37" t="inlineStr">
        <is>
          <t>This stone enables Abomasnow to Mega Evolve in battle.</t>
        </is>
      </c>
      <c r="F227" s="37"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37" t="inlineStr">
        <is>
          <t>This stone enables Audino to Mega Evolve in battle.</t>
        </is>
      </c>
      <c r="F229" s="37"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37" t="inlineStr">
        <is>
          <t>Increases the power of Normal Type moves.</t>
        </is>
      </c>
      <c r="F231" s="3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37" t="inlineStr">
        <is>
          <t>Increases the power of Water Type moves.</t>
        </is>
      </c>
      <c r="F233" s="37"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37" t="inlineStr">
        <is>
          <t>Increases the power of Grass Type moves.</t>
        </is>
      </c>
      <c r="F235" s="37"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37" t="inlineStr">
        <is>
          <t>Increases the power of Fighting Type moves.</t>
        </is>
      </c>
      <c r="F237" s="37"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37" t="inlineStr">
        <is>
          <t>Increases the power of Ground Type moves.</t>
        </is>
      </c>
      <c r="F239" s="37"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37" t="inlineStr">
        <is>
          <t>Increases the power of Psychic Type moves.</t>
        </is>
      </c>
      <c r="F241" s="37"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37" t="inlineStr">
        <is>
          <t>Increases the power of Rock Type moves.</t>
        </is>
      </c>
      <c r="F243" s="37"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37" t="inlineStr">
        <is>
          <t>Increases the power of Dragon Type moves.</t>
        </is>
      </c>
      <c r="F245" s="37"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37" t="inlineStr">
        <is>
          <t>Increases the power of Steel Type moves.</t>
        </is>
      </c>
      <c r="F247" s="37"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37" t="inlineStr">
        <is>
          <t>A hold item that raises the Atk and Sp. Atk of Pikachu.</t>
        </is>
      </c>
      <c r="F249" s="37"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37" t="inlineStr">
        <is>
          <t>A hold item that  raises Cubone or Marowak's Attack.</t>
        </is>
      </c>
      <c r="F251" s="37"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37" t="inlineStr">
        <is>
          <t>A hold item that raises Ditto's Defense.</t>
        </is>
      </c>
      <c r="F253" s="37"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37" t="inlineStr">
        <is>
          <t>A hold item that raises the Sp. Def of Clamperl.</t>
        </is>
      </c>
      <c r="F255" s="3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37" t="inlineStr">
        <is>
          <t>Powers up Latios' &amp; Latias' Psychic and Dragon-type moves.</t>
        </is>
      </c>
      <c r="F257" s="37"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37" t="inlineStr">
        <is>
          <t>Powers up Palkia's Dragon and Water- type moves.</t>
        </is>
      </c>
      <c r="F259" s="37"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37" t="n"/>
      <c r="F261" s="3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37" t="n"/>
      <c r="F263" s="37"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37" t="n"/>
      <c r="F265" s="37"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37" t="n"/>
      <c r="F267" s="37"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37" t="n"/>
      <c r="F269" s="37"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37" t="inlineStr">
        <is>
          <t>A hold item that raises Beauty in Contests.</t>
        </is>
      </c>
      <c r="F271" s="37"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37" t="inlineStr">
        <is>
          <t>A hold item that raises Smart in Contests.</t>
        </is>
      </c>
      <c r="F273" s="37"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37" t="inlineStr">
        <is>
          <t>A hold item that promotes growth, but reduces Speed.</t>
        </is>
      </c>
      <c r="F275" s="37"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37" t="inlineStr">
        <is>
          <t>A hold item that promotes Atk gain, but reduces Speed.</t>
        </is>
      </c>
      <c r="F277" s="37"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37" t="inlineStr">
        <is>
          <t>Hold item that pro- motes Sp. Atk gain, but reduces Speed.</t>
        </is>
      </c>
      <c r="F279" s="37"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37" t="inlineStr">
        <is>
          <t>A hold item that promotes Spd gain, but reduces Speed.</t>
        </is>
      </c>
      <c r="F281" s="3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37" t="inlineStr">
        <is>
          <t>A hold item that raises the power of Fire-type moves.</t>
        </is>
      </c>
      <c r="F283" s="3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37" t="inlineStr">
        <is>
          <t>A hold item that boosts Electric- type moves.</t>
        </is>
      </c>
      <c r="F285" s="37"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37" t="inlineStr">
        <is>
          <t>A hold item that raises the power of Ice-type moves.</t>
        </is>
      </c>
      <c r="F287" s="3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37" t="inlineStr">
        <is>
          <t>A hold item that raises the power of Poison-type moves.</t>
        </is>
      </c>
      <c r="F289" s="3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37" t="inlineStr">
        <is>
          <t>A hold item that raises the power of Flying-type moves.</t>
        </is>
      </c>
      <c r="F291" s="37"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37" t="inlineStr">
        <is>
          <t>A hold item that raises the power of Bug-type moves.</t>
        </is>
      </c>
      <c r="F293" s="37"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37" t="inlineStr">
        <is>
          <t>A hold item that raises the power of Ghost-type moves.</t>
        </is>
      </c>
      <c r="F295" s="3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37" t="inlineStr">
        <is>
          <t>A hold item that raises the power of Dark-type moves.</t>
        </is>
      </c>
      <c r="F297" s="3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37" t="inlineStr">
        <is>
          <t>Boosts Attack, but allows the use of only one move.</t>
        </is>
      </c>
      <c r="F299" s="37"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37" t="inlineStr">
        <is>
          <t>Boosts Speed, but allows the use of only one move.</t>
        </is>
      </c>
      <c r="F301" s="37"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37" t="inlineStr">
        <is>
          <t>A bizarre orb that badly poisons the holder in battle.</t>
        </is>
      </c>
      <c r="F303" s="37"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37" t="inlineStr">
        <is>
          <t>Extends the length of Sunny Day if used by the holder.</t>
        </is>
      </c>
      <c r="F305" s="37"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37" t="inlineStr">
        <is>
          <t>Extends the length of the move Hail used by the holder.</t>
        </is>
      </c>
      <c r="F307" s="37"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37" t="inlineStr">
        <is>
          <t>Raises Attack if the holder is hit by an Electric move.</t>
        </is>
      </c>
      <c r="F309" s="37"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37" t="inlineStr">
        <is>
          <t>Raises Atk if its holder is hit by an Ice-type move.</t>
        </is>
      </c>
      <c r="F311" s="37"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37" t="inlineStr">
        <is>
          <t>A hold item that restores any lowered stat.</t>
        </is>
      </c>
      <c r="F313" s="3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37" t="inlineStr">
        <is>
          <t>A hold item that calms spirits and fosters friendship.</t>
        </is>
      </c>
      <c r="F315" s="37"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37" t="n"/>
      <c r="F317" s="37"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37" t="n"/>
      <c r="F319" s="37"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37" t="inlineStr">
        <is>
          <t>A hold item that occasionally prevents fainting.</t>
        </is>
      </c>
      <c r="F321" s="3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37" t="inlineStr">
        <is>
          <t>A hold item that improves the critical-hit rate.</t>
        </is>
      </c>
      <c r="F323" s="3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37" t="inlineStr">
        <is>
          <t>A hold item that restores HP upon striking the foe.</t>
        </is>
      </c>
      <c r="F325" s="3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37" t="inlineStr">
        <is>
          <t>A headband that boosts the power of physical moves.</t>
        </is>
      </c>
      <c r="F327" s="37"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37" t="inlineStr">
        <is>
          <t>A belt that boosts the power of super effective moves.</t>
        </is>
      </c>
      <c r="F329" s="37"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37" t="inlineStr">
        <is>
          <t>Boosts move power but holder loses HP with each attack.</t>
        </is>
      </c>
      <c r="F331" s="37"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37" t="inlineStr">
        <is>
          <t>If the holder has full HP, it endures KO hits with 1 HP.</t>
        </is>
      </c>
      <c r="F333" s="3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37" t="inlineStr">
        <is>
          <t>A held item that boosts a move used consecutively.</t>
        </is>
      </c>
      <c r="F335" s="37"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37" t="n"/>
      <c r="F337" s="3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37" t="inlineStr">
        <is>
          <t>Restores HP for Poison-types. Damages all others.</t>
        </is>
      </c>
      <c r="F339" s="37"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37" t="inlineStr">
        <is>
          <t>Damages the holder each turn. May latch on to foes.</t>
        </is>
      </c>
      <c r="F341" s="37"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37" t="inlineStr">
        <is>
          <t>A held item that ups the power of HP-stealing moves.</t>
        </is>
      </c>
      <c r="F343" s="3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37" t="n"/>
      <c r="F345" s="37"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37" t="inlineStr">
        <is>
          <t>It's so light that when held, it halves a Pokémon's weight.</t>
        </is>
      </c>
      <c r="F347" s="37"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37" t="inlineStr">
        <is>
          <t>Makes the holder float but bursts if hit by an attack.</t>
        </is>
      </c>
      <c r="F349" s="37"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37" t="inlineStr">
        <is>
          <t>Moves that usually have no effect will hit the holder.</t>
        </is>
      </c>
      <c r="F351" s="37"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37" t="inlineStr">
        <is>
          <t>Switches out the user if they're hit by the foe.</t>
        </is>
      </c>
      <c r="F353" s="37"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37" t="inlineStr">
        <is>
          <t>Raises Sp. Def but prevents the use of status moves.</t>
        </is>
      </c>
      <c r="F355" s="37"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37" t="inlineStr">
        <is>
          <t>Shows your location. Fling it or let it be eaten.</t>
        </is>
      </c>
      <c r="F357" s="3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37" t="inlineStr">
        <is>
          <t>A good Ball with a higher catch rate than a Poké Ball.</t>
        </is>
      </c>
      <c r="F359" s="3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37" t="inlineStr">
        <is>
          <t>The best Ball that catches a Pokémon without fail.</t>
        </is>
      </c>
      <c r="F361" s="3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37" t="inlineStr">
        <is>
          <t>A remedial Ball that restores caught Pokémon.</t>
        </is>
      </c>
      <c r="F363" s="3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37" t="inlineStr">
        <is>
          <t>A Ball that works better on weaker Pokémon.</t>
        </is>
      </c>
      <c r="F365" s="3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37" t="inlineStr">
        <is>
          <t>Works well if used in a dark place.</t>
        </is>
      </c>
      <c r="F367" s="3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37" t="inlineStr">
        <is>
          <t>Works well if used on the first turn.</t>
        </is>
      </c>
      <c r="F369" s="3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37" t="inlineStr">
        <is>
          <t>A cozy Ball that makes Pokémon more friendly.</t>
        </is>
      </c>
      <c r="F371" s="3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37" t="inlineStr">
        <is>
          <t>A Ball that works well on fished up Pokémon.</t>
        </is>
      </c>
      <c r="F373" s="3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37" t="inlineStr">
        <is>
          <t>A Ball that makes a Pokémon friendly when caught.</t>
        </is>
      </c>
      <c r="F375" s="3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37" t="inlineStr">
        <is>
          <t>Works well on very fast Pokémon.</t>
        </is>
      </c>
      <c r="F377" s="37"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37" t="inlineStr">
        <is>
          <t>A Ball that works well on sleeping Pokémon.</t>
        </is>
      </c>
      <c r="F379" s="3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37" t="inlineStr">
        <is>
          <t>A special Ball used in the Bug- Catching Contest.</t>
        </is>
      </c>
      <c r="F381" s="37"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37" t="inlineStr">
        <is>
          <t>A rare Ball made in commemoration of some event.</t>
        </is>
      </c>
      <c r="F383" s="37"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37" t="inlineStr">
        <is>
          <t>A hold item that awakens Pokémon in battle.</t>
        </is>
      </c>
      <c r="F385" s="37"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37" t="inlineStr">
        <is>
          <t>A hold item that heals a burn in battle.</t>
        </is>
      </c>
      <c r="F387" s="37"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37" t="inlineStr">
        <is>
          <t>A hold item that restores 10 PP in battle.</t>
        </is>
      </c>
      <c r="F389" s="37"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37" t="inlineStr">
        <is>
          <t>A hold item that heals confusion in battle.</t>
        </is>
      </c>
      <c r="F391" s="37"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37" t="inlineStr">
        <is>
          <t>A hold item that restores the user's HP a little.</t>
        </is>
      </c>
      <c r="F393" s="37"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37" t="n"/>
      <c r="F395" s="37"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37" t="n"/>
      <c r="F397" s="37"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37" t="inlineStr">
        <is>
          <t>{POKEBLOCK} ingredient. Plant in loamy soil to grow Razz.</t>
        </is>
      </c>
      <c r="F399" s="37"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37" t="inlineStr">
        <is>
          <t>{POKEBLOCK} ingredient. Plant in loamy soil to grow Nanab.</t>
        </is>
      </c>
      <c r="F401" s="37"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37" t="inlineStr">
        <is>
          <t>{POKEBLOCK} ingredient. Plant in loamy soil to grow Pinap.</t>
        </is>
      </c>
      <c r="F403" s="37"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37" t="inlineStr">
        <is>
          <t>Makes a Pokémon friendly but lowers base Attack.</t>
        </is>
      </c>
      <c r="F405" s="37"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37" t="inlineStr">
        <is>
          <t>Makes a Pokémon friendly but lowers base Sp. Atk.</t>
        </is>
      </c>
      <c r="F407" s="37"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37" t="inlineStr">
        <is>
          <t>Makes a Pokémon friendly but lowers base Speed.</t>
        </is>
      </c>
      <c r="F409" s="37"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37" t="inlineStr">
        <is>
          <t>{POKEBLOCK} ingredient. Plant in loamy soil to grow Magost.</t>
        </is>
      </c>
      <c r="F411" s="37"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37" t="inlineStr">
        <is>
          <t>{POKEBLOCK} ingredient. Plant in loamy soil to grow Nomel.</t>
        </is>
      </c>
      <c r="F413" s="37"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37" t="inlineStr">
        <is>
          <t>{POKEBLOCK} ingredient. Plant in loamy soil to grow Pamtre.</t>
        </is>
      </c>
      <c r="F415" s="37"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37" t="inlineStr">
        <is>
          <t>{POKEBLOCK} ingredient. Plant in loamy soil to grow Durin.</t>
        </is>
      </c>
      <c r="F417" s="37"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37" t="inlineStr">
        <is>
          <t>A hold item that weakens a Normal move.</t>
        </is>
      </c>
      <c r="F419" s="3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37" t="inlineStr">
        <is>
          <t>A hold item that weakens a Water move if weak to it.</t>
        </is>
      </c>
      <c r="F421" s="37"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37" t="inlineStr">
        <is>
          <t>A hold item that weakens a Grass move if weak to it.</t>
        </is>
      </c>
      <c r="F423" s="37"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37" t="inlineStr">
        <is>
          <t>A hold item that weakens a Fighting move if weak to it.</t>
        </is>
      </c>
      <c r="F425" s="3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37" t="inlineStr">
        <is>
          <t>A hold item that weakens a Ground move if weak to it.</t>
        </is>
      </c>
      <c r="F427" s="3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37" t="inlineStr">
        <is>
          <t>A hold item that weakens a Psychic move if weak to it.</t>
        </is>
      </c>
      <c r="F429" s="37"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37" t="inlineStr">
        <is>
          <t>A hold item that weakens a Rock move if weak to it.</t>
        </is>
      </c>
      <c r="F431" s="37"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37" t="inlineStr">
        <is>
          <t>A hold item that weakens a Dragon move if weak to it.</t>
        </is>
      </c>
      <c r="F433" s="37"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37" t="inlineStr">
        <is>
          <t>A hold item that weakens a Steel move if weak to it.</t>
        </is>
      </c>
      <c r="F435" s="37"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37" t="inlineStr">
        <is>
          <t>A hold item that raises Attack in a pinch.</t>
        </is>
      </c>
      <c r="F437" s="37"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37" t="inlineStr">
        <is>
          <t>A hold item that raises Speed in a pinch.</t>
        </is>
      </c>
      <c r="F439" s="37"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37" t="inlineStr">
        <is>
          <t>Raises Sp. Def by one stage when the holder enters.</t>
        </is>
      </c>
      <c r="F441" s="37"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37" t="inlineStr">
        <is>
          <t>A hold item that sharply boosts a stat in a pinch.</t>
        </is>
      </c>
      <c r="F443" s="37"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37" t="inlineStr">
        <is>
          <t>When held, it ups the Accuracy of a move in a pinch.</t>
        </is>
      </c>
      <c r="F445" s="37"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37" t="inlineStr">
        <is>
          <t>If hit by a physical move, it will hurt the attacker a bit.</t>
        </is>
      </c>
      <c r="F447" s="37"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37" t="inlineStr">
        <is>
          <t>If hit by a physical move, it raises the Defense a bit.</t>
        </is>
      </c>
      <c r="F449" s="37"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37" t="inlineStr">
        <is>
          <t>{POKEBLOCK} ingredient. Plant in loamy soil to grow a mystery.</t>
        </is>
      </c>
      <c r="F451" s="37"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37" t="inlineStr">
        <is>
          <t>Hooks and slashes the foe with long, sharp claws.</t>
        </is>
      </c>
      <c r="F453" s="37"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37" t="inlineStr">
        <is>
          <t>Raises Sp. Atk and Sp. Def by focusing the mind.</t>
        </is>
      </c>
      <c r="F455" s="3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37" t="inlineStr">
        <is>
          <t>Poisons the foe with a toxin that gradually worsens.</t>
        </is>
      </c>
      <c r="F457" s="37"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37" t="inlineStr">
        <is>
          <t>Bulks up the body to boost both Attack &amp; Defense.</t>
        </is>
      </c>
      <c r="F459" s="37"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37" t="inlineStr">
        <is>
          <t>The attack power varies among different Pokémon.</t>
        </is>
      </c>
      <c r="F461" s="37"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37" t="inlineStr">
        <is>
          <t>Enrages the foe so it can only use attack moves.</t>
        </is>
      </c>
      <c r="F463" s="37"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37" t="inlineStr">
        <is>
          <t>A snow-and-wind attack that may inflict frostbite.</t>
        </is>
      </c>
      <c r="F465" s="37"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37" t="inlineStr">
        <is>
          <t>Creates a wall of light that lowers Sp. Atk damage.</t>
        </is>
      </c>
      <c r="F467" s="37"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37" t="inlineStr">
        <is>
          <t>Raises the power of Water-type moves for 5 turns.</t>
        </is>
      </c>
      <c r="F469" s="37"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37" t="inlineStr">
        <is>
          <t>Prevents status abnormality with a mystical power.</t>
        </is>
      </c>
      <c r="F471" s="3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37" t="inlineStr">
        <is>
          <t>Absorbs sunlight in the 1st turn, then attacks next turn.</t>
        </is>
      </c>
      <c r="F473" s="37"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37" t="inlineStr">
        <is>
          <t>A powerful electric attack that may cause paralysis.</t>
        </is>
      </c>
      <c r="F475" s="37"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37" t="inlineStr">
        <is>
          <t>Causes a quake that has no effect on flying foes.</t>
        </is>
      </c>
      <c r="F477" s="3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37" t="inlineStr">
        <is>
          <t>Digs underground the 1st turn, then strikes next turn.</t>
        </is>
      </c>
      <c r="F479" s="37"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37" t="inlineStr">
        <is>
          <t>Hurls a dark lump at the foe. It may lower Sp. Def.</t>
        </is>
      </c>
      <c r="F481" s="37"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37" t="inlineStr">
        <is>
          <t>Creates illusory copies to enhance elusiveness.</t>
        </is>
      </c>
      <c r="F483" s="37"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37" t="inlineStr">
        <is>
          <t>Zaps the foe with a jolt of electricity that never misses.</t>
        </is>
      </c>
      <c r="F485" s="37"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37" t="inlineStr">
        <is>
          <t>Hurls sludge at the foe. It may poison the foe.</t>
        </is>
      </c>
      <c r="F487" s="3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37" t="inlineStr">
        <is>
          <t>A powerful fire attack that may burn the foe.</t>
        </is>
      </c>
      <c r="F489" s="37"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37" t="inlineStr">
        <is>
          <t>An extremely fast attack that can't be avoided.</t>
        </is>
      </c>
      <c r="F491" s="37"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37" t="inlineStr">
        <is>
          <t>Raises Attack when poisoned, burned, or paralyzed.</t>
        </is>
      </c>
      <c r="F493" s="37"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37" t="inlineStr">
        <is>
          <t>The user sleeps for 2 turns to restore health and status.</t>
        </is>
      </c>
      <c r="F495" s="37"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37" t="inlineStr">
        <is>
          <t>While attacking, it may steal the foe's held item.</t>
        </is>
      </c>
      <c r="F497" s="37"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37" t="inlineStr">
        <is>
          <t>Switches abilities with the foe on the turn this is used.</t>
        </is>
      </c>
      <c r="F499" s="3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37" t="inlineStr">
        <is>
          <t>Enables full-power attack, but sharply lowers Sp. Atk.</t>
        </is>
      </c>
      <c r="F501" s="37"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37" t="inlineStr">
        <is>
          <t>A beam of icy air is fired. It may lower Attack.</t>
        </is>
      </c>
      <c r="F503" s="37"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37" t="inlineStr">
        <is>
          <t>Trips up the foe. The heavier the foe, the stronger.</t>
        </is>
      </c>
      <c r="F505" s="37"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37" t="inlineStr">
        <is>
          <t>Rends with a claw of shadow. Has a high critical rate.</t>
        </is>
      </c>
      <c r="F507" s="37"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37" t="inlineStr">
        <is>
          <t>Deals more damage if the user moves after the foe.</t>
        </is>
      </c>
      <c r="F509" s="37"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37" t="inlineStr">
        <is>
          <t>Prevents the foe from using items, held or in the bag.</t>
        </is>
      </c>
      <c r="F511" s="37"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37" t="inlineStr">
        <is>
          <t>A tackle cloaked in electricity. Hurts the user a little.</t>
        </is>
      </c>
      <c r="F513" s="3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37" t="inlineStr">
        <is>
          <t>Knocks away the foe and drags out a replacement.</t>
        </is>
      </c>
      <c r="F515" s="37"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37" t="inlineStr">
        <is>
          <t>After attacking, the user rushes back to switch out.</t>
        </is>
      </c>
      <c r="F517" s="37"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37" t="inlineStr">
        <is>
          <t>Strikes the target with wings spread wide.</t>
        </is>
      </c>
      <c r="F519" s="37"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37" t="inlineStr">
        <is>
          <t>Cloaks in flame and attacks. Raises Speed.</t>
        </is>
      </c>
      <c r="F521" s="37"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37" t="inlineStr">
        <is>
          <t>Flies up on the first turn, then attacks next turn.</t>
        </is>
      </c>
      <c r="F523" s="3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37" t="inlineStr">
        <is>
          <t>Builds enormous power, then slams the foe.</t>
        </is>
      </c>
      <c r="F525" s="3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37" t="inlineStr">
        <is>
          <t>A rock-crushingly tough attack that may lower Defense.</t>
        </is>
      </c>
      <c r="F527" s="3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37" t="inlineStr">
        <is>
          <t>Dives underwater the 1st turn, then attacks next turn.</t>
        </is>
      </c>
      <c r="F529" s="3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37" t="inlineStr">
        <is>
          <t>Raises the chance of finding eggs at the daycare.</t>
        </is>
      </c>
      <c r="F531" s="3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37" t="inlineStr">
        <is>
          <t>Bouquets made with it are offered as a token of gratitude.</t>
        </is>
      </c>
      <c r="F533" s="3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37" t="inlineStr">
        <is>
          <t>Splicer that fuses Kyurem and a certain Pokémon.</t>
        </is>
      </c>
      <c r="F535" s="3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37" t="inlineStr">
        <is>
          <t>Enables {PKMN} holding their Mega Stone to Mega Evolve.</t>
        </is>
      </c>
      <c r="F537" s="3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37" t="inlineStr">
        <is>
          <t>A folding bicycle that doubles your speed or better.</t>
        </is>
      </c>
      <c r="F539" s="3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37" t="inlineStr">
        <is>
          <t>Use by any body of water to fish for wild Pokémon.</t>
        </is>
      </c>
      <c r="F541" s="3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37" t="inlineStr">
        <is>
          <t>The best fishing rod for catching wild Pokémon.</t>
        </is>
      </c>
      <c r="F543" s="3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37" t="inlineStr">
        <is>
          <t>A rechargeable unit that flags battle- ready Trainers.</t>
        </is>
      </c>
      <c r="F545" s="37"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37" t="inlineStr">
        <is>
          <t>A convenient container that holds Berries.</t>
        </is>
      </c>
      <c r="F547" s="3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37" t="inlineStr">
        <is>
          <t>A case that holds up to 9,999 Coins.</t>
        </is>
      </c>
      <c r="F549" s="3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37" t="inlineStr">
        <is>
          <t>A tool used for watering Berries and plants.</t>
        </is>
      </c>
      <c r="F551" s="3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37" t="inlineStr">
        <is>
          <t>A case for holding {POKEBLOCK}s made with a Berry Blender.</t>
        </is>
      </c>
      <c r="F553" s="3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37" t="inlineStr">
        <is>
          <t>A sweet-sounding flute that awakens Pokémon.</t>
        </is>
      </c>
      <c r="F555" s="3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37" t="inlineStr">
        <is>
          <t>A TV set tuned to an advice program for Trainers.</t>
        </is>
      </c>
      <c r="F557" s="3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37" t="inlineStr">
        <is>
          <t>The ticket for a ferry to a distant southern island.</t>
        </is>
      </c>
      <c r="F559" s="3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37" t="inlineStr">
        <is>
          <t>A ticket required to board the ship to Birth Island.</t>
        </is>
      </c>
      <c r="F561" s="3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37" t="inlineStr">
        <is>
          <t>A letter to Steven from the President of the Devon Corp.</t>
        </is>
      </c>
      <c r="F563" s="3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37" t="inlineStr">
        <is>
          <t>Nifty goggles that protect eyes from desert sandstorms.</t>
        </is>
      </c>
      <c r="F565" s="3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37" t="inlineStr">
        <is>
          <t>The key for New Mauville beneath Mauville City.</t>
        </is>
      </c>
      <c r="F567" s="3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37" t="inlineStr">
        <is>
          <t>The key to the storage inside the Abandoned Ship.</t>
        </is>
      </c>
      <c r="F569" s="3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37" t="n"/>
      <c r="F571" s="3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37" t="n"/>
      <c r="F573" s="3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37" t="inlineStr">
        <is>
          <t>A medal-like item in the same shape as Team Magma's mark.</t>
        </is>
      </c>
      <c r="F575" s="3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37" t="inlineStr">
        <is>
          <t>A parcel for Prof. Oak from a Pokémon Mart's clerk.</t>
        </is>
      </c>
      <c r="F577" s="3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37" t="inlineStr">
        <is>
          <t>A voucher for obtaining a bicycle from the Bike Shop.</t>
        </is>
      </c>
      <c r="F579" s="3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37" t="inlineStr">
        <is>
          <t>A card-type door key used in Silph Co's office.</t>
        </is>
      </c>
      <c r="F581" s="3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37" t="inlineStr">
        <is>
          <t>Silph Co's scope makes unseeable POKéMON visible.</t>
        </is>
      </c>
      <c r="F583" s="3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37" t="inlineStr">
        <is>
          <t>For ferries serving Vermilion and the Sevii Islands.</t>
        </is>
      </c>
      <c r="F585" s="37"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37" t="inlineStr">
        <is>
          <t>An exquisite, red- glowing gem that symbolizes passion.</t>
        </is>
      </c>
      <c r="F587" s="3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37" t="inlineStr">
        <is>
          <t>This device gives exp. to other party members.</t>
        </is>
      </c>
      <c r="F589" s="37" t="n"/>
    </row>
  </sheetData>
  <autoFilter ref="A1:F58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37" t="inlineStr">
        <is>
          <t>AUTO-LEVELCAP</t>
        </is>
      </c>
      <c r="B3" s="37" t="inlineStr">
        <is>
          <t>No level cap is enforced (B_LEVEL_CAP_TYPE = LEVEL_CAP_NONE)</t>
        </is>
      </c>
      <c r="C3" s="37" t="inlineStr">
        <is>
          <t>Progression</t>
        </is>
      </c>
      <c r="D3" s="37" t="inlineStr">
        <is>
          <t>include/config/caps.h</t>
        </is>
      </c>
      <c r="E3" s="37" t="inlineStr">
        <is>
          <t>Whole game</t>
        </is>
      </c>
      <c r="F3" s="37" t="inlineStr">
        <is>
          <t>MEDIUM</t>
        </is>
      </c>
      <c r="G3" s="37" t="inlineStr">
        <is>
          <t>If boss-entry level limits are wanted, set B_LEVEL_CAP_TYPE to LEVEL_CAP_FLAG_LIST and populate sLevelCapFlagMap in src/caps.c.</t>
        </is>
      </c>
      <c r="H3" s="37" t="inlineStr">
        <is>
          <t>OPEN (not auto-fixed)</t>
        </is>
      </c>
      <c r="I3" s="3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37" t="inlineStr">
        <is>
          <t>2026-09-30</t>
        </is>
      </c>
      <c r="B3" s="37" t="inlineStr">
        <is>
          <t>Abilities</t>
        </is>
      </c>
      <c r="C3" s="37" t="inlineStr">
        <is>
          <t>Abomasnow abilities</t>
        </is>
      </c>
      <c r="D3" s="37" t="inlineStr">
        <is>
          <t>Snow Warning / Snow Warning / Snow Warning</t>
        </is>
      </c>
      <c r="E3" s="37" t="inlineStr">
        <is>
          <t>Sap Sipper / Sap Sipper / Sap Sipper</t>
        </is>
      </c>
      <c r="F3" s="37" t="inlineStr">
        <is>
          <t>Differs from upstream baseline</t>
        </is>
      </c>
      <c r="G3" s="3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37" t="inlineStr">
        <is>
          <t>2026-09-30</t>
        </is>
      </c>
      <c r="B5" s="37" t="inlineStr">
        <is>
          <t>Pokemon Stats</t>
        </is>
      </c>
      <c r="C5" s="37" t="inlineStr">
        <is>
          <t>Absol baseHP</t>
        </is>
      </c>
      <c r="D5" s="37" t="n">
        <v>65</v>
      </c>
      <c r="E5" s="37" t="n">
        <v>70</v>
      </c>
      <c r="F5" s="37" t="inlineStr">
        <is>
          <t>Differs from upstream baseline</t>
        </is>
      </c>
      <c r="G5" s="3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37" t="inlineStr">
        <is>
          <t>2026-09-30</t>
        </is>
      </c>
      <c r="B7" s="37" t="inlineStr">
        <is>
          <t>Pokemon Stats</t>
        </is>
      </c>
      <c r="C7" s="37" t="inlineStr">
        <is>
          <t>Absol baseSpeed</t>
        </is>
      </c>
      <c r="D7" s="37" t="n">
        <v>75</v>
      </c>
      <c r="E7" s="37" t="n">
        <v>95</v>
      </c>
      <c r="F7" s="37" t="inlineStr">
        <is>
          <t>Differs from upstream baseline</t>
        </is>
      </c>
      <c r="G7" s="3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37" t="inlineStr">
        <is>
          <t>2026-09-30</t>
        </is>
      </c>
      <c r="B9" s="37" t="inlineStr">
        <is>
          <t>Pokemon Stats</t>
        </is>
      </c>
      <c r="C9" s="37" t="inlineStr">
        <is>
          <t>Absol baseSpAttack</t>
        </is>
      </c>
      <c r="D9" s="37" t="n">
        <v>115</v>
      </c>
      <c r="E9" s="37" t="n">
        <v>155</v>
      </c>
      <c r="F9" s="37" t="inlineStr">
        <is>
          <t>Differs from upstream baseline</t>
        </is>
      </c>
      <c r="G9" s="3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37" t="inlineStr">
        <is>
          <t>2026-09-30</t>
        </is>
      </c>
      <c r="B11" s="37" t="inlineStr">
        <is>
          <t>Pokemon Stats</t>
        </is>
      </c>
      <c r="C11" s="37" t="inlineStr">
        <is>
          <t>Accelgor baseHP</t>
        </is>
      </c>
      <c r="D11" s="37" t="n">
        <v>80</v>
      </c>
      <c r="E11" s="37" t="n">
        <v>81</v>
      </c>
      <c r="F11" s="37" t="inlineStr">
        <is>
          <t>Differs from upstream baseline</t>
        </is>
      </c>
      <c r="G11" s="3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37" t="inlineStr">
        <is>
          <t>2026-09-30</t>
        </is>
      </c>
      <c r="B13" s="37" t="inlineStr">
        <is>
          <t>Pokemon Stats</t>
        </is>
      </c>
      <c r="C13" s="37" t="inlineStr">
        <is>
          <t>Accelgor baseDefense</t>
        </is>
      </c>
      <c r="D13" s="37" t="n">
        <v>40</v>
      </c>
      <c r="E13" s="37" t="n">
        <v>52</v>
      </c>
      <c r="F13" s="37" t="inlineStr">
        <is>
          <t>Differs from upstream baseline</t>
        </is>
      </c>
      <c r="G13" s="3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37" t="inlineStr">
        <is>
          <t>2026-09-30</t>
        </is>
      </c>
      <c r="B15" s="37" t="inlineStr">
        <is>
          <t>Pokemon Stats</t>
        </is>
      </c>
      <c r="C15" s="37" t="inlineStr">
        <is>
          <t>Accelgor baseSpDefense</t>
        </is>
      </c>
      <c r="D15" s="37" t="n">
        <v>60</v>
      </c>
      <c r="E15" s="37" t="n">
        <v>68</v>
      </c>
      <c r="F15" s="37" t="inlineStr">
        <is>
          <t>Differs from upstream baseline</t>
        </is>
      </c>
      <c r="G15" s="3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37" t="inlineStr">
        <is>
          <t>2026-09-30</t>
        </is>
      </c>
      <c r="B17" s="37" t="inlineStr">
        <is>
          <t>Pokemon Stats</t>
        </is>
      </c>
      <c r="C17" s="37" t="inlineStr">
        <is>
          <t>Aegislash baseAttack</t>
        </is>
      </c>
      <c r="D17" s="37" t="n">
        <v>50</v>
      </c>
      <c r="E17" s="37" t="n">
        <v>58</v>
      </c>
      <c r="F17" s="37" t="inlineStr">
        <is>
          <t>Differs from upstream baseline</t>
        </is>
      </c>
      <c r="G17" s="3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37" t="inlineStr">
        <is>
          <t>2026-09-30</t>
        </is>
      </c>
      <c r="B19" s="37" t="inlineStr">
        <is>
          <t>Pokemon Stats</t>
        </is>
      </c>
      <c r="C19" s="37" t="inlineStr">
        <is>
          <t>Aegislash baseSpeed</t>
        </is>
      </c>
      <c r="D19" s="37" t="n">
        <v>60</v>
      </c>
      <c r="E19" s="37" t="n">
        <v>64</v>
      </c>
      <c r="F19" s="37" t="inlineStr">
        <is>
          <t>Differs from upstream baseline</t>
        </is>
      </c>
      <c r="G19" s="3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37" t="inlineStr">
        <is>
          <t>2026-09-30</t>
        </is>
      </c>
      <c r="B21" s="37" t="inlineStr">
        <is>
          <t>Abilities</t>
        </is>
      </c>
      <c r="C21" s="37" t="inlineStr">
        <is>
          <t>Aggron abilities</t>
        </is>
      </c>
      <c r="D21" s="37" t="inlineStr">
        <is>
          <t>Sturdy / Rock Head / Heavy Metal</t>
        </is>
      </c>
      <c r="E21" s="37" t="inlineStr">
        <is>
          <t>Rock Head / Rock Head / Heavy Metal</t>
        </is>
      </c>
      <c r="F21" s="37" t="inlineStr">
        <is>
          <t>Differs from upstream baseline</t>
        </is>
      </c>
      <c r="G21" s="3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37" t="inlineStr">
        <is>
          <t>2026-09-30</t>
        </is>
      </c>
      <c r="B23" s="37" t="inlineStr">
        <is>
          <t>Pokemon Stats</t>
        </is>
      </c>
      <c r="C23" s="37" t="inlineStr">
        <is>
          <t>Alakazam baseSpDefense</t>
        </is>
      </c>
      <c r="D23" s="37" t="n">
        <v>95</v>
      </c>
      <c r="E23" s="37" t="n">
        <v>85</v>
      </c>
      <c r="F23" s="37" t="inlineStr">
        <is>
          <t>Differs from upstream baseline</t>
        </is>
      </c>
      <c r="G23" s="3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37" t="inlineStr">
        <is>
          <t>2026-09-30</t>
        </is>
      </c>
      <c r="B25" s="37" t="inlineStr">
        <is>
          <t>Pokemon Stats</t>
        </is>
      </c>
      <c r="C25" s="37" t="inlineStr">
        <is>
          <t>Alakazam baseSpDefense</t>
        </is>
      </c>
      <c r="D25" s="37" t="n">
        <v>10</v>
      </c>
      <c r="E25" s="37" t="n">
        <v>95</v>
      </c>
      <c r="F25" s="37" t="inlineStr">
        <is>
          <t>Differs from upstream baseline</t>
        </is>
      </c>
      <c r="G25" s="3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37" t="inlineStr">
        <is>
          <t>2026-09-30</t>
        </is>
      </c>
      <c r="B27" s="37" t="inlineStr">
        <is>
          <t>Pokemon Stats</t>
        </is>
      </c>
      <c r="C27" s="37" t="inlineStr">
        <is>
          <t>Alomomola baseDefense</t>
        </is>
      </c>
      <c r="D27" s="37" t="n">
        <v>80</v>
      </c>
      <c r="E27" s="37" t="n">
        <v>81</v>
      </c>
      <c r="F27" s="37" t="inlineStr">
        <is>
          <t>Differs from upstream baseline</t>
        </is>
      </c>
      <c r="G27" s="3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37" t="inlineStr">
        <is>
          <t>2026-09-30</t>
        </is>
      </c>
      <c r="B29" s="37" t="inlineStr">
        <is>
          <t>Pokemon Stats</t>
        </is>
      </c>
      <c r="C29" s="37" t="inlineStr">
        <is>
          <t>Alomomola baseSpeed</t>
        </is>
      </c>
      <c r="D29" s="37" t="n">
        <v>65</v>
      </c>
      <c r="E29" s="37" t="n">
        <v>78</v>
      </c>
      <c r="F29" s="37" t="inlineStr">
        <is>
          <t>Differs from upstream baseline</t>
        </is>
      </c>
      <c r="G29" s="3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37" t="inlineStr">
        <is>
          <t>2026-09-30</t>
        </is>
      </c>
      <c r="B31" s="37" t="inlineStr">
        <is>
          <t>Pokemon Stats</t>
        </is>
      </c>
      <c r="C31" s="37" t="inlineStr">
        <is>
          <t>Altaria baseSpAttack</t>
        </is>
      </c>
      <c r="D31" s="37" t="n">
        <v>70</v>
      </c>
      <c r="E31" s="37" t="n">
        <v>80</v>
      </c>
      <c r="F31" s="37" t="inlineStr">
        <is>
          <t>Differs from upstream baseline</t>
        </is>
      </c>
      <c r="G31" s="3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37" t="inlineStr">
        <is>
          <t>2026-09-30</t>
        </is>
      </c>
      <c r="B33" s="37" t="inlineStr">
        <is>
          <t>Pokemon Stats</t>
        </is>
      </c>
      <c r="C33" s="37" t="inlineStr">
        <is>
          <t>Altaria baseAttack</t>
        </is>
      </c>
      <c r="D33" s="37" t="n">
        <v>110</v>
      </c>
      <c r="E33" s="37" t="n">
        <v>120</v>
      </c>
      <c r="F33" s="37" t="inlineStr">
        <is>
          <t>Differs from upstream baseline</t>
        </is>
      </c>
      <c r="G33" s="3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37" t="inlineStr">
        <is>
          <t>2026-09-30</t>
        </is>
      </c>
      <c r="B35" s="37" t="inlineStr">
        <is>
          <t>Abilities</t>
        </is>
      </c>
      <c r="C35" s="37" t="inlineStr">
        <is>
          <t>Amaura abilities</t>
        </is>
      </c>
      <c r="D35" s="37" t="inlineStr">
        <is>
          <t>Refrigerate / Snow Warning</t>
        </is>
      </c>
      <c r="E35" s="37" t="inlineStr">
        <is>
          <t>Refrigerate / Thick Fat</t>
        </is>
      </c>
      <c r="F35" s="37" t="inlineStr">
        <is>
          <t>Differs from upstream baseline</t>
        </is>
      </c>
      <c r="G35" s="3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37" t="inlineStr">
        <is>
          <t>2026-09-30</t>
        </is>
      </c>
      <c r="B37" s="37" t="inlineStr">
        <is>
          <t>Pokemon Stats</t>
        </is>
      </c>
      <c r="C37" s="37" t="inlineStr">
        <is>
          <t>Amoonguss baseDefense</t>
        </is>
      </c>
      <c r="D37" s="37" t="n">
        <v>70</v>
      </c>
      <c r="E37" s="37" t="n">
        <v>71</v>
      </c>
      <c r="F37" s="37" t="inlineStr">
        <is>
          <t>Differs from upstream baseline</t>
        </is>
      </c>
      <c r="G37" s="3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37" t="inlineStr">
        <is>
          <t>2026-09-30</t>
        </is>
      </c>
      <c r="B39" s="37" t="inlineStr">
        <is>
          <t>Pokemon Stats</t>
        </is>
      </c>
      <c r="C39" s="37" t="inlineStr">
        <is>
          <t>Ampharos baseDefense</t>
        </is>
      </c>
      <c r="D39" s="37" t="n">
        <v>85</v>
      </c>
      <c r="E39" s="37" t="n">
        <v>75</v>
      </c>
      <c r="F39" s="37" t="inlineStr">
        <is>
          <t>Differs from upstream baseline</t>
        </is>
      </c>
      <c r="G39" s="3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37" t="inlineStr">
        <is>
          <t>2026-09-30</t>
        </is>
      </c>
      <c r="B41" s="37" t="inlineStr">
        <is>
          <t>Abilities</t>
        </is>
      </c>
      <c r="C41" s="37" t="inlineStr">
        <is>
          <t>Ampharos abilities</t>
        </is>
      </c>
      <c r="D41" s="37" t="inlineStr">
        <is>
          <t>Static / Plus</t>
        </is>
      </c>
      <c r="E41" s="37" t="inlineStr">
        <is>
          <t>No Guard / Plus</t>
        </is>
      </c>
      <c r="F41" s="37" t="inlineStr">
        <is>
          <t>Differs from upstream baseline</t>
        </is>
      </c>
      <c r="G41" s="3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37" t="inlineStr">
        <is>
          <t>2026-09-30</t>
        </is>
      </c>
      <c r="B43" s="37" t="inlineStr">
        <is>
          <t>Pokemon Stats</t>
        </is>
      </c>
      <c r="C43" s="37" t="inlineStr">
        <is>
          <t>Ampharos baseSpAttack</t>
        </is>
      </c>
      <c r="D43" s="37" t="n">
        <v>165</v>
      </c>
      <c r="E43" s="37" t="n">
        <v>175</v>
      </c>
      <c r="F43" s="37" t="inlineStr">
        <is>
          <t>Differs from upstream baseline</t>
        </is>
      </c>
      <c r="G43" s="3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37" t="inlineStr">
        <is>
          <t>2026-09-30</t>
        </is>
      </c>
      <c r="B45" s="37" t="inlineStr">
        <is>
          <t>Pokemon Stats</t>
        </is>
      </c>
      <c r="C45" s="37" t="inlineStr">
        <is>
          <t>Annihilape baseSpAttack</t>
        </is>
      </c>
      <c r="D45" s="37" t="n">
        <v>50</v>
      </c>
      <c r="E45" s="37" t="n">
        <v>30</v>
      </c>
      <c r="F45" s="37" t="inlineStr">
        <is>
          <t>Differs from upstream baseline</t>
        </is>
      </c>
      <c r="G45" s="3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37" t="inlineStr">
        <is>
          <t>2026-09-30</t>
        </is>
      </c>
      <c r="B47" s="37" t="inlineStr">
        <is>
          <t>Abilities</t>
        </is>
      </c>
      <c r="C47" s="37" t="inlineStr">
        <is>
          <t>Anorith abilities</t>
        </is>
      </c>
      <c r="D47" s="37" t="inlineStr">
        <is>
          <t>Battle Armor / Swift Swim</t>
        </is>
      </c>
      <c r="E47" s="37" t="inlineStr">
        <is>
          <t>Swift Swim / Battle Armor / Swift Swim</t>
        </is>
      </c>
      <c r="F47" s="37" t="inlineStr">
        <is>
          <t>Differs from upstream baseline</t>
        </is>
      </c>
      <c r="G47" s="3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37" t="inlineStr">
        <is>
          <t>2026-09-30</t>
        </is>
      </c>
      <c r="B49" s="37" t="inlineStr">
        <is>
          <t>Abilities</t>
        </is>
      </c>
      <c r="C49" s="37" t="inlineStr">
        <is>
          <t>Arcanine abilities</t>
        </is>
      </c>
      <c r="D49" s="37" t="inlineStr">
        <is>
          <t>Intimidate / Flash Fire / Justified</t>
        </is>
      </c>
      <c r="E49" s="37" t="inlineStr">
        <is>
          <t>Intimidate / Intimidate / Justified</t>
        </is>
      </c>
      <c r="F49" s="37" t="inlineStr">
        <is>
          <t>Differs from upstream baseline</t>
        </is>
      </c>
      <c r="G49" s="3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37" t="inlineStr">
        <is>
          <t>2026-09-30</t>
        </is>
      </c>
      <c r="B51" s="37" t="inlineStr">
        <is>
          <t>Pokemon Stats</t>
        </is>
      </c>
      <c r="C51" s="37" t="inlineStr">
        <is>
          <t>Archeops baseAttack</t>
        </is>
      </c>
      <c r="D51" s="37" t="n">
        <v>140</v>
      </c>
      <c r="E51" s="37" t="n">
        <v>130</v>
      </c>
      <c r="F51" s="37" t="inlineStr">
        <is>
          <t>Differs from upstream baseline</t>
        </is>
      </c>
      <c r="G51" s="3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37" t="inlineStr">
        <is>
          <t>2026-09-30</t>
        </is>
      </c>
      <c r="B53" s="37" t="inlineStr">
        <is>
          <t>Pokemon Stats</t>
        </is>
      </c>
      <c r="C53" s="37" t="inlineStr">
        <is>
          <t>Ariados baseAttack</t>
        </is>
      </c>
      <c r="D53" s="37" t="n">
        <v>90</v>
      </c>
      <c r="E53" s="37" t="n">
        <v>95</v>
      </c>
      <c r="F53" s="37" t="inlineStr">
        <is>
          <t>Differs from upstream baseline</t>
        </is>
      </c>
      <c r="G53" s="3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37" t="inlineStr">
        <is>
          <t>2026-09-30</t>
        </is>
      </c>
      <c r="B55" s="37" t="inlineStr">
        <is>
          <t>Pokemon Stats</t>
        </is>
      </c>
      <c r="C55" s="37" t="inlineStr">
        <is>
          <t>Ariados baseSpDefense</t>
        </is>
      </c>
      <c r="D55" s="37" t="n">
        <v>70</v>
      </c>
      <c r="E55" s="37" t="n">
        <v>80</v>
      </c>
      <c r="F55" s="37" t="inlineStr">
        <is>
          <t>Differs from upstream baseline</t>
        </is>
      </c>
      <c r="G55" s="3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37" t="inlineStr">
        <is>
          <t>2026-09-30</t>
        </is>
      </c>
      <c r="B57" s="37" t="inlineStr">
        <is>
          <t>Abilities</t>
        </is>
      </c>
      <c r="C57" s="37" t="inlineStr">
        <is>
          <t>Ariados abilities</t>
        </is>
      </c>
      <c r="D57" s="37" t="inlineStr">
        <is>
          <t>Swarm / Insomnia / Sniper</t>
        </is>
      </c>
      <c r="E57" s="37" t="inlineStr">
        <is>
          <t>Intimidate / Insomnia / Sniper</t>
        </is>
      </c>
      <c r="F57" s="37" t="inlineStr">
        <is>
          <t>Differs from upstream baseline</t>
        </is>
      </c>
      <c r="G57" s="3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37" t="inlineStr">
        <is>
          <t>2026-09-30</t>
        </is>
      </c>
      <c r="B59" s="37" t="inlineStr">
        <is>
          <t>Pokemon Stats</t>
        </is>
      </c>
      <c r="C59" s="37" t="inlineStr">
        <is>
          <t>Aromatisse baseHP</t>
        </is>
      </c>
      <c r="D59" s="37" t="n">
        <v>101</v>
      </c>
      <c r="E59" s="37" t="n">
        <v>111</v>
      </c>
      <c r="F59" s="37" t="inlineStr">
        <is>
          <t>Differs from upstream baseline</t>
        </is>
      </c>
      <c r="G59" s="3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37" t="inlineStr">
        <is>
          <t>2026-09-30</t>
        </is>
      </c>
      <c r="B61" s="37" t="inlineStr">
        <is>
          <t>Pokemon Stats</t>
        </is>
      </c>
      <c r="C61" s="37" t="inlineStr">
        <is>
          <t>Aromatisse baseSpAttack</t>
        </is>
      </c>
      <c r="D61" s="37" t="n">
        <v>99</v>
      </c>
      <c r="E61" s="37" t="n">
        <v>109</v>
      </c>
      <c r="F61" s="37" t="inlineStr">
        <is>
          <t>Differs from upstream baseline</t>
        </is>
      </c>
      <c r="G61" s="3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37" t="inlineStr">
        <is>
          <t>2026-09-30</t>
        </is>
      </c>
      <c r="B63" s="37" t="inlineStr">
        <is>
          <t>Abilities</t>
        </is>
      </c>
      <c r="C63" s="37" t="inlineStr">
        <is>
          <t>Aromatisse abilities</t>
        </is>
      </c>
      <c r="D63" s="37" t="inlineStr">
        <is>
          <t>Healer / Aroma Veil</t>
        </is>
      </c>
      <c r="E63" s="37" t="inlineStr">
        <is>
          <t>Healer / Aroma Veil / Regenerator</t>
        </is>
      </c>
      <c r="F63" s="37" t="inlineStr">
        <is>
          <t>Differs from upstream baseline</t>
        </is>
      </c>
      <c r="G63" s="3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37" t="inlineStr">
        <is>
          <t>2026-09-30</t>
        </is>
      </c>
      <c r="B65" s="37" t="inlineStr">
        <is>
          <t>Abilities</t>
        </is>
      </c>
      <c r="C65" s="37" t="inlineStr">
        <is>
          <t>Aron abilities</t>
        </is>
      </c>
      <c r="D65" s="37" t="inlineStr">
        <is>
          <t>Sturdy / Rock Head / Heavy Metal</t>
        </is>
      </c>
      <c r="E65" s="37" t="inlineStr">
        <is>
          <t>Rock Head / Rock Head / Heavy Metal</t>
        </is>
      </c>
      <c r="F65" s="37" t="inlineStr">
        <is>
          <t>Differs from upstream baseline</t>
        </is>
      </c>
      <c r="G65" s="3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37" t="inlineStr">
        <is>
          <t>2026-09-30</t>
        </is>
      </c>
      <c r="B67" s="37" t="inlineStr">
        <is>
          <t>Pokemon Stats</t>
        </is>
      </c>
      <c r="C67" s="37" t="inlineStr">
        <is>
          <t>Articuno baseSpDefense</t>
        </is>
      </c>
      <c r="D67" s="37" t="n">
        <v>125</v>
      </c>
      <c r="E67" s="37" t="n">
        <v>115</v>
      </c>
      <c r="F67" s="37" t="inlineStr">
        <is>
          <t>Differs from upstream baseline</t>
        </is>
      </c>
      <c r="G67" s="3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37" t="inlineStr">
        <is>
          <t>2026-09-30</t>
        </is>
      </c>
      <c r="B69" s="37" t="inlineStr">
        <is>
          <t>Pokemon Stats</t>
        </is>
      </c>
      <c r="C69" s="37" t="inlineStr">
        <is>
          <t>Audino baseAttack</t>
        </is>
      </c>
      <c r="D69" s="37" t="n">
        <v>60</v>
      </c>
      <c r="E69" s="37" t="n">
        <v>80</v>
      </c>
      <c r="F69" s="37" t="inlineStr">
        <is>
          <t>Differs from upstream baseline</t>
        </is>
      </c>
      <c r="G69" s="3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37" t="inlineStr">
        <is>
          <t>2026-09-30</t>
        </is>
      </c>
      <c r="B71" s="37" t="inlineStr">
        <is>
          <t>Pokemon Stats</t>
        </is>
      </c>
      <c r="C71" s="37" t="inlineStr">
        <is>
          <t>Audino baseSpAttack</t>
        </is>
      </c>
      <c r="D71" s="37" t="n">
        <v>60</v>
      </c>
      <c r="E71" s="37" t="n">
        <v>78</v>
      </c>
      <c r="F71" s="37" t="inlineStr">
        <is>
          <t>Differs from upstream baseline</t>
        </is>
      </c>
      <c r="G71" s="3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37" t="inlineStr">
        <is>
          <t>2026-09-30</t>
        </is>
      </c>
      <c r="B73" s="37" t="inlineStr">
        <is>
          <t>Abilities</t>
        </is>
      </c>
      <c r="C73" s="37" t="inlineStr">
        <is>
          <t>Audino abilities</t>
        </is>
      </c>
      <c r="D73" s="37" t="inlineStr">
        <is>
          <t>Healer / Regenerator / Klutz</t>
        </is>
      </c>
      <c r="E73" s="37" t="inlineStr">
        <is>
          <t>Regenerator / Healer / Friend Guard</t>
        </is>
      </c>
      <c r="F73" s="37" t="inlineStr">
        <is>
          <t>Differs from upstream baseline</t>
        </is>
      </c>
      <c r="G73" s="3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37" t="inlineStr">
        <is>
          <t>2026-09-30</t>
        </is>
      </c>
      <c r="B75" s="37" t="inlineStr">
        <is>
          <t>Pokemon Stats</t>
        </is>
      </c>
      <c r="C75" s="37" t="inlineStr">
        <is>
          <t>Aurorus baseDefense</t>
        </is>
      </c>
      <c r="D75" s="37" t="n">
        <v>72</v>
      </c>
      <c r="E75" s="37" t="n">
        <v>87</v>
      </c>
      <c r="F75" s="37" t="inlineStr">
        <is>
          <t>Differs from upstream baseline</t>
        </is>
      </c>
      <c r="G75" s="3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37" t="inlineStr">
        <is>
          <t>2026-09-30</t>
        </is>
      </c>
      <c r="B77" s="37" t="inlineStr">
        <is>
          <t>Pokemon Stats</t>
        </is>
      </c>
      <c r="C77" s="37" t="inlineStr">
        <is>
          <t>Avalugg baseAttack</t>
        </is>
      </c>
      <c r="D77" s="37" t="n">
        <v>117</v>
      </c>
      <c r="E77" s="37" t="n">
        <v>131</v>
      </c>
      <c r="F77" s="37" t="inlineStr">
        <is>
          <t>Differs from upstream baseline</t>
        </is>
      </c>
      <c r="G77" s="3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37" t="inlineStr">
        <is>
          <t>2026-09-30</t>
        </is>
      </c>
      <c r="B79" s="37" t="inlineStr">
        <is>
          <t>Pokemon Stats</t>
        </is>
      </c>
      <c r="C79" s="37" t="inlineStr">
        <is>
          <t>Avalugg baseSpDefense</t>
        </is>
      </c>
      <c r="D79" s="37" t="n">
        <v>46</v>
      </c>
      <c r="E79" s="37" t="n">
        <v>61</v>
      </c>
      <c r="F79" s="37" t="inlineStr">
        <is>
          <t>Differs from upstream baseline</t>
        </is>
      </c>
      <c r="G79" s="3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37" t="inlineStr">
        <is>
          <t>2026-09-30</t>
        </is>
      </c>
      <c r="B81" s="37" t="inlineStr">
        <is>
          <t>Pokemon Stats</t>
        </is>
      </c>
      <c r="C81" s="37" t="inlineStr">
        <is>
          <t>Azelf baseSpAttack</t>
        </is>
      </c>
      <c r="D81" s="37" t="n">
        <v>125</v>
      </c>
      <c r="E81" s="37" t="n">
        <v>135</v>
      </c>
      <c r="F81" s="37" t="inlineStr">
        <is>
          <t>Differs from upstream baseline</t>
        </is>
      </c>
      <c r="G81" s="3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37" t="inlineStr">
        <is>
          <t>2026-09-30</t>
        </is>
      </c>
      <c r="B83" s="37" t="inlineStr">
        <is>
          <t>Pokemon Stats</t>
        </is>
      </c>
      <c r="C83" s="37" t="inlineStr">
        <is>
          <t>Azumarill baseSpAttack</t>
        </is>
      </c>
      <c r="D83" s="37" t="n">
        <v>60</v>
      </c>
      <c r="E83" s="37" t="n">
        <v>50</v>
      </c>
      <c r="F83" s="37" t="inlineStr">
        <is>
          <t>Differs from upstream baseline</t>
        </is>
      </c>
      <c r="G83" s="3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37" t="inlineStr">
        <is>
          <t>2026-09-30</t>
        </is>
      </c>
      <c r="B85" s="37" t="inlineStr">
        <is>
          <t>Pokemon Stats</t>
        </is>
      </c>
      <c r="C85" s="37" t="inlineStr">
        <is>
          <t>Azurill baseAttack</t>
        </is>
      </c>
      <c r="D85" s="37" t="n">
        <v>20</v>
      </c>
      <c r="E85" s="37" t="n">
        <v>30</v>
      </c>
      <c r="F85" s="37" t="inlineStr">
        <is>
          <t>Differs from upstream baseline</t>
        </is>
      </c>
      <c r="G85" s="3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37" t="inlineStr">
        <is>
          <t>2026-09-30</t>
        </is>
      </c>
      <c r="B87" s="37" t="inlineStr">
        <is>
          <t>Evolutions</t>
        </is>
      </c>
      <c r="C87" s="37" t="inlineStr">
        <is>
          <t>Azurill evolution</t>
        </is>
      </c>
      <c r="D87" s="37" t="inlineStr">
        <is>
          <t>Friendship -&gt; Marill</t>
        </is>
      </c>
      <c r="E87" s="37" t="inlineStr">
        <is>
          <t>Lv 15 -&gt; Marill</t>
        </is>
      </c>
      <c r="F87" s="37" t="inlineStr">
        <is>
          <t>Differs from upstream baseline</t>
        </is>
      </c>
      <c r="G87" s="3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37" t="inlineStr">
        <is>
          <t>2026-09-30</t>
        </is>
      </c>
      <c r="B89" s="37" t="inlineStr">
        <is>
          <t>Pokemon Stats</t>
        </is>
      </c>
      <c r="C89" s="37" t="inlineStr">
        <is>
          <t>Banette baseAttack</t>
        </is>
      </c>
      <c r="D89" s="37" t="n">
        <v>115</v>
      </c>
      <c r="E89" s="37" t="n">
        <v>125</v>
      </c>
      <c r="F89" s="37" t="inlineStr">
        <is>
          <t>Differs from upstream baseline</t>
        </is>
      </c>
      <c r="G89" s="3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37" t="inlineStr">
        <is>
          <t>2026-09-30</t>
        </is>
      </c>
      <c r="B91" s="37" t="inlineStr">
        <is>
          <t>Abilities</t>
        </is>
      </c>
      <c r="C91" s="37" t="inlineStr">
        <is>
          <t>Banette abilities</t>
        </is>
      </c>
      <c r="D91" s="37" t="inlineStr">
        <is>
          <t>Insomnia / Frisk / Cursed Body</t>
        </is>
      </c>
      <c r="E91" s="37" t="inlineStr">
        <is>
          <t>Clear Body / Insomnia / Cursed Body</t>
        </is>
      </c>
      <c r="F91" s="37" t="inlineStr">
        <is>
          <t>Differs from upstream baseline</t>
        </is>
      </c>
      <c r="G91" s="3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37" t="inlineStr">
        <is>
          <t>2026-09-30</t>
        </is>
      </c>
      <c r="B93" s="37" t="inlineStr">
        <is>
          <t>Pokemon Stats</t>
        </is>
      </c>
      <c r="C93" s="37" t="inlineStr">
        <is>
          <t>Banette baseSpeed</t>
        </is>
      </c>
      <c r="D93" s="37" t="n">
        <v>75</v>
      </c>
      <c r="E93" s="37" t="n">
        <v>95</v>
      </c>
      <c r="F93" s="37" t="inlineStr">
        <is>
          <t>Differs from upstream baseline</t>
        </is>
      </c>
      <c r="G93" s="3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37" t="inlineStr">
        <is>
          <t>2026-09-30</t>
        </is>
      </c>
      <c r="B95" s="37" t="inlineStr">
        <is>
          <t>Pokemon Stats</t>
        </is>
      </c>
      <c r="C95" s="37" t="inlineStr">
        <is>
          <t>Barbaracle baseAttack</t>
        </is>
      </c>
      <c r="D95" s="37" t="n">
        <v>105</v>
      </c>
      <c r="E95" s="37" t="n">
        <v>118</v>
      </c>
      <c r="F95" s="37" t="inlineStr">
        <is>
          <t>Differs from upstream baseline</t>
        </is>
      </c>
      <c r="G95" s="3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37" t="inlineStr">
        <is>
          <t>2026-09-30</t>
        </is>
      </c>
      <c r="B97" s="37" t="inlineStr">
        <is>
          <t>Pokemon Stats</t>
        </is>
      </c>
      <c r="C97" s="37" t="inlineStr">
        <is>
          <t>Barbaracle baseSpDefense</t>
        </is>
      </c>
      <c r="D97" s="37" t="n">
        <v>86</v>
      </c>
      <c r="E97" s="37" t="n">
        <v>96</v>
      </c>
      <c r="F97" s="37" t="inlineStr">
        <is>
          <t>Differs from upstream baseline</t>
        </is>
      </c>
      <c r="G97" s="3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37" t="inlineStr">
        <is>
          <t>2026-09-30</t>
        </is>
      </c>
      <c r="B99" s="37" t="inlineStr">
        <is>
          <t>Abilities</t>
        </is>
      </c>
      <c r="C99" s="37" t="inlineStr">
        <is>
          <t>Barboach abilities</t>
        </is>
      </c>
      <c r="D99" s="37" t="inlineStr">
        <is>
          <t>Oblivious / Anticipation / Hydration</t>
        </is>
      </c>
      <c r="E99" s="37" t="inlineStr">
        <is>
          <t>Swift Swim / Swift Swim / Hydration</t>
        </is>
      </c>
      <c r="F99" s="37" t="inlineStr">
        <is>
          <t>Differs from upstream baseline</t>
        </is>
      </c>
      <c r="G99" s="3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37" t="inlineStr">
        <is>
          <t>2026-09-30</t>
        </is>
      </c>
      <c r="B101" s="37" t="inlineStr">
        <is>
          <t>Pokemon Stats</t>
        </is>
      </c>
      <c r="C101" s="37" t="inlineStr">
        <is>
          <t>Basculin baseSpDefense</t>
        </is>
      </c>
      <c r="D101" s="37" t="n">
        <v>55</v>
      </c>
      <c r="E101" s="37" t="n">
        <v>74</v>
      </c>
      <c r="F101" s="37" t="inlineStr">
        <is>
          <t>Differs from upstream baseline</t>
        </is>
      </c>
      <c r="G101" s="3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37" t="inlineStr">
        <is>
          <t>2026-09-30</t>
        </is>
      </c>
      <c r="B103" s="37" t="inlineStr">
        <is>
          <t>Pokemon Stats</t>
        </is>
      </c>
      <c r="C103" s="37" t="inlineStr">
        <is>
          <t>Basculin baseAttack</t>
        </is>
      </c>
      <c r="D103" s="37" t="n">
        <v>92</v>
      </c>
      <c r="E103" s="37" t="n">
        <v>97</v>
      </c>
      <c r="F103" s="37" t="inlineStr">
        <is>
          <t>Differs from upstream baseline</t>
        </is>
      </c>
      <c r="G103" s="3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37" t="inlineStr">
        <is>
          <t>2026-09-30</t>
        </is>
      </c>
      <c r="B105" s="37" t="inlineStr">
        <is>
          <t>Evolutions</t>
        </is>
      </c>
      <c r="C105" s="37" t="inlineStr">
        <is>
          <t>Basculin evolution</t>
        </is>
      </c>
      <c r="D105" s="37" t="inlineStr">
        <is>
          <t>Recoil Damage Male 294 -&gt; Basculegion M; Recoil Damage Female 294 -&gt; Basculegion F</t>
        </is>
      </c>
      <c r="E105" s="37" t="inlineStr">
        <is>
          <t>Level Male 40 -&gt; Basculegion M; Level Female 40 -&gt; Basculegion F</t>
        </is>
      </c>
      <c r="F105" s="37" t="inlineStr">
        <is>
          <t>Differs from upstream baseline</t>
        </is>
      </c>
      <c r="G105" s="3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37" t="inlineStr">
        <is>
          <t>2026-09-30</t>
        </is>
      </c>
      <c r="B107" s="37" t="inlineStr">
        <is>
          <t>Pokemon Stats</t>
        </is>
      </c>
      <c r="C107" s="37" t="inlineStr">
        <is>
          <t>Bastiodon baseAttack</t>
        </is>
      </c>
      <c r="D107" s="37" t="n">
        <v>52</v>
      </c>
      <c r="E107" s="37" t="n">
        <v>92</v>
      </c>
      <c r="F107" s="37" t="inlineStr">
        <is>
          <t>Differs from upstream baseline</t>
        </is>
      </c>
      <c r="G107" s="3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37" t="inlineStr">
        <is>
          <t>2026-09-30</t>
        </is>
      </c>
      <c r="B109" s="37" t="inlineStr">
        <is>
          <t>Abilities</t>
        </is>
      </c>
      <c r="C109" s="37" t="inlineStr">
        <is>
          <t>Bastiodon abilities</t>
        </is>
      </c>
      <c r="D109" s="37" t="inlineStr">
        <is>
          <t>Sturdy / Soundproof</t>
        </is>
      </c>
      <c r="E109" s="37" t="inlineStr">
        <is>
          <t>Solid Rock / Battle Armor / Soundproof</t>
        </is>
      </c>
      <c r="F109" s="37" t="inlineStr">
        <is>
          <t>Differs from upstream baseline</t>
        </is>
      </c>
      <c r="G109" s="3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37" t="inlineStr">
        <is>
          <t>2026-09-30</t>
        </is>
      </c>
      <c r="B111" s="37" t="inlineStr">
        <is>
          <t>Pokemon Stats</t>
        </is>
      </c>
      <c r="C111" s="37" t="inlineStr">
        <is>
          <t>Beartic baseSpAttack</t>
        </is>
      </c>
      <c r="D111" s="37" t="n">
        <v>70</v>
      </c>
      <c r="E111" s="37" t="n">
        <v>30</v>
      </c>
      <c r="F111" s="37" t="inlineStr">
        <is>
          <t>Differs from upstream baseline</t>
        </is>
      </c>
      <c r="G111" s="3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37" t="inlineStr">
        <is>
          <t>2026-09-30</t>
        </is>
      </c>
      <c r="B113" s="37" t="inlineStr">
        <is>
          <t>Pokemon Stats</t>
        </is>
      </c>
      <c r="C113" s="37" t="inlineStr">
        <is>
          <t>Beartic baseSpeed</t>
        </is>
      </c>
      <c r="D113" s="37" t="n">
        <v>50</v>
      </c>
      <c r="E113" s="37" t="n">
        <v>78</v>
      </c>
      <c r="F113" s="37" t="inlineStr">
        <is>
          <t>Differs from upstream baseline</t>
        </is>
      </c>
      <c r="G113" s="3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37" t="inlineStr">
        <is>
          <t>2026-09-30</t>
        </is>
      </c>
      <c r="B115" s="37" t="inlineStr">
        <is>
          <t>Pokemon Stats</t>
        </is>
      </c>
      <c r="C115" s="37" t="inlineStr">
        <is>
          <t>Beheeyem baseHP</t>
        </is>
      </c>
      <c r="D115" s="37" t="n">
        <v>75</v>
      </c>
      <c r="E115" s="37" t="n">
        <v>90</v>
      </c>
      <c r="F115" s="37" t="inlineStr">
        <is>
          <t>Differs from upstream baseline</t>
        </is>
      </c>
      <c r="G115" s="3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37" t="inlineStr">
        <is>
          <t>2026-09-30</t>
        </is>
      </c>
      <c r="B117" s="37" t="inlineStr">
        <is>
          <t>Pokemon Stats</t>
        </is>
      </c>
      <c r="C117" s="37" t="inlineStr">
        <is>
          <t>Beheeyem baseDefense</t>
        </is>
      </c>
      <c r="D117" s="37" t="n">
        <v>75</v>
      </c>
      <c r="E117" s="37" t="n">
        <v>85</v>
      </c>
      <c r="F117" s="37" t="inlineStr">
        <is>
          <t>Differs from upstream baseline</t>
        </is>
      </c>
      <c r="G117" s="3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37" t="inlineStr">
        <is>
          <t>2026-09-30</t>
        </is>
      </c>
      <c r="B119" s="37" t="inlineStr">
        <is>
          <t>Pokemon Stats</t>
        </is>
      </c>
      <c r="C119" s="37" t="inlineStr">
        <is>
          <t>Beheeyem baseSpDefense</t>
        </is>
      </c>
      <c r="D119" s="37" t="n">
        <v>95</v>
      </c>
      <c r="E119" s="37" t="n">
        <v>105</v>
      </c>
      <c r="F119" s="37" t="inlineStr">
        <is>
          <t>Differs from upstream baseline</t>
        </is>
      </c>
      <c r="G119" s="3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37" t="inlineStr">
        <is>
          <t>2026-09-30</t>
        </is>
      </c>
      <c r="B121" s="37" t="inlineStr">
        <is>
          <t>Pokemon Stats</t>
        </is>
      </c>
      <c r="C121" s="37" t="inlineStr">
        <is>
          <t>Bellossom baseDefense</t>
        </is>
      </c>
      <c r="D121" s="37" t="n">
        <v>95</v>
      </c>
      <c r="E121" s="37" t="n">
        <v>85</v>
      </c>
      <c r="F121" s="37" t="inlineStr">
        <is>
          <t>Differs from upstream baseline</t>
        </is>
      </c>
      <c r="G121" s="3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37" t="inlineStr">
        <is>
          <t>2026-09-30</t>
        </is>
      </c>
      <c r="B123" s="37" t="inlineStr">
        <is>
          <t>Pokemon Stats</t>
        </is>
      </c>
      <c r="C123" s="37" t="inlineStr">
        <is>
          <t>Bergmite baseSpeed</t>
        </is>
      </c>
      <c r="D123" s="37" t="n">
        <v>28</v>
      </c>
      <c r="E123" s="37" t="n">
        <v>29</v>
      </c>
      <c r="F123" s="37" t="inlineStr">
        <is>
          <t>Differs from upstream baseline</t>
        </is>
      </c>
      <c r="G123" s="3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37" t="inlineStr">
        <is>
          <t>2026-09-30</t>
        </is>
      </c>
      <c r="B125" s="37" t="inlineStr">
        <is>
          <t>Pokemon Stats</t>
        </is>
      </c>
      <c r="C125" s="37" t="inlineStr">
        <is>
          <t>Bisharp baseSpAttack</t>
        </is>
      </c>
      <c r="D125" s="37" t="n">
        <v>60</v>
      </c>
      <c r="E125" s="37" t="n">
        <v>30</v>
      </c>
      <c r="F125" s="37" t="inlineStr">
        <is>
          <t>Differs from upstream baseline</t>
        </is>
      </c>
      <c r="G125" s="3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37" t="inlineStr">
        <is>
          <t>2026-09-30</t>
        </is>
      </c>
      <c r="B127" s="37" t="inlineStr">
        <is>
          <t>Pokemon Stats</t>
        </is>
      </c>
      <c r="C127" s="37" t="inlineStr">
        <is>
          <t>Blastoise baseAttack</t>
        </is>
      </c>
      <c r="D127" s="37" t="n">
        <v>83</v>
      </c>
      <c r="E127" s="37" t="n">
        <v>81</v>
      </c>
      <c r="F127" s="37" t="inlineStr">
        <is>
          <t>Differs from upstream baseline</t>
        </is>
      </c>
      <c r="G127" s="3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37" t="inlineStr">
        <is>
          <t>2026-09-30</t>
        </is>
      </c>
      <c r="B129" s="37" t="inlineStr">
        <is>
          <t>Pokemon Stats</t>
        </is>
      </c>
      <c r="C129" s="37" t="inlineStr">
        <is>
          <t>Blastoise baseSpeed</t>
        </is>
      </c>
      <c r="D129" s="37" t="n">
        <v>78</v>
      </c>
      <c r="E129" s="37" t="n">
        <v>60</v>
      </c>
      <c r="F129" s="37" t="inlineStr">
        <is>
          <t>Differs from upstream baseline</t>
        </is>
      </c>
      <c r="G129" s="3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37" t="inlineStr">
        <is>
          <t>2026-09-30</t>
        </is>
      </c>
      <c r="B131" s="37" t="inlineStr">
        <is>
          <t>Pokemon Stats</t>
        </is>
      </c>
      <c r="C131" s="37" t="inlineStr">
        <is>
          <t>Blastoise baseAttack</t>
        </is>
      </c>
      <c r="D131" s="37" t="n">
        <v>103</v>
      </c>
      <c r="E131" s="37" t="n">
        <v>101</v>
      </c>
      <c r="F131" s="37" t="inlineStr">
        <is>
          <t>Differs from upstream baseline</t>
        </is>
      </c>
      <c r="G131" s="3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37" t="inlineStr">
        <is>
          <t>2026-09-30</t>
        </is>
      </c>
      <c r="B133" s="37" t="inlineStr">
        <is>
          <t>Pokemon Stats</t>
        </is>
      </c>
      <c r="C133" s="37" t="inlineStr">
        <is>
          <t>Blaziken baseSpAttack</t>
        </is>
      </c>
      <c r="D133" s="37" t="n">
        <v>110</v>
      </c>
      <c r="E133" s="37" t="n">
        <v>115</v>
      </c>
      <c r="F133" s="37" t="inlineStr">
        <is>
          <t>Differs from upstream baseline</t>
        </is>
      </c>
      <c r="G133" s="3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37" t="inlineStr">
        <is>
          <t>2026-09-30</t>
        </is>
      </c>
      <c r="B135" s="37" t="inlineStr">
        <is>
          <t>Pokemon Stats</t>
        </is>
      </c>
      <c r="C135" s="37" t="inlineStr">
        <is>
          <t>Blissey baseAttack</t>
        </is>
      </c>
      <c r="D135" s="37" t="n">
        <v>10</v>
      </c>
      <c r="E135" s="37" t="n">
        <v>5</v>
      </c>
      <c r="F135" s="37" t="inlineStr">
        <is>
          <t>Differs from upstream baseline</t>
        </is>
      </c>
      <c r="G135" s="3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37" t="inlineStr">
        <is>
          <t>2026-09-30</t>
        </is>
      </c>
      <c r="B137" s="37" t="inlineStr">
        <is>
          <t>Abilities</t>
        </is>
      </c>
      <c r="C137" s="37" t="inlineStr">
        <is>
          <t>Blissey abilities</t>
        </is>
      </c>
      <c r="D137" s="37" t="inlineStr">
        <is>
          <t>Natural Cure / Serene Grace / Healer</t>
        </is>
      </c>
      <c r="E137" s="37" t="inlineStr">
        <is>
          <t>Serene Grace / Serene Grace / Healer</t>
        </is>
      </c>
      <c r="F137" s="37" t="inlineStr">
        <is>
          <t>Differs from upstream baseline</t>
        </is>
      </c>
      <c r="G137" s="3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37" t="inlineStr">
        <is>
          <t>2026-09-30</t>
        </is>
      </c>
      <c r="B139" s="37" t="inlineStr">
        <is>
          <t>Pokemon Stats</t>
        </is>
      </c>
      <c r="C139" s="37" t="inlineStr">
        <is>
          <t>Blitzle baseDefense</t>
        </is>
      </c>
      <c r="D139" s="37" t="n">
        <v>32</v>
      </c>
      <c r="E139" s="37" t="n">
        <v>37</v>
      </c>
      <c r="F139" s="37" t="inlineStr">
        <is>
          <t>Differs from upstream baseline</t>
        </is>
      </c>
      <c r="G139" s="3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37" t="inlineStr">
        <is>
          <t>2026-09-30</t>
        </is>
      </c>
      <c r="B141" s="37" t="inlineStr">
        <is>
          <t>Pokemon Stats</t>
        </is>
      </c>
      <c r="C141" s="37" t="inlineStr">
        <is>
          <t>Boldore baseAttack</t>
        </is>
      </c>
      <c r="D141" s="37" t="n">
        <v>105</v>
      </c>
      <c r="E141" s="37" t="n">
        <v>125</v>
      </c>
      <c r="F141" s="37" t="inlineStr">
        <is>
          <t>Differs from upstream baseline</t>
        </is>
      </c>
      <c r="G141" s="3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37" t="inlineStr">
        <is>
          <t>2026-09-30</t>
        </is>
      </c>
      <c r="B143" s="37" t="inlineStr">
        <is>
          <t>Abilities</t>
        </is>
      </c>
      <c r="C143" s="37" t="inlineStr">
        <is>
          <t>Bonsly abilities</t>
        </is>
      </c>
      <c r="D143" s="37" t="inlineStr">
        <is>
          <t>Sturdy / Rock Head / Rattled</t>
        </is>
      </c>
      <c r="E143" s="37" t="inlineStr">
        <is>
          <t>Rock Head / Rock Head / Rattled</t>
        </is>
      </c>
      <c r="F143" s="37" t="inlineStr">
        <is>
          <t>Differs from upstream baseline</t>
        </is>
      </c>
      <c r="G143" s="3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37" t="inlineStr">
        <is>
          <t>2026-09-30</t>
        </is>
      </c>
      <c r="B145" s="37" t="inlineStr">
        <is>
          <t>Pokemon Stats</t>
        </is>
      </c>
      <c r="C145" s="37" t="inlineStr">
        <is>
          <t>Bouffalant baseAttack</t>
        </is>
      </c>
      <c r="D145" s="37" t="n">
        <v>110</v>
      </c>
      <c r="E145" s="37" t="n">
        <v>116</v>
      </c>
      <c r="F145" s="37" t="inlineStr">
        <is>
          <t>Differs from upstream baseline</t>
        </is>
      </c>
      <c r="G145" s="3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37" t="inlineStr">
        <is>
          <t>2026-09-30</t>
        </is>
      </c>
      <c r="B147" s="37" t="inlineStr">
        <is>
          <t>Pokemon Stats</t>
        </is>
      </c>
      <c r="C147" s="37" t="inlineStr">
        <is>
          <t>Bouffalant baseSpDefense</t>
        </is>
      </c>
      <c r="D147" s="37" t="n">
        <v>95</v>
      </c>
      <c r="E147" s="37" t="n">
        <v>100</v>
      </c>
      <c r="F147" s="37" t="inlineStr">
        <is>
          <t>Differs from upstream baseline</t>
        </is>
      </c>
      <c r="G147" s="3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37" t="inlineStr">
        <is>
          <t>2026-09-30</t>
        </is>
      </c>
      <c r="B149" s="37" t="inlineStr">
        <is>
          <t>Pokemon Stats</t>
        </is>
      </c>
      <c r="C149" s="37" t="inlineStr">
        <is>
          <t>Braviary baseAttack</t>
        </is>
      </c>
      <c r="D149" s="37" t="n">
        <v>123</v>
      </c>
      <c r="E149" s="37" t="n">
        <v>138</v>
      </c>
      <c r="F149" s="37" t="inlineStr">
        <is>
          <t>Differs from upstream baseline</t>
        </is>
      </c>
      <c r="G149" s="3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37" t="inlineStr">
        <is>
          <t>2026-09-30</t>
        </is>
      </c>
      <c r="B151" s="37" t="inlineStr">
        <is>
          <t>Pokemon Stats</t>
        </is>
      </c>
      <c r="C151" s="37" t="inlineStr">
        <is>
          <t>Braviary baseSpeed</t>
        </is>
      </c>
      <c r="D151" s="37" t="n">
        <v>80</v>
      </c>
      <c r="E151" s="37" t="n">
        <v>102</v>
      </c>
      <c r="F151" s="37" t="inlineStr">
        <is>
          <t>Differs from upstream baseline</t>
        </is>
      </c>
      <c r="G151" s="3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37" t="inlineStr">
        <is>
          <t>2026-09-30</t>
        </is>
      </c>
      <c r="B153" s="37" t="inlineStr">
        <is>
          <t>Pokemon Stats</t>
        </is>
      </c>
      <c r="C153" s="37" t="inlineStr">
        <is>
          <t>Bronzong baseHP</t>
        </is>
      </c>
      <c r="D153" s="37" t="n">
        <v>67</v>
      </c>
      <c r="E153" s="37" t="n">
        <v>77</v>
      </c>
      <c r="F153" s="37" t="inlineStr">
        <is>
          <t>Differs from upstream baseline</t>
        </is>
      </c>
      <c r="G153" s="3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37" t="inlineStr">
        <is>
          <t>2026-09-30</t>
        </is>
      </c>
      <c r="B155" s="37" t="inlineStr">
        <is>
          <t>Pokemon Stats</t>
        </is>
      </c>
      <c r="C155" s="37" t="inlineStr">
        <is>
          <t>Bronzong baseSpAttack</t>
        </is>
      </c>
      <c r="D155" s="37" t="n">
        <v>79</v>
      </c>
      <c r="E155" s="37" t="n">
        <v>89</v>
      </c>
      <c r="F155" s="37" t="inlineStr">
        <is>
          <t>Differs from upstream baseline</t>
        </is>
      </c>
      <c r="G155" s="3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37" t="inlineStr">
        <is>
          <t>2026-09-30</t>
        </is>
      </c>
      <c r="B157" s="37" t="inlineStr">
        <is>
          <t>Pokemon Stats</t>
        </is>
      </c>
      <c r="C157" s="37" t="inlineStr">
        <is>
          <t>Bronzor baseHP</t>
        </is>
      </c>
      <c r="D157" s="37" t="n">
        <v>57</v>
      </c>
      <c r="E157" s="37" t="n">
        <v>77</v>
      </c>
      <c r="F157" s="37" t="inlineStr">
        <is>
          <t>Differs from upstream baseline</t>
        </is>
      </c>
      <c r="G157" s="3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37" t="inlineStr">
        <is>
          <t>2026-09-30</t>
        </is>
      </c>
      <c r="B159" s="37" t="inlineStr">
        <is>
          <t>Pokemon Stats</t>
        </is>
      </c>
      <c r="C159" s="37" t="inlineStr">
        <is>
          <t>Bronzor baseDefense</t>
        </is>
      </c>
      <c r="D159" s="37" t="n">
        <v>86</v>
      </c>
      <c r="E159" s="37" t="n">
        <v>116</v>
      </c>
      <c r="F159" s="37" t="inlineStr">
        <is>
          <t>Differs from upstream baseline</t>
        </is>
      </c>
      <c r="G159" s="3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37" t="inlineStr">
        <is>
          <t>2026-09-30</t>
        </is>
      </c>
      <c r="B161" s="37" t="inlineStr">
        <is>
          <t>Pokemon Stats</t>
        </is>
      </c>
      <c r="C161" s="37" t="inlineStr">
        <is>
          <t>Bronzor baseSpDefense</t>
        </is>
      </c>
      <c r="D161" s="37" t="n">
        <v>86</v>
      </c>
      <c r="E161" s="37" t="n">
        <v>116</v>
      </c>
      <c r="F161" s="37" t="inlineStr">
        <is>
          <t>Differs from upstream baseline</t>
        </is>
      </c>
      <c r="G161" s="3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37" t="inlineStr">
        <is>
          <t>2026-09-30</t>
        </is>
      </c>
      <c r="B163" s="37" t="inlineStr">
        <is>
          <t>Abilities</t>
        </is>
      </c>
      <c r="C163" s="37" t="inlineStr">
        <is>
          <t>Bronzor abilities</t>
        </is>
      </c>
      <c r="D163" s="37" t="inlineStr">
        <is>
          <t>Levitate / Heatproof / Heavy Metal</t>
        </is>
      </c>
      <c r="E163" s="37" t="inlineStr">
        <is>
          <t>Levitate / Levitate / Heavy Metal</t>
        </is>
      </c>
      <c r="F163" s="37" t="inlineStr">
        <is>
          <t>Differs from upstream baseline</t>
        </is>
      </c>
      <c r="G163" s="3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37" t="inlineStr">
        <is>
          <t>2026-09-30</t>
        </is>
      </c>
      <c r="B165" s="37" t="inlineStr">
        <is>
          <t>Evolutions</t>
        </is>
      </c>
      <c r="C165" s="37" t="inlineStr">
        <is>
          <t>Budew evolution</t>
        </is>
      </c>
      <c r="D165" s="37" t="inlineStr">
        <is>
          <t>Friendship Day -&gt; Roselia</t>
        </is>
      </c>
      <c r="E165" s="37" t="inlineStr">
        <is>
          <t>Lv 16 -&gt; Roselia</t>
        </is>
      </c>
      <c r="F165" s="37" t="inlineStr">
        <is>
          <t>Differs from upstream baseline</t>
        </is>
      </c>
      <c r="G165" s="3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37" t="inlineStr">
        <is>
          <t>2026-09-30</t>
        </is>
      </c>
      <c r="B167" s="37" t="inlineStr">
        <is>
          <t>Abilities</t>
        </is>
      </c>
      <c r="C167" s="37" t="inlineStr">
        <is>
          <t>Buneary abilities</t>
        </is>
      </c>
      <c r="D167" s="37" t="inlineStr">
        <is>
          <t>Run Away / Klutz / Limber</t>
        </is>
      </c>
      <c r="E167" s="37" t="inlineStr">
        <is>
          <t>Scrappy / Scrappy / Limber</t>
        </is>
      </c>
      <c r="F167" s="37" t="inlineStr">
        <is>
          <t>Differs from upstream baseline</t>
        </is>
      </c>
      <c r="G167" s="3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37" t="inlineStr">
        <is>
          <t>2026-09-30</t>
        </is>
      </c>
      <c r="B169" s="37" t="inlineStr">
        <is>
          <t>Pokemon Stats</t>
        </is>
      </c>
      <c r="C169" s="37" t="inlineStr">
        <is>
          <t>Bunnelby baseHP</t>
        </is>
      </c>
      <c r="D169" s="37" t="n">
        <v>38</v>
      </c>
      <c r="E169" s="37" t="n">
        <v>52</v>
      </c>
      <c r="F169" s="37" t="inlineStr">
        <is>
          <t>Differs from upstream baseline</t>
        </is>
      </c>
      <c r="G169" s="3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37" t="inlineStr">
        <is>
          <t>2026-09-30</t>
        </is>
      </c>
      <c r="B171" s="37" t="inlineStr">
        <is>
          <t>Pokemon Stats</t>
        </is>
      </c>
      <c r="C171" s="37" t="inlineStr">
        <is>
          <t>Bunnelby baseDefense</t>
        </is>
      </c>
      <c r="D171" s="37" t="n">
        <v>38</v>
      </c>
      <c r="E171" s="37" t="n">
        <v>51</v>
      </c>
      <c r="F171" s="37" t="inlineStr">
        <is>
          <t>Differs from upstream baseline</t>
        </is>
      </c>
      <c r="G171" s="3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37" t="inlineStr">
        <is>
          <t>2026-09-30</t>
        </is>
      </c>
      <c r="B173" s="37" t="inlineStr">
        <is>
          <t>Pokemon Stats</t>
        </is>
      </c>
      <c r="C173" s="37" t="inlineStr">
        <is>
          <t>Bunnelby baseSpDefense</t>
        </is>
      </c>
      <c r="D173" s="37" t="n">
        <v>36</v>
      </c>
      <c r="E173" s="37" t="n">
        <v>52</v>
      </c>
      <c r="F173" s="37" t="inlineStr">
        <is>
          <t>Differs from upstream baseline</t>
        </is>
      </c>
      <c r="G173" s="3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37" t="inlineStr">
        <is>
          <t>2026-09-30</t>
        </is>
      </c>
      <c r="B175" s="37" t="inlineStr">
        <is>
          <t>Pokemon Stats</t>
        </is>
      </c>
      <c r="C175" s="37" t="inlineStr">
        <is>
          <t>Cacnea baseDefense</t>
        </is>
      </c>
      <c r="D175" s="37" t="n">
        <v>40</v>
      </c>
      <c r="E175" s="37" t="n">
        <v>60</v>
      </c>
      <c r="F175" s="37" t="inlineStr">
        <is>
          <t>Differs from upstream baseline</t>
        </is>
      </c>
      <c r="G175" s="3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37" t="inlineStr">
        <is>
          <t>2026-09-30</t>
        </is>
      </c>
      <c r="B177" s="37" t="inlineStr">
        <is>
          <t>Pokemon Stats</t>
        </is>
      </c>
      <c r="C177" s="37" t="inlineStr">
        <is>
          <t>Cacturne baseDefense</t>
        </is>
      </c>
      <c r="D177" s="37" t="n">
        <v>60</v>
      </c>
      <c r="E177" s="37" t="n">
        <v>85</v>
      </c>
      <c r="F177" s="37" t="inlineStr">
        <is>
          <t>Differs from upstream baseline</t>
        </is>
      </c>
      <c r="G177" s="3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37" t="inlineStr">
        <is>
          <t>2026-09-30</t>
        </is>
      </c>
      <c r="B179" s="37" t="inlineStr">
        <is>
          <t>Pokemon Stats</t>
        </is>
      </c>
      <c r="C179" s="37" t="inlineStr">
        <is>
          <t>Camerupt baseHP</t>
        </is>
      </c>
      <c r="D179" s="37" t="n">
        <v>70</v>
      </c>
      <c r="E179" s="37" t="n">
        <v>90</v>
      </c>
      <c r="F179" s="37" t="inlineStr">
        <is>
          <t>Differs from upstream baseline</t>
        </is>
      </c>
      <c r="G179" s="3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37" t="inlineStr">
        <is>
          <t>2026-09-30</t>
        </is>
      </c>
      <c r="B181" s="37" t="inlineStr">
        <is>
          <t>Pokemon Stats</t>
        </is>
      </c>
      <c r="C181" s="37" t="inlineStr">
        <is>
          <t>Camerupt baseSpDefense</t>
        </is>
      </c>
      <c r="D181" s="37" t="n">
        <v>75</v>
      </c>
      <c r="E181" s="37" t="n">
        <v>85</v>
      </c>
      <c r="F181" s="37" t="inlineStr">
        <is>
          <t>Differs from upstream baseline</t>
        </is>
      </c>
      <c r="G181" s="3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37" t="inlineStr">
        <is>
          <t>2026-09-30</t>
        </is>
      </c>
      <c r="B183" s="37" t="inlineStr">
        <is>
          <t>Pokemon Stats</t>
        </is>
      </c>
      <c r="C183" s="37" t="inlineStr">
        <is>
          <t>Camerupt baseDefense</t>
        </is>
      </c>
      <c r="D183" s="37" t="n">
        <v>100</v>
      </c>
      <c r="E183" s="37" t="n">
        <v>110</v>
      </c>
      <c r="F183" s="37" t="inlineStr">
        <is>
          <t>Differs from upstream baseline</t>
        </is>
      </c>
      <c r="G183" s="3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37" t="inlineStr">
        <is>
          <t>2026-09-30</t>
        </is>
      </c>
      <c r="B185" s="37" t="inlineStr">
        <is>
          <t>Pokemon Stats</t>
        </is>
      </c>
      <c r="C185" s="37" t="inlineStr">
        <is>
          <t>Carbink baseHP</t>
        </is>
      </c>
      <c r="D185" s="37" t="n">
        <v>50</v>
      </c>
      <c r="E185" s="37" t="n">
        <v>60</v>
      </c>
      <c r="F185" s="37" t="inlineStr">
        <is>
          <t>Differs from upstream baseline</t>
        </is>
      </c>
      <c r="G185" s="3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37" t="inlineStr">
        <is>
          <t>2026-09-30</t>
        </is>
      </c>
      <c r="B187" s="37" t="inlineStr">
        <is>
          <t>Abilities</t>
        </is>
      </c>
      <c r="C187" s="37" t="inlineStr">
        <is>
          <t>Carbink abilities</t>
        </is>
      </c>
      <c r="D187" s="37" t="inlineStr">
        <is>
          <t>Clear Body / Sturdy</t>
        </is>
      </c>
      <c r="E187" s="37" t="inlineStr">
        <is>
          <t>Clear Body / Sturdy / Magic Bounce</t>
        </is>
      </c>
      <c r="F187" s="37" t="inlineStr">
        <is>
          <t>Differs from upstream baseline</t>
        </is>
      </c>
      <c r="G187" s="3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37" t="inlineStr">
        <is>
          <t>2026-09-30</t>
        </is>
      </c>
      <c r="B189" s="37" t="inlineStr">
        <is>
          <t>Pokemon Stats</t>
        </is>
      </c>
      <c r="C189" s="37" t="inlineStr">
        <is>
          <t>Carnivine baseSpAttack</t>
        </is>
      </c>
      <c r="D189" s="37" t="n">
        <v>90</v>
      </c>
      <c r="E189" s="37" t="n">
        <v>100</v>
      </c>
      <c r="F189" s="37" t="inlineStr">
        <is>
          <t>Differs from upstream baseline</t>
        </is>
      </c>
      <c r="G189" s="3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37" t="inlineStr">
        <is>
          <t>2026-09-30</t>
        </is>
      </c>
      <c r="B191" s="37" t="inlineStr">
        <is>
          <t>Abilities</t>
        </is>
      </c>
      <c r="C191" s="37" t="inlineStr">
        <is>
          <t>Carnivine abilities</t>
        </is>
      </c>
      <c r="D191" s="37" t="inlineStr">
        <is>
          <t>Levitate</t>
        </is>
      </c>
      <c r="E191" s="37" t="inlineStr">
        <is>
          <t>Chlorophyll / Levitate</t>
        </is>
      </c>
      <c r="F191" s="37" t="inlineStr">
        <is>
          <t>Differs from upstream baseline</t>
        </is>
      </c>
      <c r="G191" s="3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37" t="inlineStr">
        <is>
          <t>2026-09-30</t>
        </is>
      </c>
      <c r="B193" s="37" t="inlineStr">
        <is>
          <t>Pokemon Stats</t>
        </is>
      </c>
      <c r="C193" s="37" t="inlineStr">
        <is>
          <t>Carracosta baseSpeed</t>
        </is>
      </c>
      <c r="D193" s="37" t="n">
        <v>32</v>
      </c>
      <c r="E193" s="37" t="n">
        <v>37</v>
      </c>
      <c r="F193" s="37" t="inlineStr">
        <is>
          <t>Differs from upstream baseline</t>
        </is>
      </c>
      <c r="G193" s="3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37" t="inlineStr">
        <is>
          <t>2026-09-30</t>
        </is>
      </c>
      <c r="B195" s="37" t="inlineStr">
        <is>
          <t>Abilities</t>
        </is>
      </c>
      <c r="C195" s="37" t="inlineStr">
        <is>
          <t>Cascoon abilities</t>
        </is>
      </c>
      <c r="D195" s="37" t="inlineStr">
        <is>
          <t>Shed Skin</t>
        </is>
      </c>
      <c r="E195" s="37" t="inlineStr">
        <is>
          <t>Shed Skin / Shed Skin</t>
        </is>
      </c>
      <c r="F195" s="37" t="inlineStr">
        <is>
          <t>Differs from upstream baseline</t>
        </is>
      </c>
      <c r="G195" s="3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37" t="inlineStr">
        <is>
          <t>2026-09-30</t>
        </is>
      </c>
      <c r="B197" s="37" t="inlineStr">
        <is>
          <t>Pokemon Stats</t>
        </is>
      </c>
      <c r="C197" s="37" t="inlineStr">
        <is>
          <t>Castform baseSpAttack</t>
        </is>
      </c>
      <c r="D197" s="37" t="n">
        <v>70</v>
      </c>
      <c r="E197" s="37" t="n">
        <v>110</v>
      </c>
      <c r="F197" s="37" t="inlineStr">
        <is>
          <t>Differs from upstream baseline</t>
        </is>
      </c>
      <c r="G197" s="3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37" t="inlineStr">
        <is>
          <t>2026-09-30</t>
        </is>
      </c>
      <c r="B199" s="37" t="inlineStr">
        <is>
          <t>Pokemon Stats</t>
        </is>
      </c>
      <c r="C199" s="37" t="inlineStr">
        <is>
          <t>Castform baseSpeed</t>
        </is>
      </c>
      <c r="D199" s="37" t="n">
        <v>70</v>
      </c>
      <c r="E199" s="37" t="n">
        <v>100</v>
      </c>
      <c r="F199" s="37" t="inlineStr">
        <is>
          <t>Differs from upstream baseline</t>
        </is>
      </c>
      <c r="G199" s="3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37" t="inlineStr">
        <is>
          <t>2026-09-30</t>
        </is>
      </c>
      <c r="B201" s="37" t="inlineStr">
        <is>
          <t>Pokemon Stats</t>
        </is>
      </c>
      <c r="C201" s="37" t="inlineStr">
        <is>
          <t>Chandelure baseAttack</t>
        </is>
      </c>
      <c r="D201" s="37" t="n">
        <v>55</v>
      </c>
      <c r="E201" s="37" t="n">
        <v>30</v>
      </c>
      <c r="F201" s="37" t="inlineStr">
        <is>
          <t>Differs from upstream baseline</t>
        </is>
      </c>
      <c r="G201" s="3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37" t="inlineStr">
        <is>
          <t>2026-09-30</t>
        </is>
      </c>
      <c r="B203" s="37" t="inlineStr">
        <is>
          <t>Pokemon Stats</t>
        </is>
      </c>
      <c r="C203" s="37" t="inlineStr">
        <is>
          <t>Chandelure baseSpeed</t>
        </is>
      </c>
      <c r="D203" s="37" t="n">
        <v>80</v>
      </c>
      <c r="E203" s="37" t="n">
        <v>91</v>
      </c>
      <c r="F203" s="37" t="inlineStr">
        <is>
          <t>Differs from upstream baseline</t>
        </is>
      </c>
      <c r="G203" s="3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37" t="inlineStr">
        <is>
          <t>2026-09-30</t>
        </is>
      </c>
      <c r="B205" s="37" t="inlineStr">
        <is>
          <t>Abilities</t>
        </is>
      </c>
      <c r="C205" s="37" t="inlineStr">
        <is>
          <t>Chansey abilities</t>
        </is>
      </c>
      <c r="D205" s="37" t="inlineStr">
        <is>
          <t>Natural Cure / Serene Grace / Healer</t>
        </is>
      </c>
      <c r="E205" s="37" t="inlineStr">
        <is>
          <t>Natural Cure / Natural Cure / Healer</t>
        </is>
      </c>
      <c r="F205" s="37" t="inlineStr">
        <is>
          <t>Differs from upstream baseline</t>
        </is>
      </c>
      <c r="G205" s="3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37" t="inlineStr">
        <is>
          <t>2026-09-30</t>
        </is>
      </c>
      <c r="B207" s="37" t="inlineStr">
        <is>
          <t>Abilities</t>
        </is>
      </c>
      <c r="C207" s="37" t="inlineStr">
        <is>
          <t>Charizard abilities</t>
        </is>
      </c>
      <c r="D207" s="37" t="inlineStr">
        <is>
          <t>Blaze / Solar Power</t>
        </is>
      </c>
      <c r="E207" s="37" t="inlineStr">
        <is>
          <t>Solar Power / Blaze / Solar Power</t>
        </is>
      </c>
      <c r="F207" s="37" t="inlineStr">
        <is>
          <t>Differs from upstream baseline</t>
        </is>
      </c>
      <c r="G207" s="3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37" t="inlineStr">
        <is>
          <t>2026-09-30</t>
        </is>
      </c>
      <c r="B209" s="37" t="inlineStr">
        <is>
          <t>Pokemon Stats</t>
        </is>
      </c>
      <c r="C209" s="37" t="inlineStr">
        <is>
          <t>Charizard baseSpAttack</t>
        </is>
      </c>
      <c r="D209" s="37" t="n">
        <v>159</v>
      </c>
      <c r="E209" s="37" t="n">
        <v>160</v>
      </c>
      <c r="F209" s="37" t="inlineStr">
        <is>
          <t>Differs from upstream baseline</t>
        </is>
      </c>
      <c r="G209" s="3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37" t="inlineStr">
        <is>
          <t>2026-09-30</t>
        </is>
      </c>
      <c r="B211" s="37" t="inlineStr">
        <is>
          <t>Abilities</t>
        </is>
      </c>
      <c r="C211" s="37" t="inlineStr">
        <is>
          <t>Charmander abilities</t>
        </is>
      </c>
      <c r="D211" s="37" t="inlineStr">
        <is>
          <t>Blaze / Solar Power</t>
        </is>
      </c>
      <c r="E211" s="37" t="inlineStr">
        <is>
          <t>Blaze / Blaze / Solar Power</t>
        </is>
      </c>
      <c r="F211" s="37" t="inlineStr">
        <is>
          <t>Differs from upstream baseline</t>
        </is>
      </c>
      <c r="G211" s="3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37" t="inlineStr">
        <is>
          <t>2026-09-30</t>
        </is>
      </c>
      <c r="B213" s="37" t="inlineStr">
        <is>
          <t>Pokemon Stats</t>
        </is>
      </c>
      <c r="C213" s="37" t="inlineStr">
        <is>
          <t>Chatot baseAttack</t>
        </is>
      </c>
      <c r="D213" s="37" t="n">
        <v>65</v>
      </c>
      <c r="E213" s="37" t="n">
        <v>91</v>
      </c>
      <c r="F213" s="37" t="inlineStr">
        <is>
          <t>Differs from upstream baseline</t>
        </is>
      </c>
      <c r="G213" s="3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37" t="inlineStr">
        <is>
          <t>2026-09-30</t>
        </is>
      </c>
      <c r="B215" s="37" t="inlineStr">
        <is>
          <t>Pokemon Stats</t>
        </is>
      </c>
      <c r="C215" s="37" t="inlineStr">
        <is>
          <t>Chatot baseSpeed</t>
        </is>
      </c>
      <c r="D215" s="37" t="n">
        <v>91</v>
      </c>
      <c r="E215" s="37" t="n">
        <v>110</v>
      </c>
      <c r="F215" s="37" t="inlineStr">
        <is>
          <t>Differs from upstream baseline</t>
        </is>
      </c>
      <c r="G215" s="3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37" t="inlineStr">
        <is>
          <t>2026-09-30</t>
        </is>
      </c>
      <c r="B217" s="37" t="inlineStr">
        <is>
          <t>Pokemon Stats</t>
        </is>
      </c>
      <c r="C217" s="37" t="inlineStr">
        <is>
          <t>Cherrim baseAttack</t>
        </is>
      </c>
      <c r="D217" s="37" t="n">
        <v>60</v>
      </c>
      <c r="E217" s="37" t="n">
        <v>87</v>
      </c>
      <c r="F217" s="37" t="inlineStr">
        <is>
          <t>Differs from upstream baseline</t>
        </is>
      </c>
      <c r="G217" s="3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37" t="inlineStr">
        <is>
          <t>2026-09-30</t>
        </is>
      </c>
      <c r="B219" s="37" t="inlineStr">
        <is>
          <t>Pokemon Stats</t>
        </is>
      </c>
      <c r="C219" s="37" t="inlineStr">
        <is>
          <t>Cherrim baseSpDefense</t>
        </is>
      </c>
      <c r="D219" s="37" t="n">
        <v>78</v>
      </c>
      <c r="E219" s="37" t="n">
        <v>98</v>
      </c>
      <c r="F219" s="37" t="inlineStr">
        <is>
          <t>Differs from upstream baseline</t>
        </is>
      </c>
      <c r="G219" s="3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37" t="inlineStr">
        <is>
          <t>2026-09-30</t>
        </is>
      </c>
      <c r="B221" s="37" t="inlineStr">
        <is>
          <t>Abilities</t>
        </is>
      </c>
      <c r="C221" s="37" t="inlineStr">
        <is>
          <t>Chesnaught abilities</t>
        </is>
      </c>
      <c r="D221" s="37" t="inlineStr">
        <is>
          <t>Overgrow / Bulletproof</t>
        </is>
      </c>
      <c r="E221" s="37" t="inlineStr">
        <is>
          <t>Overgrow / Bulletproof / Iron Barbs</t>
        </is>
      </c>
      <c r="F221" s="37" t="inlineStr">
        <is>
          <t>Differs from upstream baseline</t>
        </is>
      </c>
      <c r="G221" s="3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37" t="inlineStr">
        <is>
          <t>2026-09-30</t>
        </is>
      </c>
      <c r="B223" s="37" t="inlineStr">
        <is>
          <t>Pokemon Stats</t>
        </is>
      </c>
      <c r="C223" s="37" t="inlineStr">
        <is>
          <t>Chimecho baseHP</t>
        </is>
      </c>
      <c r="D223" s="37" t="n">
        <v>75</v>
      </c>
      <c r="E223" s="37" t="n">
        <v>65</v>
      </c>
      <c r="F223" s="37" t="inlineStr">
        <is>
          <t>Differs from upstream baseline</t>
        </is>
      </c>
      <c r="G223" s="3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37" t="inlineStr">
        <is>
          <t>2026-09-30</t>
        </is>
      </c>
      <c r="B225" s="37" t="inlineStr">
        <is>
          <t>Pokemon Stats</t>
        </is>
      </c>
      <c r="C225" s="37" t="inlineStr">
        <is>
          <t>Chimecho baseSpAttack</t>
        </is>
      </c>
      <c r="D225" s="37" t="n">
        <v>95</v>
      </c>
      <c r="E225" s="37" t="n">
        <v>105</v>
      </c>
      <c r="F225" s="37" t="inlineStr">
        <is>
          <t>Differs from upstream baseline</t>
        </is>
      </c>
      <c r="G225" s="3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37" t="inlineStr">
        <is>
          <t>2026-09-30</t>
        </is>
      </c>
      <c r="B227" s="37" t="inlineStr">
        <is>
          <t>Pokemon Stats</t>
        </is>
      </c>
      <c r="C227" s="37" t="inlineStr">
        <is>
          <t>Chimecho baseSpeed</t>
        </is>
      </c>
      <c r="D227" s="37" t="n">
        <v>65</v>
      </c>
      <c r="E227" s="37" t="n">
        <v>75</v>
      </c>
      <c r="F227" s="37" t="inlineStr">
        <is>
          <t>Differs from upstream baseline</t>
        </is>
      </c>
      <c r="G227" s="3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37" t="inlineStr">
        <is>
          <t>2026-09-30</t>
        </is>
      </c>
      <c r="B229" s="37" t="inlineStr">
        <is>
          <t>Evolutions</t>
        </is>
      </c>
      <c r="C229" s="37" t="inlineStr">
        <is>
          <t>Chingling evolution</t>
        </is>
      </c>
      <c r="D229" s="37" t="inlineStr">
        <is>
          <t>Friendship Night -&gt; Chimecho</t>
        </is>
      </c>
      <c r="E229" s="37" t="inlineStr">
        <is>
          <t>Lv 21 -&gt; Chimecho</t>
        </is>
      </c>
      <c r="F229" s="37" t="inlineStr">
        <is>
          <t>Differs from upstream baseline</t>
        </is>
      </c>
      <c r="G229" s="3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37" t="inlineStr">
        <is>
          <t>2026-09-30</t>
        </is>
      </c>
      <c r="B231" s="37" t="inlineStr">
        <is>
          <t>Pokemon Stats</t>
        </is>
      </c>
      <c r="C231" s="37" t="inlineStr">
        <is>
          <t>Clawitzer baseHP</t>
        </is>
      </c>
      <c r="D231" s="37" t="n">
        <v>71</v>
      </c>
      <c r="E231" s="37" t="n">
        <v>81</v>
      </c>
      <c r="F231" s="37" t="inlineStr">
        <is>
          <t>Differs from upstream baseline</t>
        </is>
      </c>
      <c r="G231" s="3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37" t="inlineStr">
        <is>
          <t>2026-09-30</t>
        </is>
      </c>
      <c r="B233" s="37" t="inlineStr">
        <is>
          <t>Pokemon Stats</t>
        </is>
      </c>
      <c r="C233" s="37" t="inlineStr">
        <is>
          <t>Clawitzer baseSpAttack</t>
        </is>
      </c>
      <c r="D233" s="37" t="n">
        <v>120</v>
      </c>
      <c r="E233" s="37" t="n">
        <v>142</v>
      </c>
      <c r="F233" s="37" t="inlineStr">
        <is>
          <t>Differs from upstream baseline</t>
        </is>
      </c>
      <c r="G233" s="3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37" t="inlineStr">
        <is>
          <t>2026-09-30</t>
        </is>
      </c>
      <c r="B235" s="37" t="inlineStr">
        <is>
          <t>Abilities</t>
        </is>
      </c>
      <c r="C235" s="37" t="inlineStr">
        <is>
          <t>Clawitzer abilities</t>
        </is>
      </c>
      <c r="D235" s="37" t="inlineStr">
        <is>
          <t>Mega Launcher</t>
        </is>
      </c>
      <c r="E235" s="37" t="inlineStr">
        <is>
          <t>Mega Launcher / Mega Launcher / Mega Launcher</t>
        </is>
      </c>
      <c r="F235" s="37" t="inlineStr">
        <is>
          <t>Differs from upstream baseline</t>
        </is>
      </c>
      <c r="G235" s="3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37" t="inlineStr">
        <is>
          <t>2026-09-30</t>
        </is>
      </c>
      <c r="B237" s="37" t="inlineStr">
        <is>
          <t>Pokemon Stats</t>
        </is>
      </c>
      <c r="C237" s="37" t="inlineStr">
        <is>
          <t>Claydol baseAttack</t>
        </is>
      </c>
      <c r="D237" s="37" t="n">
        <v>70</v>
      </c>
      <c r="E237" s="37" t="n">
        <v>80</v>
      </c>
      <c r="F237" s="37" t="inlineStr">
        <is>
          <t>Differs from upstream baseline</t>
        </is>
      </c>
      <c r="G237" s="3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37" t="inlineStr">
        <is>
          <t>2026-09-30</t>
        </is>
      </c>
      <c r="B239" s="37" t="inlineStr">
        <is>
          <t>Pokemon Stats</t>
        </is>
      </c>
      <c r="C239" s="37" t="inlineStr">
        <is>
          <t>Claydol baseSpeed</t>
        </is>
      </c>
      <c r="D239" s="37" t="n">
        <v>75</v>
      </c>
      <c r="E239" s="37" t="n">
        <v>80</v>
      </c>
      <c r="F239" s="37" t="inlineStr">
        <is>
          <t>Differs from upstream baseline</t>
        </is>
      </c>
      <c r="G239" s="3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37" t="inlineStr">
        <is>
          <t>2026-09-30</t>
        </is>
      </c>
      <c r="B241" s="37" t="inlineStr">
        <is>
          <t>Abilities</t>
        </is>
      </c>
      <c r="C241" s="37" t="inlineStr">
        <is>
          <t>Clefable abilities</t>
        </is>
      </c>
      <c r="D241" s="37" t="inlineStr">
        <is>
          <t>Cute Charm / Magic Guard / Unaware</t>
        </is>
      </c>
      <c r="E241" s="37" t="inlineStr">
        <is>
          <t>Magic Guard / Magic Guard / Unaware</t>
        </is>
      </c>
      <c r="F241" s="37" t="inlineStr">
        <is>
          <t>Differs from upstream baseline</t>
        </is>
      </c>
      <c r="G241" s="3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37" t="inlineStr">
        <is>
          <t>2026-09-30</t>
        </is>
      </c>
      <c r="B243" s="37" t="inlineStr">
        <is>
          <t>Abilities</t>
        </is>
      </c>
      <c r="C243" s="37" t="inlineStr">
        <is>
          <t>Cleffa abilities</t>
        </is>
      </c>
      <c r="D243" s="37" t="inlineStr">
        <is>
          <t>Cute Charm / Magic Guard / Friend Guard</t>
        </is>
      </c>
      <c r="E243" s="37" t="inlineStr">
        <is>
          <t>Magic Guard / Cute Charm / Friend Guard</t>
        </is>
      </c>
      <c r="F243" s="37" t="inlineStr">
        <is>
          <t>Differs from upstream baseline</t>
        </is>
      </c>
      <c r="G243" s="3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37" t="inlineStr">
        <is>
          <t>2026-09-30</t>
        </is>
      </c>
      <c r="B245" s="37" t="inlineStr">
        <is>
          <t>Pokemon Stats</t>
        </is>
      </c>
      <c r="C245" s="37" t="inlineStr">
        <is>
          <t>Clodsire baseAttack</t>
        </is>
      </c>
      <c r="D245" s="37" t="n">
        <v>75</v>
      </c>
      <c r="E245" s="37" t="n">
        <v>100</v>
      </c>
      <c r="F245" s="37" t="inlineStr">
        <is>
          <t>Differs from upstream baseline</t>
        </is>
      </c>
      <c r="G245" s="3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37" t="inlineStr">
        <is>
          <t>2026-09-30</t>
        </is>
      </c>
      <c r="B247" s="37" t="inlineStr">
        <is>
          <t>Pokemon Stats</t>
        </is>
      </c>
      <c r="C247" s="37" t="inlineStr">
        <is>
          <t>Clodsire baseSpAttack</t>
        </is>
      </c>
      <c r="D247" s="37" t="n">
        <v>45</v>
      </c>
      <c r="E247" s="37" t="n">
        <v>30</v>
      </c>
      <c r="F247" s="37" t="inlineStr">
        <is>
          <t>Differs from upstream baseline</t>
        </is>
      </c>
      <c r="G247" s="3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37" t="inlineStr">
        <is>
          <t>2026-09-30</t>
        </is>
      </c>
      <c r="B249" s="37" t="inlineStr">
        <is>
          <t>Pokemon Stats</t>
        </is>
      </c>
      <c r="C249" s="37" t="inlineStr">
        <is>
          <t>Cloyster baseSpDefense</t>
        </is>
      </c>
      <c r="D249" s="37" t="n">
        <v>45</v>
      </c>
      <c r="E249" s="37" t="n">
        <v>75</v>
      </c>
      <c r="F249" s="37" t="inlineStr">
        <is>
          <t>Differs from upstream baseline</t>
        </is>
      </c>
      <c r="G249" s="3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37" t="inlineStr">
        <is>
          <t>2026-09-30</t>
        </is>
      </c>
      <c r="B251" s="37" t="inlineStr">
        <is>
          <t>Pokemon Stats</t>
        </is>
      </c>
      <c r="C251" s="37" t="inlineStr">
        <is>
          <t>Cofagrigus baseHP</t>
        </is>
      </c>
      <c r="D251" s="37" t="n">
        <v>58</v>
      </c>
      <c r="E251" s="37" t="n">
        <v>68</v>
      </c>
      <c r="F251" s="37" t="inlineStr">
        <is>
          <t>Differs from upstream baseline</t>
        </is>
      </c>
      <c r="G251" s="3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37" t="inlineStr">
        <is>
          <t>2026-09-30</t>
        </is>
      </c>
      <c r="B253" s="37" t="inlineStr">
        <is>
          <t>Pokemon Stats</t>
        </is>
      </c>
      <c r="C253" s="37" t="inlineStr">
        <is>
          <t>Cofagrigus baseSpAttack</t>
        </is>
      </c>
      <c r="D253" s="37" t="n">
        <v>95</v>
      </c>
      <c r="E253" s="37" t="n">
        <v>125</v>
      </c>
      <c r="F253" s="37" t="inlineStr">
        <is>
          <t>Differs from upstream baseline</t>
        </is>
      </c>
      <c r="G253" s="3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37" t="inlineStr">
        <is>
          <t>2026-09-30</t>
        </is>
      </c>
      <c r="B255" s="37" t="inlineStr">
        <is>
          <t>Pokemon Stats</t>
        </is>
      </c>
      <c r="C255" s="37" t="inlineStr">
        <is>
          <t>Combee baseAttack</t>
        </is>
      </c>
      <c r="D255" s="37" t="n">
        <v>30</v>
      </c>
      <c r="E255" s="37" t="n">
        <v>50</v>
      </c>
      <c r="F255" s="37" t="inlineStr">
        <is>
          <t>Differs from upstream baseline</t>
        </is>
      </c>
      <c r="G255" s="3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37" t="inlineStr">
        <is>
          <t>2026-09-30</t>
        </is>
      </c>
      <c r="B257" s="37" t="inlineStr">
        <is>
          <t>Pokemon Stats</t>
        </is>
      </c>
      <c r="C257" s="37" t="inlineStr">
        <is>
          <t>Conkeldurr baseAttack</t>
        </is>
      </c>
      <c r="D257" s="37" t="n">
        <v>140</v>
      </c>
      <c r="E257" s="37" t="n">
        <v>155</v>
      </c>
      <c r="F257" s="37" t="inlineStr">
        <is>
          <t>Differs from upstream baseline</t>
        </is>
      </c>
      <c r="G257" s="3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37" t="inlineStr">
        <is>
          <t>2026-09-30</t>
        </is>
      </c>
      <c r="B259" s="37" t="inlineStr">
        <is>
          <t>Pokemon Stats</t>
        </is>
      </c>
      <c r="C259" s="37" t="inlineStr">
        <is>
          <t>Conkeldurr baseSpDefense</t>
        </is>
      </c>
      <c r="D259" s="37" t="n">
        <v>65</v>
      </c>
      <c r="E259" s="37" t="n">
        <v>69</v>
      </c>
      <c r="F259" s="37" t="inlineStr">
        <is>
          <t>Differs from upstream baseline</t>
        </is>
      </c>
      <c r="G259" s="3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37" t="inlineStr">
        <is>
          <t>2026-09-30</t>
        </is>
      </c>
      <c r="B261" s="37" t="inlineStr">
        <is>
          <t>Abilities</t>
        </is>
      </c>
      <c r="C261" s="37" t="inlineStr">
        <is>
          <t>Corphish abilities</t>
        </is>
      </c>
      <c r="D261" s="37" t="inlineStr">
        <is>
          <t>Hyper Cutter / Shell Armor / Adaptability</t>
        </is>
      </c>
      <c r="E261" s="37" t="inlineStr">
        <is>
          <t>Adaptability / Hyper Cutter / Adaptability</t>
        </is>
      </c>
      <c r="F261" s="37" t="inlineStr">
        <is>
          <t>Differs from upstream baseline</t>
        </is>
      </c>
      <c r="G261" s="3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37" t="inlineStr">
        <is>
          <t>2026-09-30</t>
        </is>
      </c>
      <c r="B263" s="37" t="inlineStr">
        <is>
          <t>Pokemon Stats</t>
        </is>
      </c>
      <c r="C263" s="37" t="inlineStr">
        <is>
          <t>Corsola baseDefense</t>
        </is>
      </c>
      <c r="D263" s="37" t="n">
        <v>95</v>
      </c>
      <c r="E263" s="37" t="n">
        <v>105</v>
      </c>
      <c r="F263" s="37" t="inlineStr">
        <is>
          <t>Differs from upstream baseline</t>
        </is>
      </c>
      <c r="G263" s="3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37" t="inlineStr">
        <is>
          <t>2026-09-30</t>
        </is>
      </c>
      <c r="B265" s="37" t="inlineStr">
        <is>
          <t>Abilities</t>
        </is>
      </c>
      <c r="C265" s="37" t="inlineStr">
        <is>
          <t>Corsola abilities</t>
        </is>
      </c>
      <c r="D265" s="37" t="inlineStr">
        <is>
          <t>Hustle / Natural Cure / Regenerator</t>
        </is>
      </c>
      <c r="E265" s="37" t="inlineStr">
        <is>
          <t>Solid Rock / Solid Rock / Regenerator</t>
        </is>
      </c>
      <c r="F265" s="37" t="inlineStr">
        <is>
          <t>Differs from upstream baseline</t>
        </is>
      </c>
      <c r="G265" s="3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37" t="inlineStr">
        <is>
          <t>2026-09-30</t>
        </is>
      </c>
      <c r="B267" s="37" t="inlineStr">
        <is>
          <t>Pokemon Stats</t>
        </is>
      </c>
      <c r="C267" s="37" t="inlineStr">
        <is>
          <t>Cottonee baseAttack</t>
        </is>
      </c>
      <c r="D267" s="37" t="n">
        <v>27</v>
      </c>
      <c r="E267" s="37" t="n">
        <v>34</v>
      </c>
      <c r="F267" s="37" t="inlineStr">
        <is>
          <t>Differs from upstream baseline</t>
        </is>
      </c>
      <c r="G267" s="3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37" t="inlineStr">
        <is>
          <t>2026-09-30</t>
        </is>
      </c>
      <c r="B269" s="37" t="inlineStr">
        <is>
          <t>Abilities</t>
        </is>
      </c>
      <c r="C269" s="37" t="inlineStr">
        <is>
          <t>Cradily abilities</t>
        </is>
      </c>
      <c r="D269" s="37" t="inlineStr">
        <is>
          <t>Suction Cups / Storm Drain</t>
        </is>
      </c>
      <c r="E269" s="37" t="inlineStr">
        <is>
          <t>Solid Rock / Storm Drain</t>
        </is>
      </c>
      <c r="F269" s="37" t="inlineStr">
        <is>
          <t>Differs from upstream baseline</t>
        </is>
      </c>
      <c r="G269" s="3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37" t="inlineStr">
        <is>
          <t>2026-09-30</t>
        </is>
      </c>
      <c r="B271" s="37" t="inlineStr">
        <is>
          <t>Pokemon Stats</t>
        </is>
      </c>
      <c r="C271" s="37" t="inlineStr">
        <is>
          <t>Cranidos baseSpAttack</t>
        </is>
      </c>
      <c r="D271" s="37" t="n">
        <v>30</v>
      </c>
      <c r="E271" s="37" t="n">
        <v>10</v>
      </c>
      <c r="F271" s="37" t="inlineStr">
        <is>
          <t>Differs from upstream baseline</t>
        </is>
      </c>
      <c r="G271" s="3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37" t="inlineStr">
        <is>
          <t>2026-09-30</t>
        </is>
      </c>
      <c r="B273" s="37" t="inlineStr">
        <is>
          <t>Abilities</t>
        </is>
      </c>
      <c r="C273" s="37" t="inlineStr">
        <is>
          <t>Cranidos abilities</t>
        </is>
      </c>
      <c r="D273" s="37" t="inlineStr">
        <is>
          <t>Mold Breaker / Sheer Force</t>
        </is>
      </c>
      <c r="E273" s="37" t="inlineStr">
        <is>
          <t>Rock Head / Mold Breaker / Sheer Force</t>
        </is>
      </c>
      <c r="F273" s="37" t="inlineStr">
        <is>
          <t>Differs from upstream baseline</t>
        </is>
      </c>
      <c r="G273" s="3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37" t="inlineStr">
        <is>
          <t>2026-09-30</t>
        </is>
      </c>
      <c r="B275" s="37" t="inlineStr">
        <is>
          <t>Pokemon Stats</t>
        </is>
      </c>
      <c r="C275" s="37" t="inlineStr">
        <is>
          <t>Cresselia baseDefense</t>
        </is>
      </c>
      <c r="D275" s="37" t="n">
        <v>110</v>
      </c>
      <c r="E275" s="37" t="n">
        <v>120</v>
      </c>
      <c r="F275" s="37" t="inlineStr">
        <is>
          <t>Differs from upstream baseline</t>
        </is>
      </c>
      <c r="G275" s="3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37" t="inlineStr">
        <is>
          <t>2026-09-30</t>
        </is>
      </c>
      <c r="B277" s="37" t="inlineStr">
        <is>
          <t>Abilities</t>
        </is>
      </c>
      <c r="C277" s="37" t="inlineStr">
        <is>
          <t>Croagunk abilities</t>
        </is>
      </c>
      <c r="D277" s="37" t="inlineStr">
        <is>
          <t>Anticipation / Dry Skin / Poison Touch</t>
        </is>
      </c>
      <c r="E277" s="37" t="inlineStr">
        <is>
          <t>Dry Skin / Dry Skin / Poison Touch</t>
        </is>
      </c>
      <c r="F277" s="37" t="inlineStr">
        <is>
          <t>Differs from upstream baseline</t>
        </is>
      </c>
      <c r="G277" s="3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37" t="inlineStr">
        <is>
          <t>2026-09-30</t>
        </is>
      </c>
      <c r="B279" s="37" t="inlineStr">
        <is>
          <t>Pokemon Stats</t>
        </is>
      </c>
      <c r="C279" s="37" t="inlineStr">
        <is>
          <t>Crustle baseHP</t>
        </is>
      </c>
      <c r="D279" s="37" t="n">
        <v>70</v>
      </c>
      <c r="E279" s="37" t="n">
        <v>80</v>
      </c>
      <c r="F279" s="37" t="inlineStr">
        <is>
          <t>Differs from upstream baseline</t>
        </is>
      </c>
      <c r="G279" s="3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37" t="inlineStr">
        <is>
          <t>2026-09-30</t>
        </is>
      </c>
      <c r="B281" s="37" t="inlineStr">
        <is>
          <t>Pokemon Stats</t>
        </is>
      </c>
      <c r="C281" s="37" t="inlineStr">
        <is>
          <t>Cryogonal baseHP</t>
        </is>
      </c>
      <c r="D281" s="37" t="n">
        <v>80</v>
      </c>
      <c r="E281" s="37" t="n">
        <v>90</v>
      </c>
      <c r="F281" s="37" t="inlineStr">
        <is>
          <t>Differs from upstream baseline</t>
        </is>
      </c>
      <c r="G281" s="3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37" t="inlineStr">
        <is>
          <t>2026-09-30</t>
        </is>
      </c>
      <c r="B283" s="37" t="inlineStr">
        <is>
          <t>Pokemon Stats</t>
        </is>
      </c>
      <c r="C283" s="37" t="inlineStr">
        <is>
          <t>Cryogonal baseDefense</t>
        </is>
      </c>
      <c r="D283" s="37" t="n">
        <v>50</v>
      </c>
      <c r="E283" s="37" t="n">
        <v>60</v>
      </c>
      <c r="F283" s="37" t="inlineStr">
        <is>
          <t>Differs from upstream baseline</t>
        </is>
      </c>
      <c r="G283" s="3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37" t="inlineStr">
        <is>
          <t>2026-09-30</t>
        </is>
      </c>
      <c r="B285" s="37" t="inlineStr">
        <is>
          <t>Pokemon Stats</t>
        </is>
      </c>
      <c r="C285" s="37" t="inlineStr">
        <is>
          <t>Cryogonal baseSpeed</t>
        </is>
      </c>
      <c r="D285" s="37" t="n">
        <v>105</v>
      </c>
      <c r="E285" s="37" t="n">
        <v>114</v>
      </c>
      <c r="F285" s="37" t="inlineStr">
        <is>
          <t>Differs from upstream baseline</t>
        </is>
      </c>
      <c r="G285" s="3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37" t="inlineStr">
        <is>
          <t>2026-09-30</t>
        </is>
      </c>
      <c r="B287" s="37" t="inlineStr">
        <is>
          <t>Abilities</t>
        </is>
      </c>
      <c r="C287" s="37" t="inlineStr">
        <is>
          <t>Cubone abilities</t>
        </is>
      </c>
      <c r="D287" s="37" t="inlineStr">
        <is>
          <t>Rock Head / Lightning Rod / Battle Armor</t>
        </is>
      </c>
      <c r="E287" s="37" t="inlineStr">
        <is>
          <t>Lightning Rod / Rock Head / Battle Armor</t>
        </is>
      </c>
      <c r="F287" s="37" t="inlineStr">
        <is>
          <t>Differs from upstream baseline</t>
        </is>
      </c>
      <c r="G287" s="3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37" t="inlineStr">
        <is>
          <t>2026-09-30</t>
        </is>
      </c>
      <c r="B289" s="37" t="inlineStr">
        <is>
          <t>Pokemon Stats</t>
        </is>
      </c>
      <c r="C289" s="37" t="inlineStr">
        <is>
          <t>Dedenne baseAttack</t>
        </is>
      </c>
      <c r="D289" s="37" t="n">
        <v>58</v>
      </c>
      <c r="E289" s="37" t="n">
        <v>68</v>
      </c>
      <c r="F289" s="37" t="inlineStr">
        <is>
          <t>Differs from upstream baseline</t>
        </is>
      </c>
      <c r="G289" s="3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37" t="inlineStr">
        <is>
          <t>2026-09-30</t>
        </is>
      </c>
      <c r="B291" s="37" t="inlineStr">
        <is>
          <t>Pokemon Stats</t>
        </is>
      </c>
      <c r="C291" s="37" t="inlineStr">
        <is>
          <t>Dedenne baseSpAttack</t>
        </is>
      </c>
      <c r="D291" s="37" t="n">
        <v>81</v>
      </c>
      <c r="E291" s="37" t="n">
        <v>91</v>
      </c>
      <c r="F291" s="37" t="inlineStr">
        <is>
          <t>Differs from upstream baseline</t>
        </is>
      </c>
      <c r="G291" s="3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37" t="inlineStr">
        <is>
          <t>2026-09-30</t>
        </is>
      </c>
      <c r="B293" s="37" t="inlineStr">
        <is>
          <t>Abilities</t>
        </is>
      </c>
      <c r="C293" s="37" t="inlineStr">
        <is>
          <t>Dedenne abilities</t>
        </is>
      </c>
      <c r="D293" s="37" t="inlineStr">
        <is>
          <t>Cheek Pouch / Pickup / Plus</t>
        </is>
      </c>
      <c r="E293" s="37" t="inlineStr">
        <is>
          <t>Cheek Pouch / Pickup / Pixilate</t>
        </is>
      </c>
      <c r="F293" s="37" t="inlineStr">
        <is>
          <t>Differs from upstream baseline</t>
        </is>
      </c>
      <c r="G293" s="3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37" t="inlineStr">
        <is>
          <t>2026-09-30</t>
        </is>
      </c>
      <c r="B295" s="37" t="inlineStr">
        <is>
          <t>Pokemon Stats</t>
        </is>
      </c>
      <c r="C295" s="37" t="inlineStr">
        <is>
          <t>Delcatty baseAttack</t>
        </is>
      </c>
      <c r="D295" s="37" t="n">
        <v>65</v>
      </c>
      <c r="E295" s="37" t="n">
        <v>80</v>
      </c>
      <c r="F295" s="37" t="inlineStr">
        <is>
          <t>Differs from upstream baseline</t>
        </is>
      </c>
      <c r="G295" s="3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37" t="inlineStr">
        <is>
          <t>2026-09-30</t>
        </is>
      </c>
      <c r="B297" s="37" t="inlineStr">
        <is>
          <t>Pokemon Stats</t>
        </is>
      </c>
      <c r="C297" s="37" t="inlineStr">
        <is>
          <t>Delcatty baseSpAttack</t>
        </is>
      </c>
      <c r="D297" s="37" t="n">
        <v>55</v>
      </c>
      <c r="E297" s="37" t="n">
        <v>80</v>
      </c>
      <c r="F297" s="37" t="inlineStr">
        <is>
          <t>Differs from upstream baseline</t>
        </is>
      </c>
      <c r="G297" s="3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37" t="inlineStr">
        <is>
          <t>2026-09-30</t>
        </is>
      </c>
      <c r="B299" s="37" t="inlineStr">
        <is>
          <t>Pokemon Stats</t>
        </is>
      </c>
      <c r="C299" s="37" t="inlineStr">
        <is>
          <t>Delcatty baseSpeed</t>
        </is>
      </c>
      <c r="D299" s="37" t="n">
        <v>90</v>
      </c>
      <c r="E299" s="37" t="n">
        <v>112</v>
      </c>
      <c r="F299" s="37" t="inlineStr">
        <is>
          <t>Differs from upstream baseline</t>
        </is>
      </c>
      <c r="G299" s="3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37" t="inlineStr">
        <is>
          <t>2026-09-30</t>
        </is>
      </c>
      <c r="B301" s="37" t="inlineStr">
        <is>
          <t>Pokemon Stats</t>
        </is>
      </c>
      <c r="C301" s="37" t="inlineStr">
        <is>
          <t>Delibird baseAttack</t>
        </is>
      </c>
      <c r="D301" s="37" t="n">
        <v>55</v>
      </c>
      <c r="E301" s="37" t="n">
        <v>85</v>
      </c>
      <c r="F301" s="37" t="inlineStr">
        <is>
          <t>Differs from upstream baseline</t>
        </is>
      </c>
      <c r="G301" s="3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37" t="inlineStr">
        <is>
          <t>2026-09-30</t>
        </is>
      </c>
      <c r="B303" s="37" t="inlineStr">
        <is>
          <t>Pokemon Stats</t>
        </is>
      </c>
      <c r="C303" s="37" t="inlineStr">
        <is>
          <t>Delibird baseSpeed</t>
        </is>
      </c>
      <c r="D303" s="37" t="n">
        <v>75</v>
      </c>
      <c r="E303" s="37" t="n">
        <v>85</v>
      </c>
      <c r="F303" s="37" t="inlineStr">
        <is>
          <t>Differs from upstream baseline</t>
        </is>
      </c>
      <c r="G303" s="3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37" t="inlineStr">
        <is>
          <t>2026-09-30</t>
        </is>
      </c>
      <c r="B305" s="37" t="inlineStr">
        <is>
          <t>Pokemon Stats</t>
        </is>
      </c>
      <c r="C305" s="37" t="inlineStr">
        <is>
          <t>Delphox baseAttack</t>
        </is>
      </c>
      <c r="D305" s="37" t="n">
        <v>69</v>
      </c>
      <c r="E305" s="37" t="n">
        <v>30</v>
      </c>
      <c r="F305" s="37" t="inlineStr">
        <is>
          <t>Differs from upstream baseline</t>
        </is>
      </c>
      <c r="G305" s="3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37" t="inlineStr">
        <is>
          <t>2026-09-30</t>
        </is>
      </c>
      <c r="B307" s="37" t="inlineStr">
        <is>
          <t>Pokemon Stats</t>
        </is>
      </c>
      <c r="C307" s="37" t="inlineStr">
        <is>
          <t>Delphox baseSpAttack</t>
        </is>
      </c>
      <c r="D307" s="37" t="n">
        <v>114</v>
      </c>
      <c r="E307" s="37" t="n">
        <v>135</v>
      </c>
      <c r="F307" s="37" t="inlineStr">
        <is>
          <t>Differs from upstream baseline</t>
        </is>
      </c>
      <c r="G307" s="3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37" t="inlineStr">
        <is>
          <t>2026-09-30</t>
        </is>
      </c>
      <c r="B309" s="37" t="inlineStr">
        <is>
          <t>Abilities</t>
        </is>
      </c>
      <c r="C309" s="37" t="inlineStr">
        <is>
          <t>Delphox abilities</t>
        </is>
      </c>
      <c r="D309" s="37" t="inlineStr">
        <is>
          <t>Blaze / Magician</t>
        </is>
      </c>
      <c r="E309" s="37" t="inlineStr">
        <is>
          <t>Blaze / Magician / Magic Guard</t>
        </is>
      </c>
      <c r="F309" s="37" t="inlineStr">
        <is>
          <t>Differs from upstream baseline</t>
        </is>
      </c>
      <c r="G309" s="3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37" t="inlineStr">
        <is>
          <t>2026-09-30</t>
        </is>
      </c>
      <c r="B311" s="37" t="inlineStr">
        <is>
          <t>Pokemon Stats</t>
        </is>
      </c>
      <c r="C311" s="37" t="inlineStr">
        <is>
          <t>Deoxys baseAttack</t>
        </is>
      </c>
      <c r="D311" s="37" t="n">
        <v>180</v>
      </c>
      <c r="E311" s="37" t="n">
        <v>200</v>
      </c>
      <c r="F311" s="37" t="inlineStr">
        <is>
          <t>Differs from upstream baseline</t>
        </is>
      </c>
      <c r="G311" s="3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37" t="inlineStr">
        <is>
          <t>2026-09-30</t>
        </is>
      </c>
      <c r="B313" s="37" t="inlineStr">
        <is>
          <t>Abilities</t>
        </is>
      </c>
      <c r="C313" s="37" t="inlineStr">
        <is>
          <t>Deoxys abilities</t>
        </is>
      </c>
      <c r="D313" s="37" t="inlineStr">
        <is>
          <t>Pressure</t>
        </is>
      </c>
      <c r="E313" s="37" t="inlineStr">
        <is>
          <t>Magic Guard</t>
        </is>
      </c>
      <c r="F313" s="37" t="inlineStr">
        <is>
          <t>Differs from upstream baseline</t>
        </is>
      </c>
      <c r="G313" s="3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37" t="inlineStr">
        <is>
          <t>2026-09-30</t>
        </is>
      </c>
      <c r="B315" s="37" t="inlineStr">
        <is>
          <t>Pokemon Stats</t>
        </is>
      </c>
      <c r="C315" s="37" t="inlineStr">
        <is>
          <t>Deoxys baseDefense</t>
        </is>
      </c>
      <c r="D315" s="37" t="n">
        <v>160</v>
      </c>
      <c r="E315" s="37" t="n">
        <v>150</v>
      </c>
      <c r="F315" s="37" t="inlineStr">
        <is>
          <t>Differs from upstream baseline</t>
        </is>
      </c>
      <c r="G315" s="3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37" t="inlineStr">
        <is>
          <t>2026-09-30</t>
        </is>
      </c>
      <c r="B317" s="37" t="inlineStr">
        <is>
          <t>Pokemon Stats</t>
        </is>
      </c>
      <c r="C317" s="37" t="inlineStr">
        <is>
          <t>Deoxys baseSpDefense</t>
        </is>
      </c>
      <c r="D317" s="37" t="n">
        <v>160</v>
      </c>
      <c r="E317" s="37" t="n">
        <v>150</v>
      </c>
      <c r="F317" s="37" t="inlineStr">
        <is>
          <t>Differs from upstream baseline</t>
        </is>
      </c>
      <c r="G317" s="3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37" t="inlineStr">
        <is>
          <t>2026-09-30</t>
        </is>
      </c>
      <c r="B319" s="37" t="inlineStr">
        <is>
          <t>Pokemon Stats</t>
        </is>
      </c>
      <c r="C319" s="37" t="inlineStr">
        <is>
          <t>Deoxys baseSpDefense</t>
        </is>
      </c>
      <c r="D319" s="37" t="n">
        <v>50</v>
      </c>
      <c r="E319" s="37" t="n">
        <v>70</v>
      </c>
      <c r="F319" s="37" t="inlineStr">
        <is>
          <t>Differs from upstream baseline</t>
        </is>
      </c>
      <c r="G319" s="3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37" t="inlineStr">
        <is>
          <t>2026-09-30</t>
        </is>
      </c>
      <c r="B321" s="37" t="inlineStr">
        <is>
          <t>Pokemon Stats</t>
        </is>
      </c>
      <c r="C321" s="37" t="inlineStr">
        <is>
          <t>Deoxys baseDefense</t>
        </is>
      </c>
      <c r="D321" s="37" t="n">
        <v>90</v>
      </c>
      <c r="E321" s="37" t="n">
        <v>100</v>
      </c>
      <c r="F321" s="37" t="inlineStr">
        <is>
          <t>Differs from upstream baseline</t>
        </is>
      </c>
      <c r="G321" s="3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37" t="inlineStr">
        <is>
          <t>2026-09-30</t>
        </is>
      </c>
      <c r="B323" s="37" t="inlineStr">
        <is>
          <t>Pokemon Stats</t>
        </is>
      </c>
      <c r="C323" s="37" t="inlineStr">
        <is>
          <t>Deoxys baseSpDefense</t>
        </is>
      </c>
      <c r="D323" s="37" t="n">
        <v>90</v>
      </c>
      <c r="E323" s="37" t="n">
        <v>100</v>
      </c>
      <c r="F323" s="37" t="inlineStr">
        <is>
          <t>Differs from upstream baseline</t>
        </is>
      </c>
      <c r="G323" s="3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37" t="inlineStr">
        <is>
          <t>2026-09-30</t>
        </is>
      </c>
      <c r="B325" s="37" t="inlineStr">
        <is>
          <t>Abilities</t>
        </is>
      </c>
      <c r="C325" s="37" t="inlineStr">
        <is>
          <t>Dewgong abilities</t>
        </is>
      </c>
      <c r="D325" s="37" t="inlineStr">
        <is>
          <t>Thick Fat / Hydration / Ice Body</t>
        </is>
      </c>
      <c r="E325" s="37" t="inlineStr">
        <is>
          <t>Swift Swim / Ice Body / Ice Body</t>
        </is>
      </c>
      <c r="F325" s="37" t="inlineStr">
        <is>
          <t>Differs from upstream baseline</t>
        </is>
      </c>
      <c r="G325" s="3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37" t="inlineStr">
        <is>
          <t>2026-09-30</t>
        </is>
      </c>
      <c r="B327" s="37" t="inlineStr">
        <is>
          <t>Pokemon Stats</t>
        </is>
      </c>
      <c r="C327" s="37" t="inlineStr">
        <is>
          <t>Diggersby baseAttack</t>
        </is>
      </c>
      <c r="D327" s="37" t="n">
        <v>56</v>
      </c>
      <c r="E327" s="37" t="n">
        <v>89</v>
      </c>
      <c r="F327" s="37" t="inlineStr">
        <is>
          <t>Differs from upstream baseline</t>
        </is>
      </c>
      <c r="G327" s="3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37" t="inlineStr">
        <is>
          <t>2026-09-30</t>
        </is>
      </c>
      <c r="B329" s="37" t="inlineStr">
        <is>
          <t>Pokemon Stats</t>
        </is>
      </c>
      <c r="C329" s="37" t="inlineStr">
        <is>
          <t>Diggersby baseSpDefense</t>
        </is>
      </c>
      <c r="D329" s="37" t="n">
        <v>77</v>
      </c>
      <c r="E329" s="37" t="n">
        <v>90</v>
      </c>
      <c r="F329" s="37" t="inlineStr">
        <is>
          <t>Differs from upstream baseline</t>
        </is>
      </c>
      <c r="G329" s="3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37" t="inlineStr">
        <is>
          <t>2026-09-30</t>
        </is>
      </c>
      <c r="B331" s="37" t="inlineStr">
        <is>
          <t>Pokemon Stats</t>
        </is>
      </c>
      <c r="C331" s="37" t="inlineStr">
        <is>
          <t>Diglett baseHP</t>
        </is>
      </c>
      <c r="D331" s="37" t="n">
        <v>10</v>
      </c>
      <c r="E331" s="37" t="n">
        <v>34</v>
      </c>
      <c r="F331" s="37" t="inlineStr">
        <is>
          <t>Differs from upstream baseline</t>
        </is>
      </c>
      <c r="G331" s="3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37" t="inlineStr">
        <is>
          <t>2026-09-30</t>
        </is>
      </c>
      <c r="B333" s="37" t="inlineStr">
        <is>
          <t>Pokemon Stats</t>
        </is>
      </c>
      <c r="C333" s="37" t="inlineStr">
        <is>
          <t>Diglett baseSpAttack</t>
        </is>
      </c>
      <c r="D333" s="37" t="n">
        <v>35</v>
      </c>
      <c r="E333" s="37" t="n">
        <v>36</v>
      </c>
      <c r="F333" s="37" t="inlineStr">
        <is>
          <t>Differs from upstream baseline</t>
        </is>
      </c>
      <c r="G333" s="3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37" t="inlineStr">
        <is>
          <t>2026-09-30</t>
        </is>
      </c>
      <c r="B335" s="37" t="inlineStr">
        <is>
          <t>Pokemon Stats</t>
        </is>
      </c>
      <c r="C335" s="37" t="inlineStr">
        <is>
          <t>Ditto baseHP</t>
        </is>
      </c>
      <c r="D335" s="37" t="n">
        <v>48</v>
      </c>
      <c r="E335" s="37" t="n">
        <v>100</v>
      </c>
      <c r="F335" s="37" t="inlineStr">
        <is>
          <t>Differs from upstream baseline</t>
        </is>
      </c>
      <c r="G335" s="3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37" t="inlineStr">
        <is>
          <t>2026-09-30</t>
        </is>
      </c>
      <c r="B337" s="37" t="inlineStr">
        <is>
          <t>Pokemon Stats</t>
        </is>
      </c>
      <c r="C337" s="37" t="inlineStr">
        <is>
          <t>Ditto baseDefense</t>
        </is>
      </c>
      <c r="D337" s="37" t="n">
        <v>48</v>
      </c>
      <c r="E337" s="37" t="n">
        <v>100</v>
      </c>
      <c r="F337" s="37" t="inlineStr">
        <is>
          <t>Differs from upstream baseline</t>
        </is>
      </c>
      <c r="G337" s="3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37" t="inlineStr">
        <is>
          <t>2026-09-30</t>
        </is>
      </c>
      <c r="B339" s="37" t="inlineStr">
        <is>
          <t>Pokemon Stats</t>
        </is>
      </c>
      <c r="C339" s="37" t="inlineStr">
        <is>
          <t>Ditto baseSpDefense</t>
        </is>
      </c>
      <c r="D339" s="37" t="n">
        <v>48</v>
      </c>
      <c r="E339" s="37" t="n">
        <v>100</v>
      </c>
      <c r="F339" s="37" t="inlineStr">
        <is>
          <t>Differs from upstream baseline</t>
        </is>
      </c>
      <c r="G339" s="3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37" t="inlineStr">
        <is>
          <t>2026-09-30</t>
        </is>
      </c>
      <c r="B341" s="37" t="inlineStr">
        <is>
          <t>Abilities</t>
        </is>
      </c>
      <c r="C341" s="37" t="inlineStr">
        <is>
          <t>Ditto abilities</t>
        </is>
      </c>
      <c r="D341" s="37" t="inlineStr">
        <is>
          <t>Limber / Imposter</t>
        </is>
      </c>
      <c r="E341" s="37" t="inlineStr">
        <is>
          <t>Shadow Tag / Imposter</t>
        </is>
      </c>
      <c r="F341" s="37" t="inlineStr">
        <is>
          <t>Differs from upstream baseline</t>
        </is>
      </c>
      <c r="G341" s="3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37" t="inlineStr">
        <is>
          <t>2026-09-30</t>
        </is>
      </c>
      <c r="B343" s="37" t="inlineStr">
        <is>
          <t>Pokemon Stats</t>
        </is>
      </c>
      <c r="C343" s="37" t="inlineStr">
        <is>
          <t>Dodrio baseAttack</t>
        </is>
      </c>
      <c r="D343" s="37" t="n">
        <v>110</v>
      </c>
      <c r="E343" s="37" t="n">
        <v>120</v>
      </c>
      <c r="F343" s="37" t="inlineStr">
        <is>
          <t>Differs from upstream baseline</t>
        </is>
      </c>
      <c r="G343" s="3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37" t="inlineStr">
        <is>
          <t>2026-09-30</t>
        </is>
      </c>
      <c r="B345" s="37" t="inlineStr">
        <is>
          <t>Abilities</t>
        </is>
      </c>
      <c r="C345" s="37" t="inlineStr">
        <is>
          <t>Doduo abilities</t>
        </is>
      </c>
      <c r="D345" s="37" t="inlineStr">
        <is>
          <t>Run Away / Early Bird / Tangled Feet</t>
        </is>
      </c>
      <c r="E345" s="37" t="inlineStr">
        <is>
          <t>Tangled Feet / Tangled Feet / Tangled Feet</t>
        </is>
      </c>
      <c r="F345" s="37" t="inlineStr">
        <is>
          <t>Differs from upstream baseline</t>
        </is>
      </c>
      <c r="G345" s="3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37" t="inlineStr">
        <is>
          <t>2026-09-30</t>
        </is>
      </c>
      <c r="B347" s="37" t="inlineStr">
        <is>
          <t>Pokemon Stats</t>
        </is>
      </c>
      <c r="C347" s="37" t="inlineStr">
        <is>
          <t>Donphan baseDefense</t>
        </is>
      </c>
      <c r="D347" s="37" t="n">
        <v>120</v>
      </c>
      <c r="E347" s="37" t="n">
        <v>130</v>
      </c>
      <c r="F347" s="37" t="inlineStr">
        <is>
          <t>Differs from upstream baseline</t>
        </is>
      </c>
      <c r="G347" s="3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37" t="inlineStr">
        <is>
          <t>2026-09-30</t>
        </is>
      </c>
      <c r="B349" s="37" t="inlineStr">
        <is>
          <t>Abilities</t>
        </is>
      </c>
      <c r="C349" s="37" t="inlineStr">
        <is>
          <t>Donphan abilities</t>
        </is>
      </c>
      <c r="D349" s="37" t="inlineStr">
        <is>
          <t>Sturdy / Sand Veil</t>
        </is>
      </c>
      <c r="E349" s="37" t="inlineStr">
        <is>
          <t>Battle Armor / Sand Veil</t>
        </is>
      </c>
      <c r="F349" s="37" t="inlineStr">
        <is>
          <t>Differs from upstream baseline</t>
        </is>
      </c>
      <c r="G349" s="3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37" t="inlineStr">
        <is>
          <t>2026-09-30</t>
        </is>
      </c>
      <c r="B351" s="37" t="inlineStr">
        <is>
          <t>Pokemon Stats</t>
        </is>
      </c>
      <c r="C351" s="37" t="inlineStr">
        <is>
          <t>Doublade baseSpAttack</t>
        </is>
      </c>
      <c r="D351" s="37" t="n">
        <v>45</v>
      </c>
      <c r="E351" s="37" t="n">
        <v>30</v>
      </c>
      <c r="F351" s="37" t="inlineStr">
        <is>
          <t>Differs from upstream baseline</t>
        </is>
      </c>
      <c r="G351" s="3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37" t="inlineStr">
        <is>
          <t>2026-09-30</t>
        </is>
      </c>
      <c r="B353" s="37" t="inlineStr">
        <is>
          <t>Pokemon Stats</t>
        </is>
      </c>
      <c r="C353" s="37" t="inlineStr">
        <is>
          <t>Dragalge baseSpAttack</t>
        </is>
      </c>
      <c r="D353" s="37" t="n">
        <v>97</v>
      </c>
      <c r="E353" s="37" t="n">
        <v>107</v>
      </c>
      <c r="F353" s="37" t="inlineStr">
        <is>
          <t>Differs from upstream baseline</t>
        </is>
      </c>
      <c r="G353" s="3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37" t="inlineStr">
        <is>
          <t>2026-09-30</t>
        </is>
      </c>
      <c r="B355" s="37" t="inlineStr">
        <is>
          <t>Pokemon Stats</t>
        </is>
      </c>
      <c r="C355" s="37" t="inlineStr">
        <is>
          <t>Dragonite baseSpeed</t>
        </is>
      </c>
      <c r="D355" s="37" t="n">
        <v>80</v>
      </c>
      <c r="E355" s="37" t="n">
        <v>85</v>
      </c>
      <c r="F355" s="37" t="inlineStr">
        <is>
          <t>Differs from upstream baseline</t>
        </is>
      </c>
      <c r="G355" s="3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37" t="inlineStr">
        <is>
          <t>2026-09-30</t>
        </is>
      </c>
      <c r="B357" s="37" t="inlineStr">
        <is>
          <t>Abilities</t>
        </is>
      </c>
      <c r="C357" s="37" t="inlineStr">
        <is>
          <t>Drapion abilities</t>
        </is>
      </c>
      <c r="D357" s="37" t="inlineStr">
        <is>
          <t>Battle Armor / Sniper / Keen Eye</t>
        </is>
      </c>
      <c r="E357" s="37" t="inlineStr">
        <is>
          <t>Battle Armor / Hyper Cutter / Keen Eye</t>
        </is>
      </c>
      <c r="F357" s="37" t="inlineStr">
        <is>
          <t>Differs from upstream baseline</t>
        </is>
      </c>
      <c r="G357" s="3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37" t="inlineStr">
        <is>
          <t>2026-09-30</t>
        </is>
      </c>
      <c r="B359" s="37" t="inlineStr">
        <is>
          <t>Abilities</t>
        </is>
      </c>
      <c r="C359" s="37" t="inlineStr">
        <is>
          <t>Drifblim abilities</t>
        </is>
      </c>
      <c r="D359" s="37" t="inlineStr">
        <is>
          <t>Aftermath / Unburden / Flare Boost</t>
        </is>
      </c>
      <c r="E359" s="37" t="inlineStr">
        <is>
          <t>Unburden / Unburden / Flare Boost</t>
        </is>
      </c>
      <c r="F359" s="37" t="inlineStr">
        <is>
          <t>Differs from upstream baseline</t>
        </is>
      </c>
      <c r="G359" s="3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37" t="inlineStr">
        <is>
          <t>2026-09-30</t>
        </is>
      </c>
      <c r="B361" s="37" t="inlineStr">
        <is>
          <t>Abilities</t>
        </is>
      </c>
      <c r="C361" s="37" t="inlineStr">
        <is>
          <t>Drowzee abilities</t>
        </is>
      </c>
      <c r="D361" s="37" t="inlineStr">
        <is>
          <t>Insomnia / Forewarn / Inner Focus</t>
        </is>
      </c>
      <c r="E361" s="37" t="inlineStr">
        <is>
          <t>Bad Dreams / Bad Dreams / Inner Focus</t>
        </is>
      </c>
      <c r="F361" s="37" t="inlineStr">
        <is>
          <t>Differs from upstream baseline</t>
        </is>
      </c>
      <c r="G361" s="3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37" t="inlineStr">
        <is>
          <t>2026-09-30</t>
        </is>
      </c>
      <c r="B363" s="37" t="inlineStr">
        <is>
          <t>Pokemon Stats</t>
        </is>
      </c>
      <c r="C363" s="37" t="inlineStr">
        <is>
          <t>Druddigon baseAttack</t>
        </is>
      </c>
      <c r="D363" s="37" t="n">
        <v>120</v>
      </c>
      <c r="E363" s="37" t="n">
        <v>137</v>
      </c>
      <c r="F363" s="37" t="inlineStr">
        <is>
          <t>Differs from upstream baseline</t>
        </is>
      </c>
      <c r="G363" s="3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37" t="inlineStr">
        <is>
          <t>2026-09-30</t>
        </is>
      </c>
      <c r="B365" s="37" t="inlineStr">
        <is>
          <t>Pokemon Stats</t>
        </is>
      </c>
      <c r="C365" s="37" t="inlineStr">
        <is>
          <t>Druddigon baseSpDefense</t>
        </is>
      </c>
      <c r="D365" s="37" t="n">
        <v>90</v>
      </c>
      <c r="E365" s="37" t="n">
        <v>100</v>
      </c>
      <c r="F365" s="37" t="inlineStr">
        <is>
          <t>Differs from upstream baseline</t>
        </is>
      </c>
      <c r="G365" s="3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37" t="inlineStr">
        <is>
          <t>2026-09-30</t>
        </is>
      </c>
      <c r="B367" s="37" t="inlineStr">
        <is>
          <t>Abilities</t>
        </is>
      </c>
      <c r="C367" s="37" t="inlineStr">
        <is>
          <t>Dugtrio abilities</t>
        </is>
      </c>
      <c r="D367" s="37" t="inlineStr">
        <is>
          <t>Sand Veil / Arena Trap / Sand Force</t>
        </is>
      </c>
      <c r="E367" s="37" t="inlineStr">
        <is>
          <t>Arena Trap / Arena Trap / Sand Force</t>
        </is>
      </c>
      <c r="F367" s="37" t="inlineStr">
        <is>
          <t>Differs from upstream baseline</t>
        </is>
      </c>
      <c r="G367" s="3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37" t="inlineStr">
        <is>
          <t>2026-09-30</t>
        </is>
      </c>
      <c r="B369" s="37" t="inlineStr">
        <is>
          <t>Pokemon Stats</t>
        </is>
      </c>
      <c r="C369" s="37" t="inlineStr">
        <is>
          <t>Dugtrio baseAttack</t>
        </is>
      </c>
      <c r="D369" s="37" t="n">
        <v>100</v>
      </c>
      <c r="E369" s="37" t="n">
        <v>114</v>
      </c>
      <c r="F369" s="37" t="inlineStr">
        <is>
          <t>Differs from upstream baseline</t>
        </is>
      </c>
      <c r="G369" s="3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37" t="inlineStr">
        <is>
          <t>2026-09-30</t>
        </is>
      </c>
      <c r="B371" s="37" t="inlineStr">
        <is>
          <t>Pokemon Stats</t>
        </is>
      </c>
      <c r="C371" s="37" t="inlineStr">
        <is>
          <t>Dugtrio baseSpAttack</t>
        </is>
      </c>
      <c r="D371" s="37" t="n">
        <v>50</v>
      </c>
      <c r="E371" s="37" t="n">
        <v>30</v>
      </c>
      <c r="F371" s="37" t="inlineStr">
        <is>
          <t>Differs from upstream baseline</t>
        </is>
      </c>
      <c r="G371" s="3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37" t="inlineStr">
        <is>
          <t>2026-09-30</t>
        </is>
      </c>
      <c r="B373" s="37" t="inlineStr">
        <is>
          <t>Pokemon Stats</t>
        </is>
      </c>
      <c r="C373" s="37" t="inlineStr">
        <is>
          <t>Dugtrio baseSpeed</t>
        </is>
      </c>
      <c r="D373" s="37" t="n">
        <v>110</v>
      </c>
      <c r="E373" s="37" t="n">
        <v>121</v>
      </c>
      <c r="F373" s="37" t="inlineStr">
        <is>
          <t>Differs from upstream baseline</t>
        </is>
      </c>
      <c r="G373" s="3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37" t="inlineStr">
        <is>
          <t>2026-09-30</t>
        </is>
      </c>
      <c r="B375" s="37" t="inlineStr">
        <is>
          <t>Pokemon Stats</t>
        </is>
      </c>
      <c r="C375" s="37" t="inlineStr">
        <is>
          <t>Dunsparce baseDefense</t>
        </is>
      </c>
      <c r="D375" s="37" t="n">
        <v>70</v>
      </c>
      <c r="E375" s="37" t="n">
        <v>80</v>
      </c>
      <c r="F375" s="37" t="inlineStr">
        <is>
          <t>Differs from upstream baseline</t>
        </is>
      </c>
      <c r="G375" s="3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37" t="inlineStr">
        <is>
          <t>2026-09-30</t>
        </is>
      </c>
      <c r="B377" s="37" t="inlineStr">
        <is>
          <t>Pokemon Stats</t>
        </is>
      </c>
      <c r="C377" s="37" t="inlineStr">
        <is>
          <t>Dunsparce baseSpDefense</t>
        </is>
      </c>
      <c r="D377" s="37" t="n">
        <v>65</v>
      </c>
      <c r="E377" s="37" t="n">
        <v>80</v>
      </c>
      <c r="F377" s="37" t="inlineStr">
        <is>
          <t>Differs from upstream baseline</t>
        </is>
      </c>
      <c r="G377" s="3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37" t="inlineStr">
        <is>
          <t>2026-09-30</t>
        </is>
      </c>
      <c r="B379" s="37" t="inlineStr">
        <is>
          <t>Abilities</t>
        </is>
      </c>
      <c r="C379" s="37" t="inlineStr">
        <is>
          <t>Dunsparce abilities</t>
        </is>
      </c>
      <c r="D379" s="37" t="inlineStr">
        <is>
          <t>Serene Grace / Run Away / Rattled</t>
        </is>
      </c>
      <c r="E379" s="37" t="inlineStr">
        <is>
          <t>Serene Grace / Serene Grace / Rattled</t>
        </is>
      </c>
      <c r="F379" s="37" t="inlineStr">
        <is>
          <t>Differs from upstream baseline</t>
        </is>
      </c>
      <c r="G379" s="3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37" t="inlineStr">
        <is>
          <t>2026-09-30</t>
        </is>
      </c>
      <c r="B381" s="37" t="inlineStr">
        <is>
          <t>Pokemon Stats</t>
        </is>
      </c>
      <c r="C381" s="37" t="inlineStr">
        <is>
          <t>Duosion baseDefense</t>
        </is>
      </c>
      <c r="D381" s="37" t="n">
        <v>50</v>
      </c>
      <c r="E381" s="37" t="n">
        <v>52</v>
      </c>
      <c r="F381" s="37" t="inlineStr">
        <is>
          <t>Differs from upstream baseline</t>
        </is>
      </c>
      <c r="G381" s="3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37" t="inlineStr">
        <is>
          <t>2026-09-30</t>
        </is>
      </c>
      <c r="B383" s="37" t="inlineStr">
        <is>
          <t>Pokemon Stats</t>
        </is>
      </c>
      <c r="C383" s="37" t="inlineStr">
        <is>
          <t>Duosion baseSpDefense</t>
        </is>
      </c>
      <c r="D383" s="37" t="n">
        <v>60</v>
      </c>
      <c r="E383" s="37" t="n">
        <v>61</v>
      </c>
      <c r="F383" s="37" t="inlineStr">
        <is>
          <t>Differs from upstream baseline</t>
        </is>
      </c>
      <c r="G383" s="3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37" t="inlineStr">
        <is>
          <t>2026-09-30</t>
        </is>
      </c>
      <c r="B385" s="37" t="inlineStr">
        <is>
          <t>Pokemon Stats</t>
        </is>
      </c>
      <c r="C385" s="37" t="inlineStr">
        <is>
          <t>Durant baseHP</t>
        </is>
      </c>
      <c r="D385" s="37" t="n">
        <v>58</v>
      </c>
      <c r="E385" s="37" t="n">
        <v>60</v>
      </c>
      <c r="F385" s="37" t="inlineStr">
        <is>
          <t>Differs from upstream baseline</t>
        </is>
      </c>
      <c r="G385" s="3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37" t="inlineStr">
        <is>
          <t>2026-09-30</t>
        </is>
      </c>
      <c r="B387" s="37" t="inlineStr">
        <is>
          <t>Pokemon Stats</t>
        </is>
      </c>
      <c r="C387" s="37" t="inlineStr">
        <is>
          <t>Durant baseSpAttack</t>
        </is>
      </c>
      <c r="D387" s="37" t="n">
        <v>48</v>
      </c>
      <c r="E387" s="37" t="n">
        <v>30</v>
      </c>
      <c r="F387" s="37" t="inlineStr">
        <is>
          <t>Differs from upstream baseline</t>
        </is>
      </c>
      <c r="G387" s="3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37" t="inlineStr">
        <is>
          <t>2026-09-30</t>
        </is>
      </c>
      <c r="B389" s="37" t="inlineStr">
        <is>
          <t>Pokemon Stats</t>
        </is>
      </c>
      <c r="C389" s="37" t="inlineStr">
        <is>
          <t>Durant baseSpeed</t>
        </is>
      </c>
      <c r="D389" s="37" t="n">
        <v>109</v>
      </c>
      <c r="E389" s="37" t="n">
        <v>118</v>
      </c>
      <c r="F389" s="37" t="inlineStr">
        <is>
          <t>Differs from upstream baseline</t>
        </is>
      </c>
      <c r="G389" s="3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37" t="inlineStr">
        <is>
          <t>2026-09-30</t>
        </is>
      </c>
      <c r="B391" s="37" t="inlineStr">
        <is>
          <t>Pokemon Stats</t>
        </is>
      </c>
      <c r="C391" s="37" t="inlineStr">
        <is>
          <t>Dusclops baseAttack</t>
        </is>
      </c>
      <c r="D391" s="37" t="n">
        <v>70</v>
      </c>
      <c r="E391" s="37" t="n">
        <v>90</v>
      </c>
      <c r="F391" s="37" t="inlineStr">
        <is>
          <t>Differs from upstream baseline</t>
        </is>
      </c>
      <c r="G391" s="3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37" t="inlineStr">
        <is>
          <t>2026-09-30</t>
        </is>
      </c>
      <c r="B393" s="37" t="inlineStr">
        <is>
          <t>Pokemon Stats</t>
        </is>
      </c>
      <c r="C393" s="37" t="inlineStr">
        <is>
          <t>Dusknoir baseHP</t>
        </is>
      </c>
      <c r="D393" s="37" t="n">
        <v>45</v>
      </c>
      <c r="E393" s="37" t="n">
        <v>105</v>
      </c>
      <c r="F393" s="37" t="inlineStr">
        <is>
          <t>Differs from upstream baseline</t>
        </is>
      </c>
      <c r="G393" s="3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37" t="inlineStr">
        <is>
          <t>2026-09-30</t>
        </is>
      </c>
      <c r="B395" s="37" t="inlineStr">
        <is>
          <t>Abilities</t>
        </is>
      </c>
      <c r="C395" s="37" t="inlineStr">
        <is>
          <t>Dusknoir abilities</t>
        </is>
      </c>
      <c r="D395" s="37" t="inlineStr">
        <is>
          <t>Pressure / Frisk</t>
        </is>
      </c>
      <c r="E395" s="37" t="inlineStr">
        <is>
          <t>Levitate / Frisk</t>
        </is>
      </c>
      <c r="F395" s="37" t="inlineStr">
        <is>
          <t>Differs from upstream baseline</t>
        </is>
      </c>
      <c r="G395" s="3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37" t="inlineStr">
        <is>
          <t>2026-09-30</t>
        </is>
      </c>
      <c r="B397" s="37" t="inlineStr">
        <is>
          <t>Pokemon Stats</t>
        </is>
      </c>
      <c r="C397" s="37" t="inlineStr">
        <is>
          <t>Duskull baseSpAttack</t>
        </is>
      </c>
      <c r="D397" s="37" t="n">
        <v>30</v>
      </c>
      <c r="E397" s="37" t="n">
        <v>40</v>
      </c>
      <c r="F397" s="37" t="inlineStr">
        <is>
          <t>Differs from upstream baseline</t>
        </is>
      </c>
      <c r="G397" s="3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37" t="inlineStr">
        <is>
          <t>2026-09-30</t>
        </is>
      </c>
      <c r="B399" s="37" t="inlineStr">
        <is>
          <t>Abilities</t>
        </is>
      </c>
      <c r="C399" s="37" t="inlineStr">
        <is>
          <t>Dustox abilities</t>
        </is>
      </c>
      <c r="D399" s="37" t="inlineStr">
        <is>
          <t>Shield Dust / Compound Eyes</t>
        </is>
      </c>
      <c r="E399" s="37" t="inlineStr">
        <is>
          <t>Tinted Lens / Shield Dust / Compound Eyes</t>
        </is>
      </c>
      <c r="F399" s="37" t="inlineStr">
        <is>
          <t>Differs from upstream baseline</t>
        </is>
      </c>
      <c r="G399" s="3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37" t="inlineStr">
        <is>
          <t>2026-09-30</t>
        </is>
      </c>
      <c r="B401" s="37" t="inlineStr">
        <is>
          <t>Pokemon Stats</t>
        </is>
      </c>
      <c r="C401" s="37" t="inlineStr">
        <is>
          <t>Dwebble baseSpAttack</t>
        </is>
      </c>
      <c r="D401" s="37" t="n">
        <v>35</v>
      </c>
      <c r="E401" s="37" t="n">
        <v>30</v>
      </c>
      <c r="F401" s="37" t="inlineStr">
        <is>
          <t>Differs from upstream baseline</t>
        </is>
      </c>
      <c r="G401" s="3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37" t="inlineStr">
        <is>
          <t>2026-09-30</t>
        </is>
      </c>
      <c r="B403" s="37" t="inlineStr">
        <is>
          <t>Evolutions</t>
        </is>
      </c>
      <c r="C403" s="37" t="inlineStr">
        <is>
          <t>Dwebble evolution</t>
        </is>
      </c>
      <c r="D403" s="37" t="inlineStr">
        <is>
          <t>Lv 34 -&gt; Crustle</t>
        </is>
      </c>
      <c r="E403" s="37" t="inlineStr">
        <is>
          <t>Lv 26 -&gt; Crustle</t>
        </is>
      </c>
      <c r="F403" s="37" t="inlineStr">
        <is>
          <t>Differs from upstream baseline</t>
        </is>
      </c>
      <c r="G403" s="3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37" t="inlineStr">
        <is>
          <t>2026-09-30</t>
        </is>
      </c>
      <c r="B405" s="37" t="inlineStr">
        <is>
          <t>Pokemon Stats</t>
        </is>
      </c>
      <c r="C405" s="37" t="inlineStr">
        <is>
          <t>Eelektross baseSpDefense</t>
        </is>
      </c>
      <c r="D405" s="37" t="n">
        <v>80</v>
      </c>
      <c r="E405" s="37" t="n">
        <v>90</v>
      </c>
      <c r="F405" s="37" t="inlineStr">
        <is>
          <t>Differs from upstream baseline</t>
        </is>
      </c>
      <c r="G405" s="3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37" t="inlineStr">
        <is>
          <t>2026-09-30</t>
        </is>
      </c>
      <c r="B407" s="37" t="inlineStr">
        <is>
          <t>Abilities</t>
        </is>
      </c>
      <c r="C407" s="37" t="inlineStr">
        <is>
          <t>Eelektross abilities</t>
        </is>
      </c>
      <c r="D407" s="37" t="inlineStr">
        <is>
          <t>Levitate</t>
        </is>
      </c>
      <c r="E407" s="37" t="inlineStr">
        <is>
          <t>Levitate / Levitate / Levitate</t>
        </is>
      </c>
      <c r="F407" s="37" t="inlineStr">
        <is>
          <t>Differs from upstream baseline</t>
        </is>
      </c>
      <c r="G407" s="3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37" t="inlineStr">
        <is>
          <t>2026-09-30</t>
        </is>
      </c>
      <c r="B409" s="37" t="inlineStr">
        <is>
          <t>Evolutions</t>
        </is>
      </c>
      <c r="C409" s="37" t="inlineStr">
        <is>
          <t>Eevee evolution</t>
        </is>
      </c>
      <c r="D409"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37" t="inlineStr">
        <is>
          <t>Differs from upstream baseline</t>
        </is>
      </c>
      <c r="G409" s="3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37" t="inlineStr">
        <is>
          <t>2026-09-30</t>
        </is>
      </c>
      <c r="B411" s="37" t="inlineStr">
        <is>
          <t>Pokemon Stats</t>
        </is>
      </c>
      <c r="C411" s="37" t="inlineStr">
        <is>
          <t>Electabuzz baseAttack</t>
        </is>
      </c>
      <c r="D411" s="37" t="n">
        <v>83</v>
      </c>
      <c r="E411" s="37" t="n">
        <v>87</v>
      </c>
      <c r="F411" s="37" t="inlineStr">
        <is>
          <t>Differs from upstream baseline</t>
        </is>
      </c>
      <c r="G411" s="3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37" t="inlineStr">
        <is>
          <t>2026-09-30</t>
        </is>
      </c>
      <c r="B413" s="37" t="inlineStr">
        <is>
          <t>Abilities</t>
        </is>
      </c>
      <c r="C413" s="37" t="inlineStr">
        <is>
          <t>Electivire abilities</t>
        </is>
      </c>
      <c r="D413" s="37" t="inlineStr">
        <is>
          <t>Motor Drive / Vital Spirit</t>
        </is>
      </c>
      <c r="E413" s="37" t="inlineStr">
        <is>
          <t>Adaptability / Vital Spirit</t>
        </is>
      </c>
      <c r="F413" s="37" t="inlineStr">
        <is>
          <t>Differs from upstream baseline</t>
        </is>
      </c>
      <c r="G413" s="3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37" t="inlineStr">
        <is>
          <t>2026-09-30</t>
        </is>
      </c>
      <c r="B415" s="37" t="inlineStr">
        <is>
          <t>Pokemon Stats</t>
        </is>
      </c>
      <c r="C415" s="37" t="inlineStr">
        <is>
          <t>Electrode baseSpeed</t>
        </is>
      </c>
      <c r="D415" s="37" t="n">
        <v>150</v>
      </c>
      <c r="E415" s="37" t="n">
        <v>140</v>
      </c>
      <c r="F415" s="37" t="inlineStr">
        <is>
          <t>Differs from upstream baseline</t>
        </is>
      </c>
      <c r="G415" s="3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37" t="inlineStr">
        <is>
          <t>2026-09-30</t>
        </is>
      </c>
      <c r="B417" s="37" t="inlineStr">
        <is>
          <t>Pokemon Stats</t>
        </is>
      </c>
      <c r="C417" s="37" t="inlineStr">
        <is>
          <t>Emboar baseDefense</t>
        </is>
      </c>
      <c r="D417" s="37" t="n">
        <v>65</v>
      </c>
      <c r="E417" s="37" t="n">
        <v>75</v>
      </c>
      <c r="F417" s="37" t="inlineStr">
        <is>
          <t>Differs from upstream baseline</t>
        </is>
      </c>
      <c r="G417" s="3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37" t="inlineStr">
        <is>
          <t>2026-09-30</t>
        </is>
      </c>
      <c r="B419" s="37" t="inlineStr">
        <is>
          <t>Abilities</t>
        </is>
      </c>
      <c r="C419" s="37" t="inlineStr">
        <is>
          <t>Emboar abilities</t>
        </is>
      </c>
      <c r="D419" s="37" t="inlineStr">
        <is>
          <t>Blaze / Reckless</t>
        </is>
      </c>
      <c r="E419" s="37" t="inlineStr">
        <is>
          <t>Blaze / Reckless / Thick Fat</t>
        </is>
      </c>
      <c r="F419" s="37" t="inlineStr">
        <is>
          <t>Differs from upstream baseline</t>
        </is>
      </c>
      <c r="G419" s="3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37" t="inlineStr">
        <is>
          <t>2026-09-30</t>
        </is>
      </c>
      <c r="B421" s="37" t="inlineStr">
        <is>
          <t>Pokemon Stats</t>
        </is>
      </c>
      <c r="C421" s="37" t="inlineStr">
        <is>
          <t>Emolga baseAttack</t>
        </is>
      </c>
      <c r="D421" s="37" t="n">
        <v>75</v>
      </c>
      <c r="E421" s="37" t="n">
        <v>88</v>
      </c>
      <c r="F421" s="37" t="inlineStr">
        <is>
          <t>Differs from upstream baseline</t>
        </is>
      </c>
      <c r="G421" s="3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37" t="inlineStr">
        <is>
          <t>2026-09-30</t>
        </is>
      </c>
      <c r="B423" s="37" t="inlineStr">
        <is>
          <t>Pokemon Stats</t>
        </is>
      </c>
      <c r="C423" s="37" t="inlineStr">
        <is>
          <t>Emolga baseSpAttack</t>
        </is>
      </c>
      <c r="D423" s="37" t="n">
        <v>75</v>
      </c>
      <c r="E423" s="37" t="n">
        <v>86</v>
      </c>
      <c r="F423" s="37" t="inlineStr">
        <is>
          <t>Differs from upstream baseline</t>
        </is>
      </c>
      <c r="G423" s="3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37" t="inlineStr">
        <is>
          <t>2026-09-30</t>
        </is>
      </c>
      <c r="B425" s="37" t="inlineStr">
        <is>
          <t>Pokemon Stats</t>
        </is>
      </c>
      <c r="C425" s="37" t="inlineStr">
        <is>
          <t>Emolga baseSpeed</t>
        </is>
      </c>
      <c r="D425" s="37" t="n">
        <v>103</v>
      </c>
      <c r="E425" s="37" t="n">
        <v>113</v>
      </c>
      <c r="F425" s="37" t="inlineStr">
        <is>
          <t>Differs from upstream baseline</t>
        </is>
      </c>
      <c r="G425" s="3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37" t="inlineStr">
        <is>
          <t>2026-09-30</t>
        </is>
      </c>
      <c r="B427" s="37" t="inlineStr">
        <is>
          <t>Pokemon Stats</t>
        </is>
      </c>
      <c r="C427" s="37" t="inlineStr">
        <is>
          <t>Empoleon baseAttack</t>
        </is>
      </c>
      <c r="D427" s="37" t="n">
        <v>86</v>
      </c>
      <c r="E427" s="37" t="n">
        <v>111</v>
      </c>
      <c r="F427" s="37" t="inlineStr">
        <is>
          <t>Differs from upstream baseline</t>
        </is>
      </c>
      <c r="G427" s="3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37" t="inlineStr">
        <is>
          <t>2026-09-30</t>
        </is>
      </c>
      <c r="B429" s="37" t="inlineStr">
        <is>
          <t>Pokemon Stats</t>
        </is>
      </c>
      <c r="C429" s="37" t="inlineStr">
        <is>
          <t>Empoleon baseSpAttack</t>
        </is>
      </c>
      <c r="D429" s="37" t="n">
        <v>111</v>
      </c>
      <c r="E429" s="37" t="n">
        <v>86</v>
      </c>
      <c r="F429" s="37" t="inlineStr">
        <is>
          <t>Differs from upstream baseline</t>
        </is>
      </c>
      <c r="G429" s="3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37" t="inlineStr">
        <is>
          <t>2026-09-30</t>
        </is>
      </c>
      <c r="B431" s="37" t="inlineStr">
        <is>
          <t>Pokemon Stats</t>
        </is>
      </c>
      <c r="C431" s="37" t="inlineStr">
        <is>
          <t>Entei baseAttack</t>
        </is>
      </c>
      <c r="D431" s="37" t="n">
        <v>115</v>
      </c>
      <c r="E431" s="37" t="n">
        <v>135</v>
      </c>
      <c r="F431" s="37" t="inlineStr">
        <is>
          <t>Differs from upstream baseline</t>
        </is>
      </c>
      <c r="G431" s="3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37" t="inlineStr">
        <is>
          <t>2026-09-30</t>
        </is>
      </c>
      <c r="B433" s="37" t="inlineStr">
        <is>
          <t>Pokemon Stats</t>
        </is>
      </c>
      <c r="C433" s="37" t="inlineStr">
        <is>
          <t>Escavalier baseAttack</t>
        </is>
      </c>
      <c r="D433" s="37" t="n">
        <v>135</v>
      </c>
      <c r="E433" s="37" t="n">
        <v>167</v>
      </c>
      <c r="F433" s="37" t="inlineStr">
        <is>
          <t>Differs from upstream baseline</t>
        </is>
      </c>
      <c r="G433" s="3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37" t="inlineStr">
        <is>
          <t>2026-09-30</t>
        </is>
      </c>
      <c r="B435" s="37" t="inlineStr">
        <is>
          <t>Pokemon Stats</t>
        </is>
      </c>
      <c r="C435" s="37" t="inlineStr">
        <is>
          <t>Escavalier baseSpeed</t>
        </is>
      </c>
      <c r="D435" s="37" t="n">
        <v>20</v>
      </c>
      <c r="E435" s="37" t="n">
        <v>37</v>
      </c>
      <c r="F435" s="37" t="inlineStr">
        <is>
          <t>Differs from upstream baseline</t>
        </is>
      </c>
      <c r="G435" s="3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37" t="inlineStr">
        <is>
          <t>2026-09-30</t>
        </is>
      </c>
      <c r="B437" s="37" t="inlineStr">
        <is>
          <t>Pokemon Stats</t>
        </is>
      </c>
      <c r="C437" s="37" t="inlineStr">
        <is>
          <t>Excadrill baseSpAttack</t>
        </is>
      </c>
      <c r="D437" s="37" t="n">
        <v>50</v>
      </c>
      <c r="E437" s="37" t="n">
        <v>30</v>
      </c>
      <c r="F437" s="37" t="inlineStr">
        <is>
          <t>Differs from upstream baseline</t>
        </is>
      </c>
      <c r="G437" s="3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37" t="inlineStr">
        <is>
          <t>2026-09-30</t>
        </is>
      </c>
      <c r="B439" s="37" t="inlineStr">
        <is>
          <t>Pokemon Stats</t>
        </is>
      </c>
      <c r="C439" s="37" t="inlineStr">
        <is>
          <t>Exeggutor baseSpDefense</t>
        </is>
      </c>
      <c r="D439" s="37" t="n">
        <v>75</v>
      </c>
      <c r="E439" s="37" t="n">
        <v>85</v>
      </c>
      <c r="F439" s="37" t="inlineStr">
        <is>
          <t>Differs from upstream baseline</t>
        </is>
      </c>
      <c r="G439" s="3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37" t="inlineStr">
        <is>
          <t>2026-09-30</t>
        </is>
      </c>
      <c r="B441" s="37" t="inlineStr">
        <is>
          <t>Pokemon Stats</t>
        </is>
      </c>
      <c r="C441" s="37" t="inlineStr">
        <is>
          <t>Exploud baseDefense</t>
        </is>
      </c>
      <c r="D441" s="37" t="n">
        <v>63</v>
      </c>
      <c r="E441" s="37" t="n">
        <v>73</v>
      </c>
      <c r="F441" s="37" t="inlineStr">
        <is>
          <t>Differs from upstream baseline</t>
        </is>
      </c>
      <c r="G441" s="3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37" t="inlineStr">
        <is>
          <t>2026-09-30</t>
        </is>
      </c>
      <c r="B443" s="37" t="inlineStr">
        <is>
          <t>Pokemon Stats</t>
        </is>
      </c>
      <c r="C443" s="37" t="inlineStr">
        <is>
          <t>Exploud baseSpeed</t>
        </is>
      </c>
      <c r="D443" s="37" t="n">
        <v>68</v>
      </c>
      <c r="E443" s="37" t="n">
        <v>78</v>
      </c>
      <c r="F443" s="37" t="inlineStr">
        <is>
          <t>Differs from upstream baseline</t>
        </is>
      </c>
      <c r="G443" s="3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37" t="inlineStr">
        <is>
          <t>2026-09-30</t>
        </is>
      </c>
      <c r="B445" s="37" t="inlineStr">
        <is>
          <t>Pokemon Stats</t>
        </is>
      </c>
      <c r="C445" s="37" t="inlineStr">
        <is>
          <t>Farfetch'd baseAttack</t>
        </is>
      </c>
      <c r="D445" s="37" t="n">
        <v>90</v>
      </c>
      <c r="E445" s="37" t="n">
        <v>95</v>
      </c>
      <c r="F445" s="37" t="inlineStr">
        <is>
          <t>Differs from upstream baseline</t>
        </is>
      </c>
      <c r="G445" s="3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37" t="inlineStr">
        <is>
          <t>2026-09-30</t>
        </is>
      </c>
      <c r="B447" s="37" t="inlineStr">
        <is>
          <t>Pokemon Stats</t>
        </is>
      </c>
      <c r="C447" s="37" t="inlineStr">
        <is>
          <t>Farfetch'd baseSpDefense</t>
        </is>
      </c>
      <c r="D447" s="37" t="n">
        <v>62</v>
      </c>
      <c r="E447" s="37" t="n">
        <v>82</v>
      </c>
      <c r="F447" s="37" t="inlineStr">
        <is>
          <t>Differs from upstream baseline</t>
        </is>
      </c>
      <c r="G447" s="3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37" t="inlineStr">
        <is>
          <t>2026-09-30</t>
        </is>
      </c>
      <c r="B449" s="37" t="inlineStr">
        <is>
          <t>Abilities</t>
        </is>
      </c>
      <c r="C449" s="37" t="inlineStr">
        <is>
          <t>Farfetch'd abilities</t>
        </is>
      </c>
      <c r="D449" s="37" t="inlineStr">
        <is>
          <t>Keen Eye / Inner Focus / Defiant</t>
        </is>
      </c>
      <c r="E449" s="37" t="inlineStr">
        <is>
          <t>Super Luck / Scrappy / Defiant</t>
        </is>
      </c>
      <c r="F449" s="37" t="inlineStr">
        <is>
          <t>Differs from upstream baseline</t>
        </is>
      </c>
      <c r="G449" s="3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37" t="inlineStr">
        <is>
          <t>2026-09-30</t>
        </is>
      </c>
      <c r="B451" s="37" t="inlineStr">
        <is>
          <t>Pokemon Stats</t>
        </is>
      </c>
      <c r="C451" s="37" t="inlineStr">
        <is>
          <t>Fearow baseDefense</t>
        </is>
      </c>
      <c r="D451" s="37" t="n">
        <v>65</v>
      </c>
      <c r="E451" s="37" t="n">
        <v>75</v>
      </c>
      <c r="F451" s="37" t="inlineStr">
        <is>
          <t>Differs from upstream baseline</t>
        </is>
      </c>
      <c r="G451" s="3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37" t="inlineStr">
        <is>
          <t>2026-09-30</t>
        </is>
      </c>
      <c r="B453" s="37" t="inlineStr">
        <is>
          <t>Abilities</t>
        </is>
      </c>
      <c r="C453" s="37" t="inlineStr">
        <is>
          <t>Fearow abilities</t>
        </is>
      </c>
      <c r="D453" s="37" t="inlineStr">
        <is>
          <t>Keen Eye / Sniper</t>
        </is>
      </c>
      <c r="E453" s="37" t="inlineStr">
        <is>
          <t>Sniper / Sniper</t>
        </is>
      </c>
      <c r="F453" s="37" t="inlineStr">
        <is>
          <t>Differs from upstream baseline</t>
        </is>
      </c>
      <c r="G453" s="3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37" t="inlineStr">
        <is>
          <t>2026-09-30</t>
        </is>
      </c>
      <c r="B455" s="37" t="inlineStr">
        <is>
          <t>Pokemon Stats</t>
        </is>
      </c>
      <c r="C455" s="37" t="inlineStr">
        <is>
          <t>Feraligatr baseAttack</t>
        </is>
      </c>
      <c r="D455" s="37" t="n">
        <v>105</v>
      </c>
      <c r="E455" s="37" t="n">
        <v>125</v>
      </c>
      <c r="F455" s="37" t="inlineStr">
        <is>
          <t>Differs from upstream baseline</t>
        </is>
      </c>
      <c r="G455" s="3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37" t="inlineStr">
        <is>
          <t>2026-09-30</t>
        </is>
      </c>
      <c r="B457" s="37" t="inlineStr">
        <is>
          <t>Pokemon Stats</t>
        </is>
      </c>
      <c r="C457" s="37" t="inlineStr">
        <is>
          <t>Feraligatr baseSpDefense</t>
        </is>
      </c>
      <c r="D457" s="37" t="n">
        <v>83</v>
      </c>
      <c r="E457" s="37" t="n">
        <v>85</v>
      </c>
      <c r="F457" s="37" t="inlineStr">
        <is>
          <t>Differs from upstream baseline</t>
        </is>
      </c>
      <c r="G457" s="3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37" t="inlineStr">
        <is>
          <t>2026-09-30</t>
        </is>
      </c>
      <c r="B459" s="37" t="inlineStr">
        <is>
          <t>Abilities</t>
        </is>
      </c>
      <c r="C459" s="37" t="inlineStr">
        <is>
          <t>Feraligatr abilities</t>
        </is>
      </c>
      <c r="D459" s="37" t="inlineStr">
        <is>
          <t>Torrent / Sheer Force</t>
        </is>
      </c>
      <c r="E459" s="37" t="inlineStr">
        <is>
          <t>Intimidate / Battle Armor / Sheer Force</t>
        </is>
      </c>
      <c r="F459" s="37" t="inlineStr">
        <is>
          <t>Differs from upstream baseline</t>
        </is>
      </c>
      <c r="G459" s="3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37" t="inlineStr">
        <is>
          <t>2026-09-30</t>
        </is>
      </c>
      <c r="B461" s="37" t="inlineStr">
        <is>
          <t>Pokemon Stats</t>
        </is>
      </c>
      <c r="C461" s="37" t="inlineStr">
        <is>
          <t>Ferrothorn baseSpAttack</t>
        </is>
      </c>
      <c r="D461" s="37" t="n">
        <v>54</v>
      </c>
      <c r="E461" s="37" t="n">
        <v>30</v>
      </c>
      <c r="F461" s="37" t="inlineStr">
        <is>
          <t>Differs from upstream baseline</t>
        </is>
      </c>
      <c r="G461" s="3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37" t="inlineStr">
        <is>
          <t>2026-09-30</t>
        </is>
      </c>
      <c r="B463" s="37" t="inlineStr">
        <is>
          <t>Abilities</t>
        </is>
      </c>
      <c r="C463" s="37" t="inlineStr">
        <is>
          <t>Flareon abilities</t>
        </is>
      </c>
      <c r="D463" s="37" t="inlineStr">
        <is>
          <t>Flash Fire / Flash Fire / Guts</t>
        </is>
      </c>
      <c r="E463" s="37" t="inlineStr">
        <is>
          <t>Adaptability / Adaptability / Guts</t>
        </is>
      </c>
      <c r="F463" s="37" t="inlineStr">
        <is>
          <t>Differs from upstream baseline</t>
        </is>
      </c>
      <c r="G463" s="3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37" t="inlineStr">
        <is>
          <t>2026-09-30</t>
        </is>
      </c>
      <c r="B465" s="37" t="inlineStr">
        <is>
          <t>Pokemon Stats</t>
        </is>
      </c>
      <c r="C465" s="37" t="inlineStr">
        <is>
          <t>None baseSpAttack</t>
        </is>
      </c>
      <c r="D465" s="37" t="n">
        <v>125</v>
      </c>
      <c r="E465" s="37" t="n">
        <v>144</v>
      </c>
      <c r="F465" s="37" t="inlineStr">
        <is>
          <t>Differs from upstream baseline</t>
        </is>
      </c>
      <c r="G465" s="3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37" t="inlineStr">
        <is>
          <t>2026-09-30</t>
        </is>
      </c>
      <c r="B467" s="37" t="inlineStr">
        <is>
          <t>Pokemon Stats</t>
        </is>
      </c>
      <c r="C467" s="37" t="inlineStr">
        <is>
          <t>Flygon baseSpAttack</t>
        </is>
      </c>
      <c r="D467" s="37" t="n">
        <v>80</v>
      </c>
      <c r="E467" s="37" t="n">
        <v>110</v>
      </c>
      <c r="F467" s="37" t="inlineStr">
        <is>
          <t>Differs from upstream baseline</t>
        </is>
      </c>
      <c r="G467" s="3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37" t="inlineStr">
        <is>
          <t>2026-09-30</t>
        </is>
      </c>
      <c r="B469" s="37" t="inlineStr">
        <is>
          <t>Pokemon Stats</t>
        </is>
      </c>
      <c r="C469" s="37" t="inlineStr">
        <is>
          <t>Foongus baseDefense</t>
        </is>
      </c>
      <c r="D469" s="37" t="n">
        <v>45</v>
      </c>
      <c r="E469" s="37" t="n">
        <v>46</v>
      </c>
      <c r="F469" s="37" t="inlineStr">
        <is>
          <t>Differs from upstream baseline</t>
        </is>
      </c>
      <c r="G469" s="3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37" t="inlineStr">
        <is>
          <t>2026-09-30</t>
        </is>
      </c>
      <c r="B471" s="37" t="inlineStr">
        <is>
          <t>Pokemon Stats</t>
        </is>
      </c>
      <c r="C471" s="37" t="inlineStr">
        <is>
          <t>Forretress baseSpDefense</t>
        </is>
      </c>
      <c r="D471" s="37" t="n">
        <v>60</v>
      </c>
      <c r="E471" s="37" t="n">
        <v>90</v>
      </c>
      <c r="F471" s="37" t="inlineStr">
        <is>
          <t>Differs from upstream baseline</t>
        </is>
      </c>
      <c r="G471" s="3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37" t="inlineStr">
        <is>
          <t>2026-09-30</t>
        </is>
      </c>
      <c r="B473" s="37" t="inlineStr">
        <is>
          <t>Pokemon Stats</t>
        </is>
      </c>
      <c r="C473" s="37" t="inlineStr">
        <is>
          <t>Fraxure baseAttack</t>
        </is>
      </c>
      <c r="D473" s="37" t="n">
        <v>117</v>
      </c>
      <c r="E473" s="37" t="n">
        <v>123</v>
      </c>
      <c r="F473" s="37" t="inlineStr">
        <is>
          <t>Differs from upstream baseline</t>
        </is>
      </c>
      <c r="G473" s="3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37" t="inlineStr">
        <is>
          <t>2026-09-30</t>
        </is>
      </c>
      <c r="B475" s="37" t="inlineStr">
        <is>
          <t>Pokemon Stats</t>
        </is>
      </c>
      <c r="C475" s="37" t="inlineStr">
        <is>
          <t>Fraxure baseSpeed</t>
        </is>
      </c>
      <c r="D475" s="37" t="n">
        <v>67</v>
      </c>
      <c r="E475" s="37" t="n">
        <v>71</v>
      </c>
      <c r="F475" s="37" t="inlineStr">
        <is>
          <t>Differs from upstream baseline</t>
        </is>
      </c>
      <c r="G475" s="3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37" t="inlineStr">
        <is>
          <t>2026-09-30</t>
        </is>
      </c>
      <c r="B477" s="37" t="inlineStr">
        <is>
          <t>Pokemon Stats</t>
        </is>
      </c>
      <c r="C477" s="37" t="inlineStr">
        <is>
          <t>Frillish baseSpAttack</t>
        </is>
      </c>
      <c r="D477" s="37" t="n">
        <v>65</v>
      </c>
      <c r="E477" s="37" t="n">
        <v>75</v>
      </c>
      <c r="F477" s="37" t="inlineStr">
        <is>
          <t>Differs from upstream baseline</t>
        </is>
      </c>
      <c r="G477" s="3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37" t="inlineStr">
        <is>
          <t>2026-09-30</t>
        </is>
      </c>
      <c r="B479" s="37" t="inlineStr">
        <is>
          <t>Pokemon Stats</t>
        </is>
      </c>
      <c r="C479" s="37" t="inlineStr">
        <is>
          <t>Froslass baseSpAttack</t>
        </is>
      </c>
      <c r="D479" s="37" t="n">
        <v>80</v>
      </c>
      <c r="E479" s="37" t="n">
        <v>110</v>
      </c>
      <c r="F479" s="37" t="inlineStr">
        <is>
          <t>Differs from upstream baseline</t>
        </is>
      </c>
      <c r="G479" s="3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37" t="inlineStr">
        <is>
          <t>2026-09-30</t>
        </is>
      </c>
      <c r="B481" s="37" t="inlineStr">
        <is>
          <t>Pokemon Stats</t>
        </is>
      </c>
      <c r="C481" s="37" t="inlineStr">
        <is>
          <t>Furret baseAttack</t>
        </is>
      </c>
      <c r="D481" s="37" t="n">
        <v>76</v>
      </c>
      <c r="E481" s="37" t="n">
        <v>86</v>
      </c>
      <c r="F481" s="37" t="inlineStr">
        <is>
          <t>Differs from upstream baseline</t>
        </is>
      </c>
      <c r="G481" s="3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37" t="inlineStr">
        <is>
          <t>2026-09-30</t>
        </is>
      </c>
      <c r="B483" s="37" t="inlineStr">
        <is>
          <t>Abilities</t>
        </is>
      </c>
      <c r="C483" s="37" t="inlineStr">
        <is>
          <t>Gabite abilities</t>
        </is>
      </c>
      <c r="D483" s="37" t="inlineStr">
        <is>
          <t>Sand Veil / Rough Skin</t>
        </is>
      </c>
      <c r="E483" s="37" t="inlineStr">
        <is>
          <t>Sand Veil / Shed Skin / Rough Skin</t>
        </is>
      </c>
      <c r="F483" s="37" t="inlineStr">
        <is>
          <t>Differs from upstream baseline</t>
        </is>
      </c>
      <c r="G483" s="3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37" t="inlineStr">
        <is>
          <t>2026-09-30</t>
        </is>
      </c>
      <c r="B485" s="37" t="inlineStr">
        <is>
          <t>Pokemon Stats</t>
        </is>
      </c>
      <c r="C485" s="37" t="inlineStr">
        <is>
          <t>Galvantula baseSpAttack</t>
        </is>
      </c>
      <c r="D485" s="37" t="n">
        <v>97</v>
      </c>
      <c r="E485" s="37" t="n">
        <v>107</v>
      </c>
      <c r="F485" s="37" t="inlineStr">
        <is>
          <t>Differs from upstream baseline</t>
        </is>
      </c>
      <c r="G485" s="3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37" t="inlineStr">
        <is>
          <t>2026-09-30</t>
        </is>
      </c>
      <c r="B487" s="37" t="inlineStr">
        <is>
          <t>Pokemon Stats</t>
        </is>
      </c>
      <c r="C487" s="37" t="inlineStr">
        <is>
          <t>Garbodor baseAttack</t>
        </is>
      </c>
      <c r="D487" s="37" t="n">
        <v>95</v>
      </c>
      <c r="E487" s="37" t="n">
        <v>105</v>
      </c>
      <c r="F487" s="37" t="inlineStr">
        <is>
          <t>Differs from upstream baseline</t>
        </is>
      </c>
      <c r="G487" s="3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37" t="inlineStr">
        <is>
          <t>2026-09-30</t>
        </is>
      </c>
      <c r="B489" s="37" t="inlineStr">
        <is>
          <t>Abilities</t>
        </is>
      </c>
      <c r="C489" s="37" t="inlineStr">
        <is>
          <t>Garchomp abilities</t>
        </is>
      </c>
      <c r="D489" s="37" t="inlineStr">
        <is>
          <t>Sand Veil / Rough Skin</t>
        </is>
      </c>
      <c r="E489" s="37" t="inlineStr">
        <is>
          <t>Sand Veil / Rough Skin / Rough Skin</t>
        </is>
      </c>
      <c r="F489" s="37" t="inlineStr">
        <is>
          <t>Differs from upstream baseline</t>
        </is>
      </c>
      <c r="G489" s="3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37" t="inlineStr">
        <is>
          <t>2026-09-30</t>
        </is>
      </c>
      <c r="B491" s="37" t="inlineStr">
        <is>
          <t>Pokemon Stats</t>
        </is>
      </c>
      <c r="C491" s="37" t="inlineStr">
        <is>
          <t>Gardevoir baseSpAttack</t>
        </is>
      </c>
      <c r="D491" s="37" t="n">
        <v>125</v>
      </c>
      <c r="E491" s="37" t="n">
        <v>135</v>
      </c>
      <c r="F491" s="37" t="inlineStr">
        <is>
          <t>Differs from upstream baseline</t>
        </is>
      </c>
      <c r="G491" s="3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37" t="inlineStr">
        <is>
          <t>2026-09-30</t>
        </is>
      </c>
      <c r="B493" s="37" t="inlineStr">
        <is>
          <t>Pokemon Stats</t>
        </is>
      </c>
      <c r="C493" s="37" t="inlineStr">
        <is>
          <t>Gardevoir baseSpAttack</t>
        </is>
      </c>
      <c r="D493" s="37" t="n">
        <v>165</v>
      </c>
      <c r="E493" s="37" t="n">
        <v>175</v>
      </c>
      <c r="F493" s="37" t="inlineStr">
        <is>
          <t>Differs from upstream baseline</t>
        </is>
      </c>
      <c r="G493" s="3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37" t="inlineStr">
        <is>
          <t>2026-09-30</t>
        </is>
      </c>
      <c r="B495" s="37" t="inlineStr">
        <is>
          <t>Pokemon Stats</t>
        </is>
      </c>
      <c r="C495" s="37" t="inlineStr">
        <is>
          <t>Geodude baseHP</t>
        </is>
      </c>
      <c r="D495" s="37" t="n">
        <v>40</v>
      </c>
      <c r="E495" s="37" t="n">
        <v>55</v>
      </c>
      <c r="F495" s="37" t="inlineStr">
        <is>
          <t>Differs from upstream baseline</t>
        </is>
      </c>
      <c r="G495" s="3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37" t="inlineStr">
        <is>
          <t>2026-09-30</t>
        </is>
      </c>
      <c r="B497" s="37" t="inlineStr">
        <is>
          <t>Abilities</t>
        </is>
      </c>
      <c r="C497" s="37" t="inlineStr">
        <is>
          <t>Geodude abilities</t>
        </is>
      </c>
      <c r="D497" s="37" t="inlineStr">
        <is>
          <t>Rock Head / Sturdy / Sand Veil</t>
        </is>
      </c>
      <c r="E497" s="37" t="inlineStr">
        <is>
          <t>Rock Head / Rough Skin / Sand Veil</t>
        </is>
      </c>
      <c r="F497" s="37" t="inlineStr">
        <is>
          <t>Differs from upstream baseline</t>
        </is>
      </c>
      <c r="G497" s="3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37" t="inlineStr">
        <is>
          <t>2026-09-30</t>
        </is>
      </c>
      <c r="B499" s="37" t="inlineStr">
        <is>
          <t>Abilities</t>
        </is>
      </c>
      <c r="C499" s="37" t="inlineStr">
        <is>
          <t>Gible abilities</t>
        </is>
      </c>
      <c r="D499" s="37" t="inlineStr">
        <is>
          <t>Sand Veil / Rough Skin</t>
        </is>
      </c>
      <c r="E499" s="37" t="inlineStr">
        <is>
          <t>Sand Veil / Rough Skin / Rough Skin</t>
        </is>
      </c>
      <c r="F499" s="37" t="inlineStr">
        <is>
          <t>Differs from upstream baseline</t>
        </is>
      </c>
      <c r="G499" s="3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37" t="inlineStr">
        <is>
          <t>2026-09-30</t>
        </is>
      </c>
      <c r="B501" s="37" t="inlineStr">
        <is>
          <t>Pokemon Stats</t>
        </is>
      </c>
      <c r="C501" s="37" t="inlineStr">
        <is>
          <t>Gigalith baseAttack</t>
        </is>
      </c>
      <c r="D501" s="37" t="n">
        <v>135</v>
      </c>
      <c r="E501" s="37" t="n">
        <v>165</v>
      </c>
      <c r="F501" s="37" t="inlineStr">
        <is>
          <t>Differs from upstream baseline</t>
        </is>
      </c>
      <c r="G501" s="3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37" t="inlineStr">
        <is>
          <t>2026-09-30</t>
        </is>
      </c>
      <c r="B503" s="37" t="inlineStr">
        <is>
          <t>Pokemon Stats</t>
        </is>
      </c>
      <c r="C503" s="37" t="inlineStr">
        <is>
          <t>Gigalith baseSpDefense</t>
        </is>
      </c>
      <c r="D503" s="37" t="n">
        <v>80</v>
      </c>
      <c r="E503" s="37" t="n">
        <v>90</v>
      </c>
      <c r="F503" s="37" t="inlineStr">
        <is>
          <t>Differs from upstream baseline</t>
        </is>
      </c>
      <c r="G503" s="3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37" t="inlineStr">
        <is>
          <t>2026-09-30</t>
        </is>
      </c>
      <c r="B505" s="37" t="inlineStr">
        <is>
          <t>Abilities</t>
        </is>
      </c>
      <c r="C505" s="37" t="inlineStr">
        <is>
          <t>Gigalith abilities</t>
        </is>
      </c>
      <c r="D505" s="37" t="inlineStr">
        <is>
          <t>Sturdy / Sand Stream / Sand Force</t>
        </is>
      </c>
      <c r="E505" s="37" t="inlineStr">
        <is>
          <t>Sturdy / Sand Stream / Solid Rock</t>
        </is>
      </c>
      <c r="F505" s="37" t="inlineStr">
        <is>
          <t>Differs from upstream baseline</t>
        </is>
      </c>
      <c r="G505" s="3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37" t="inlineStr">
        <is>
          <t>2026-09-30</t>
        </is>
      </c>
      <c r="B507" s="37" t="inlineStr">
        <is>
          <t>Pokemon Stats</t>
        </is>
      </c>
      <c r="C507" s="37" t="inlineStr">
        <is>
          <t>Girafarig baseAttack</t>
        </is>
      </c>
      <c r="D507" s="37" t="n">
        <v>80</v>
      </c>
      <c r="E507" s="37" t="n">
        <v>100</v>
      </c>
      <c r="F507" s="37" t="inlineStr">
        <is>
          <t>Differs from upstream baseline</t>
        </is>
      </c>
      <c r="G507" s="3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37" t="inlineStr">
        <is>
          <t>2026-09-30</t>
        </is>
      </c>
      <c r="B509" s="37" t="inlineStr">
        <is>
          <t>Pokemon Stats</t>
        </is>
      </c>
      <c r="C509" s="37" t="inlineStr">
        <is>
          <t>Girafarig baseSpAttack</t>
        </is>
      </c>
      <c r="D509" s="37" t="n">
        <v>90</v>
      </c>
      <c r="E509" s="37" t="n">
        <v>110</v>
      </c>
      <c r="F509" s="37" t="inlineStr">
        <is>
          <t>Differs from upstream baseline</t>
        </is>
      </c>
      <c r="G509" s="3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37" t="inlineStr">
        <is>
          <t>2026-09-30</t>
        </is>
      </c>
      <c r="B511" s="37" t="inlineStr">
        <is>
          <t>Abilities</t>
        </is>
      </c>
      <c r="C511" s="37" t="inlineStr">
        <is>
          <t>Girafarig abilities</t>
        </is>
      </c>
      <c r="D511" s="37" t="inlineStr">
        <is>
          <t>Inner Focus / Early Bird / Sap Sipper</t>
        </is>
      </c>
      <c r="E511" s="37" t="inlineStr">
        <is>
          <t>Quick Feet / Quick Feet / Sap Sipper</t>
        </is>
      </c>
      <c r="F511" s="37" t="inlineStr">
        <is>
          <t>Differs from upstream baseline</t>
        </is>
      </c>
      <c r="G511" s="3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37" t="inlineStr">
        <is>
          <t>2026-09-30</t>
        </is>
      </c>
      <c r="B513" s="37" t="inlineStr">
        <is>
          <t>Pokemon Stats</t>
        </is>
      </c>
      <c r="C513" s="37" t="inlineStr">
        <is>
          <t>Glalie baseSpAttack</t>
        </is>
      </c>
      <c r="D513" s="37" t="n">
        <v>80</v>
      </c>
      <c r="E513" s="37" t="n">
        <v>100</v>
      </c>
      <c r="F513" s="37" t="inlineStr">
        <is>
          <t>Differs from upstream baseline</t>
        </is>
      </c>
      <c r="G513" s="3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37" t="inlineStr">
        <is>
          <t>2026-09-30</t>
        </is>
      </c>
      <c r="B515" s="37" t="inlineStr">
        <is>
          <t>Abilities</t>
        </is>
      </c>
      <c r="C515" s="37" t="inlineStr">
        <is>
          <t>Glalie abilities</t>
        </is>
      </c>
      <c r="D515" s="37" t="inlineStr">
        <is>
          <t>Inner Focus / Ice Body / Moody</t>
        </is>
      </c>
      <c r="E515" s="37" t="inlineStr">
        <is>
          <t>Solid Rock / Ice Body / Moody</t>
        </is>
      </c>
      <c r="F515" s="37" t="inlineStr">
        <is>
          <t>Differs from upstream baseline</t>
        </is>
      </c>
      <c r="G515" s="3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37" t="inlineStr">
        <is>
          <t>2026-09-30</t>
        </is>
      </c>
      <c r="B517" s="37" t="inlineStr">
        <is>
          <t>Pokemon Stats</t>
        </is>
      </c>
      <c r="C517" s="37" t="inlineStr">
        <is>
          <t>Glalie baseSpeed</t>
        </is>
      </c>
      <c r="D517" s="37" t="n">
        <v>100</v>
      </c>
      <c r="E517" s="37" t="n">
        <v>120</v>
      </c>
      <c r="F517" s="37" t="inlineStr">
        <is>
          <t>Differs from upstream baseline</t>
        </is>
      </c>
      <c r="G517" s="3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37" t="inlineStr">
        <is>
          <t>2026-09-30</t>
        </is>
      </c>
      <c r="B519" s="37" t="inlineStr">
        <is>
          <t>Abilities</t>
        </is>
      </c>
      <c r="C519" s="37" t="inlineStr">
        <is>
          <t>Gligar abilities</t>
        </is>
      </c>
      <c r="D519" s="37" t="inlineStr">
        <is>
          <t>Hyper Cutter / Sand Veil / Immunity</t>
        </is>
      </c>
      <c r="E519" s="37" t="inlineStr">
        <is>
          <t>Sand Veil / Sand Veil / Immunity</t>
        </is>
      </c>
      <c r="F519" s="37" t="inlineStr">
        <is>
          <t>Differs from upstream baseline</t>
        </is>
      </c>
      <c r="G519" s="3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37" t="inlineStr">
        <is>
          <t>2026-09-30</t>
        </is>
      </c>
      <c r="B521" s="37" t="inlineStr">
        <is>
          <t>Pokemon Stats</t>
        </is>
      </c>
      <c r="C521" s="37" t="inlineStr">
        <is>
          <t>Gogoat baseDefense</t>
        </is>
      </c>
      <c r="D521" s="37" t="n">
        <v>62</v>
      </c>
      <c r="E521" s="37" t="n">
        <v>72</v>
      </c>
      <c r="F521" s="37" t="inlineStr">
        <is>
          <t>Differs from upstream baseline</t>
        </is>
      </c>
      <c r="G521" s="3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37" t="inlineStr">
        <is>
          <t>2026-09-30</t>
        </is>
      </c>
      <c r="B523" s="37" t="inlineStr">
        <is>
          <t>Abilities</t>
        </is>
      </c>
      <c r="C523" s="37" t="inlineStr">
        <is>
          <t>Gogoat abilities</t>
        </is>
      </c>
      <c r="D523" s="37" t="inlineStr">
        <is>
          <t>Sap Sipper / Grass Pelt</t>
        </is>
      </c>
      <c r="E523" s="37" t="inlineStr">
        <is>
          <t>Sap Sipper / Grass Pelt / Regenerator</t>
        </is>
      </c>
      <c r="F523" s="37" t="inlineStr">
        <is>
          <t>Differs from upstream baseline</t>
        </is>
      </c>
      <c r="G523" s="3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37" t="inlineStr">
        <is>
          <t>2026-09-30</t>
        </is>
      </c>
      <c r="B525" s="37" t="inlineStr">
        <is>
          <t>Abilities</t>
        </is>
      </c>
      <c r="C525" s="37" t="inlineStr">
        <is>
          <t>Goldeen abilities</t>
        </is>
      </c>
      <c r="D525" s="37" t="inlineStr">
        <is>
          <t>Swift Swim / Water Veil / Lightning Rod</t>
        </is>
      </c>
      <c r="E525" s="37" t="inlineStr">
        <is>
          <t>Swift Swim / Swift Swim / Lightning Rod</t>
        </is>
      </c>
      <c r="F525" s="37" t="inlineStr">
        <is>
          <t>Differs from upstream baseline</t>
        </is>
      </c>
      <c r="G525" s="3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37" t="inlineStr">
        <is>
          <t>2026-09-30</t>
        </is>
      </c>
      <c r="B527" s="37" t="inlineStr">
        <is>
          <t>Pokemon Stats</t>
        </is>
      </c>
      <c r="C527" s="37" t="inlineStr">
        <is>
          <t>Golem baseHP</t>
        </is>
      </c>
      <c r="D527" s="37" t="n">
        <v>80</v>
      </c>
      <c r="E527" s="37" t="n">
        <v>85</v>
      </c>
      <c r="F527" s="37" t="inlineStr">
        <is>
          <t>Differs from upstream baseline</t>
        </is>
      </c>
      <c r="G527" s="3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37" t="inlineStr">
        <is>
          <t>2026-09-30</t>
        </is>
      </c>
      <c r="B529" s="37" t="inlineStr">
        <is>
          <t>Pokemon Stats</t>
        </is>
      </c>
      <c r="C529" s="37" t="inlineStr">
        <is>
          <t>Golem baseDefense</t>
        </is>
      </c>
      <c r="D529" s="37" t="n">
        <v>130</v>
      </c>
      <c r="E529" s="37" t="n">
        <v>140</v>
      </c>
      <c r="F529" s="37" t="inlineStr">
        <is>
          <t>Differs from upstream baseline</t>
        </is>
      </c>
      <c r="G529" s="3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37" t="inlineStr">
        <is>
          <t>2026-09-30</t>
        </is>
      </c>
      <c r="B531" s="37" t="inlineStr">
        <is>
          <t>Abilities</t>
        </is>
      </c>
      <c r="C531" s="37" t="inlineStr">
        <is>
          <t>Golem abilities</t>
        </is>
      </c>
      <c r="D531" s="37" t="inlineStr">
        <is>
          <t>Magnet Pull / Sturdy / Galvanize</t>
        </is>
      </c>
      <c r="E531" s="37" t="inlineStr">
        <is>
          <t>Shell Armor / Shell Armor / Galvanize</t>
        </is>
      </c>
      <c r="F531" s="37" t="inlineStr">
        <is>
          <t>Differs from upstream baseline</t>
        </is>
      </c>
      <c r="G531" s="3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37" t="inlineStr">
        <is>
          <t>2026-09-30</t>
        </is>
      </c>
      <c r="B533" s="37" t="inlineStr">
        <is>
          <t>Pokemon Stats</t>
        </is>
      </c>
      <c r="C533" s="37" t="inlineStr">
        <is>
          <t>Golett baseSpAttack</t>
        </is>
      </c>
      <c r="D533" s="37" t="n">
        <v>35</v>
      </c>
      <c r="E533" s="37" t="n">
        <v>30</v>
      </c>
      <c r="F533" s="37" t="inlineStr">
        <is>
          <t>Differs from upstream baseline</t>
        </is>
      </c>
      <c r="G533" s="3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37" t="inlineStr">
        <is>
          <t>2026-09-30</t>
        </is>
      </c>
      <c r="B535" s="37" t="inlineStr">
        <is>
          <t>Pokemon Stats</t>
        </is>
      </c>
      <c r="C535" s="37" t="inlineStr">
        <is>
          <t>Golurk baseHP</t>
        </is>
      </c>
      <c r="D535" s="37" t="n">
        <v>89</v>
      </c>
      <c r="E535" s="37" t="n">
        <v>99</v>
      </c>
      <c r="F535" s="37" t="inlineStr">
        <is>
          <t>Differs from upstream baseline</t>
        </is>
      </c>
      <c r="G535" s="3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37" t="inlineStr">
        <is>
          <t>2026-09-30</t>
        </is>
      </c>
      <c r="B537" s="37" t="inlineStr">
        <is>
          <t>Pokemon Stats</t>
        </is>
      </c>
      <c r="C537" s="37" t="inlineStr">
        <is>
          <t>Golurk baseSpAttack</t>
        </is>
      </c>
      <c r="D537" s="37" t="n">
        <v>55</v>
      </c>
      <c r="E537" s="37" t="n">
        <v>30</v>
      </c>
      <c r="F537" s="37" t="inlineStr">
        <is>
          <t>Differs from upstream baseline</t>
        </is>
      </c>
      <c r="G537" s="3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37" t="inlineStr">
        <is>
          <t>2026-09-30</t>
        </is>
      </c>
      <c r="B539" s="37" t="inlineStr">
        <is>
          <t>Pokemon Stats</t>
        </is>
      </c>
      <c r="C539" s="37" t="inlineStr">
        <is>
          <t>Goodra baseDefense</t>
        </is>
      </c>
      <c r="D539" s="37" t="n">
        <v>70</v>
      </c>
      <c r="E539" s="37" t="n">
        <v>80</v>
      </c>
      <c r="F539" s="37" t="inlineStr">
        <is>
          <t>Differs from upstream baseline</t>
        </is>
      </c>
      <c r="G539" s="3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37" t="inlineStr">
        <is>
          <t>2026-09-30</t>
        </is>
      </c>
      <c r="B541" s="37" t="inlineStr">
        <is>
          <t>Pokemon Stats</t>
        </is>
      </c>
      <c r="C541" s="37" t="inlineStr">
        <is>
          <t>Gothitelle baseAttack</t>
        </is>
      </c>
      <c r="D541" s="37" t="n">
        <v>55</v>
      </c>
      <c r="E541" s="37" t="n">
        <v>62</v>
      </c>
      <c r="F541" s="37" t="inlineStr">
        <is>
          <t>Differs from upstream baseline</t>
        </is>
      </c>
      <c r="G541" s="3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37" t="inlineStr">
        <is>
          <t>2026-09-30</t>
        </is>
      </c>
      <c r="B543" s="37" t="inlineStr">
        <is>
          <t>Pokemon Stats</t>
        </is>
      </c>
      <c r="C543" s="37" t="inlineStr">
        <is>
          <t>Gothitelle baseSpeed</t>
        </is>
      </c>
      <c r="D543" s="37" t="n">
        <v>65</v>
      </c>
      <c r="E543" s="37" t="n">
        <v>76</v>
      </c>
      <c r="F543" s="37" t="inlineStr">
        <is>
          <t>Differs from upstream baseline</t>
        </is>
      </c>
      <c r="G543" s="3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37" t="inlineStr">
        <is>
          <t>2026-09-30</t>
        </is>
      </c>
      <c r="B545" s="37" t="inlineStr">
        <is>
          <t>Pokemon Stats</t>
        </is>
      </c>
      <c r="C545" s="37" t="inlineStr">
        <is>
          <t>Gothorita baseSpAttack</t>
        </is>
      </c>
      <c r="D545" s="37" t="n">
        <v>75</v>
      </c>
      <c r="E545" s="37" t="n">
        <v>83</v>
      </c>
      <c r="F545" s="37" t="inlineStr">
        <is>
          <t>Differs from upstream baseline</t>
        </is>
      </c>
      <c r="G545" s="3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37" t="inlineStr">
        <is>
          <t>2026-09-30</t>
        </is>
      </c>
      <c r="B547" s="37" t="inlineStr">
        <is>
          <t>Pokemon Stats</t>
        </is>
      </c>
      <c r="C547" s="37" t="inlineStr">
        <is>
          <t>Gourgeist baseHP</t>
        </is>
      </c>
      <c r="D547" s="37" t="n">
        <v>65</v>
      </c>
      <c r="E547" s="37" t="n">
        <v>75</v>
      </c>
      <c r="F547" s="37" t="inlineStr">
        <is>
          <t>Differs from upstream baseline</t>
        </is>
      </c>
      <c r="G547" s="3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37" t="inlineStr">
        <is>
          <t>2026-09-30</t>
        </is>
      </c>
      <c r="B549" s="37" t="inlineStr">
        <is>
          <t>Pokemon Stats</t>
        </is>
      </c>
      <c r="C549" s="37" t="inlineStr">
        <is>
          <t>Gourgeist baseAttack</t>
        </is>
      </c>
      <c r="D549" s="37" t="n">
        <v>95</v>
      </c>
      <c r="E549" s="37" t="n">
        <v>110</v>
      </c>
      <c r="F549" s="37" t="inlineStr">
        <is>
          <t>Differs from upstream baseline</t>
        </is>
      </c>
      <c r="G549" s="3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37" t="inlineStr">
        <is>
          <t>2026-09-30</t>
        </is>
      </c>
      <c r="B551" s="37" t="inlineStr">
        <is>
          <t>Pokemon Stats</t>
        </is>
      </c>
      <c r="C551" s="37" t="inlineStr">
        <is>
          <t>Gourgeist baseSpeed</t>
        </is>
      </c>
      <c r="D551" s="37" t="n">
        <v>69</v>
      </c>
      <c r="E551" s="37" t="n">
        <v>82</v>
      </c>
      <c r="F551" s="37" t="inlineStr">
        <is>
          <t>Differs from upstream baseline</t>
        </is>
      </c>
      <c r="G551" s="3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37" t="inlineStr">
        <is>
          <t>2026-09-30</t>
        </is>
      </c>
      <c r="B553" s="37" t="inlineStr">
        <is>
          <t>Pokemon Stats</t>
        </is>
      </c>
      <c r="C553" s="37" t="inlineStr">
        <is>
          <t>Gourgeist baseSpeed</t>
        </is>
      </c>
      <c r="D553" s="37" t="n">
        <v>54</v>
      </c>
      <c r="E553" s="37" t="n">
        <v>67</v>
      </c>
      <c r="F553" s="37" t="inlineStr">
        <is>
          <t>Differs from upstream baseline</t>
        </is>
      </c>
      <c r="G553" s="3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37" t="inlineStr">
        <is>
          <t>2026-09-30</t>
        </is>
      </c>
      <c r="B555" s="37" t="inlineStr">
        <is>
          <t>Pokemon Stats</t>
        </is>
      </c>
      <c r="C555" s="37" t="inlineStr">
        <is>
          <t>Graveler baseHP</t>
        </is>
      </c>
      <c r="D555" s="37" t="n">
        <v>55</v>
      </c>
      <c r="E555" s="37" t="n">
        <v>75</v>
      </c>
      <c r="F555" s="37" t="inlineStr">
        <is>
          <t>Differs from upstream baseline</t>
        </is>
      </c>
      <c r="G555" s="3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37" t="inlineStr">
        <is>
          <t>2026-09-30</t>
        </is>
      </c>
      <c r="B557" s="37" t="inlineStr">
        <is>
          <t>Pokemon Stats</t>
        </is>
      </c>
      <c r="C557" s="37" t="inlineStr">
        <is>
          <t>Graveler baseDefense</t>
        </is>
      </c>
      <c r="D557" s="37" t="n">
        <v>115</v>
      </c>
      <c r="E557" s="37" t="n">
        <v>130</v>
      </c>
      <c r="F557" s="37" t="inlineStr">
        <is>
          <t>Differs from upstream baseline</t>
        </is>
      </c>
      <c r="G557" s="3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37" t="inlineStr">
        <is>
          <t>2026-09-30</t>
        </is>
      </c>
      <c r="B559" s="37" t="inlineStr">
        <is>
          <t>Pokemon Stats</t>
        </is>
      </c>
      <c r="C559" s="37" t="inlineStr">
        <is>
          <t>Graveler baseSpeed</t>
        </is>
      </c>
      <c r="D559" s="37" t="n">
        <v>35</v>
      </c>
      <c r="E559" s="37" t="n">
        <v>45</v>
      </c>
      <c r="F559" s="37" t="inlineStr">
        <is>
          <t>Differs from upstream baseline</t>
        </is>
      </c>
      <c r="G559" s="3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37" t="inlineStr">
        <is>
          <t>2026-09-30</t>
        </is>
      </c>
      <c r="B561" s="37" t="inlineStr">
        <is>
          <t>Abilities</t>
        </is>
      </c>
      <c r="C561" s="37" t="inlineStr">
        <is>
          <t>Graveler abilities</t>
        </is>
      </c>
      <c r="D561" s="37" t="inlineStr">
        <is>
          <t>Magnet Pull / Sturdy / Galvanize</t>
        </is>
      </c>
      <c r="E561" s="37" t="inlineStr">
        <is>
          <t>Rock Head / Rough Skin / Galvanize</t>
        </is>
      </c>
      <c r="F561" s="37" t="inlineStr">
        <is>
          <t>Differs from upstream baseline</t>
        </is>
      </c>
      <c r="G561" s="3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37" t="inlineStr">
        <is>
          <t>2026-09-30</t>
        </is>
      </c>
      <c r="B563" s="37" t="inlineStr">
        <is>
          <t>Abilities</t>
        </is>
      </c>
      <c r="C563" s="37" t="inlineStr">
        <is>
          <t>Grimer abilities</t>
        </is>
      </c>
      <c r="D563" s="37" t="inlineStr">
        <is>
          <t>Stench / Sticky Hold / Poison Touch</t>
        </is>
      </c>
      <c r="E563" s="37" t="inlineStr">
        <is>
          <t>Aftermath / Aftermath / Poison Touch</t>
        </is>
      </c>
      <c r="F563" s="37" t="inlineStr">
        <is>
          <t>Differs from upstream baseline</t>
        </is>
      </c>
      <c r="G563" s="3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37" t="inlineStr">
        <is>
          <t>2026-09-30</t>
        </is>
      </c>
      <c r="B565" s="37" t="inlineStr">
        <is>
          <t>Abilities</t>
        </is>
      </c>
      <c r="C565" s="37" t="inlineStr">
        <is>
          <t>Grotle abilities</t>
        </is>
      </c>
      <c r="D565" s="37" t="inlineStr">
        <is>
          <t>Overgrow / Shell Armor</t>
        </is>
      </c>
      <c r="E565" s="37" t="inlineStr">
        <is>
          <t>Leaf Guard / Shell Armor / Shell Armor</t>
        </is>
      </c>
      <c r="F565" s="37" t="inlineStr">
        <is>
          <t>Differs from upstream baseline</t>
        </is>
      </c>
      <c r="G565" s="3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37" t="inlineStr">
        <is>
          <t>2026-09-30</t>
        </is>
      </c>
      <c r="B567" s="37" t="inlineStr">
        <is>
          <t>Abilities</t>
        </is>
      </c>
      <c r="C567" s="37" t="inlineStr">
        <is>
          <t>Growlithe abilities</t>
        </is>
      </c>
      <c r="D567" s="37" t="inlineStr">
        <is>
          <t>Intimidate / Flash Fire / Justified</t>
        </is>
      </c>
      <c r="E567" s="37" t="inlineStr">
        <is>
          <t>Intimidate / Intimidate / Justified</t>
        </is>
      </c>
      <c r="F567" s="37" t="inlineStr">
        <is>
          <t>Differs from upstream baseline</t>
        </is>
      </c>
      <c r="G567" s="3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37" t="inlineStr">
        <is>
          <t>2026-09-30</t>
        </is>
      </c>
      <c r="B569" s="37" t="inlineStr">
        <is>
          <t>Abilities</t>
        </is>
      </c>
      <c r="C569" s="37" t="inlineStr">
        <is>
          <t>Gulpin abilities</t>
        </is>
      </c>
      <c r="D569" s="37" t="inlineStr">
        <is>
          <t>Liquid Ooze / Sticky Hold / Gluttony</t>
        </is>
      </c>
      <c r="E569" s="37" t="inlineStr">
        <is>
          <t>Gluttony / Gluttony / Gluttony</t>
        </is>
      </c>
      <c r="F569" s="37" t="inlineStr">
        <is>
          <t>Differs from upstream baseline</t>
        </is>
      </c>
      <c r="G569" s="3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37" t="inlineStr">
        <is>
          <t>2026-09-30</t>
        </is>
      </c>
      <c r="B571" s="37" t="inlineStr">
        <is>
          <t>Pokemon Stats</t>
        </is>
      </c>
      <c r="C571" s="37" t="inlineStr">
        <is>
          <t>Gurdurr baseSpAttack</t>
        </is>
      </c>
      <c r="D571" s="37" t="n">
        <v>40</v>
      </c>
      <c r="E571" s="37" t="n">
        <v>30</v>
      </c>
      <c r="F571" s="37" t="inlineStr">
        <is>
          <t>Differs from upstream baseline</t>
        </is>
      </c>
      <c r="G571" s="3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37" t="inlineStr">
        <is>
          <t>2026-09-30</t>
        </is>
      </c>
      <c r="B573" s="37" t="inlineStr">
        <is>
          <t>Pokemon Stats</t>
        </is>
      </c>
      <c r="C573" s="37" t="inlineStr">
        <is>
          <t>Gyarados baseSpAttack</t>
        </is>
      </c>
      <c r="D573" s="37" t="n">
        <v>70</v>
      </c>
      <c r="E573" s="37" t="n">
        <v>85</v>
      </c>
      <c r="F573" s="37" t="inlineStr">
        <is>
          <t>Differs from upstream baseline</t>
        </is>
      </c>
      <c r="G573" s="3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37" t="inlineStr">
        <is>
          <t>2026-09-30</t>
        </is>
      </c>
      <c r="B575" s="37" t="inlineStr">
        <is>
          <t>Pokemon Stats</t>
        </is>
      </c>
      <c r="C575" s="37" t="inlineStr">
        <is>
          <t>Haunter baseHP</t>
        </is>
      </c>
      <c r="D575" s="37" t="n">
        <v>45</v>
      </c>
      <c r="E575" s="37" t="n">
        <v>60</v>
      </c>
      <c r="F575" s="37" t="inlineStr">
        <is>
          <t>Differs from upstream baseline</t>
        </is>
      </c>
      <c r="G575" s="3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37" t="inlineStr">
        <is>
          <t>2026-09-30</t>
        </is>
      </c>
      <c r="B577" s="37" t="inlineStr">
        <is>
          <t>Pokemon Stats</t>
        </is>
      </c>
      <c r="C577" s="37" t="inlineStr">
        <is>
          <t>Haunter baseSpDefense</t>
        </is>
      </c>
      <c r="D577" s="37" t="n">
        <v>55</v>
      </c>
      <c r="E577" s="37" t="n">
        <v>75</v>
      </c>
      <c r="F577" s="37" t="inlineStr">
        <is>
          <t>Differs from upstream baseline</t>
        </is>
      </c>
      <c r="G577" s="3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37" t="inlineStr">
        <is>
          <t>2026-09-30</t>
        </is>
      </c>
      <c r="B579" s="37" t="inlineStr">
        <is>
          <t>Pokemon Stats</t>
        </is>
      </c>
      <c r="C579" s="37" t="inlineStr">
        <is>
          <t>Haxorus baseAttack</t>
        </is>
      </c>
      <c r="D579" s="37" t="n">
        <v>147</v>
      </c>
      <c r="E579" s="37" t="n">
        <v>163</v>
      </c>
      <c r="F579" s="37" t="inlineStr">
        <is>
          <t>Differs from upstream baseline</t>
        </is>
      </c>
      <c r="G579" s="3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37" t="inlineStr">
        <is>
          <t>2026-09-30</t>
        </is>
      </c>
      <c r="B581" s="37" t="inlineStr">
        <is>
          <t>Pokemon Stats</t>
        </is>
      </c>
      <c r="C581" s="37" t="inlineStr">
        <is>
          <t>Haxorus baseSpeed</t>
        </is>
      </c>
      <c r="D581" s="37" t="n">
        <v>97</v>
      </c>
      <c r="E581" s="37" t="n">
        <v>111</v>
      </c>
      <c r="F581" s="37" t="inlineStr">
        <is>
          <t>Differs from upstream baseline</t>
        </is>
      </c>
      <c r="G581" s="3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37" t="inlineStr">
        <is>
          <t>2026-09-30</t>
        </is>
      </c>
      <c r="B583" s="37" t="inlineStr">
        <is>
          <t>Pokemon Stats</t>
        </is>
      </c>
      <c r="C583" s="37" t="inlineStr">
        <is>
          <t>Heatmor baseDefense</t>
        </is>
      </c>
      <c r="D583" s="37" t="n">
        <v>66</v>
      </c>
      <c r="E583" s="37" t="n">
        <v>69</v>
      </c>
      <c r="F583" s="37" t="inlineStr">
        <is>
          <t>Differs from upstream baseline</t>
        </is>
      </c>
      <c r="G583" s="3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37" t="inlineStr">
        <is>
          <t>2026-09-30</t>
        </is>
      </c>
      <c r="B585" s="37" t="inlineStr">
        <is>
          <t>Pokemon Stats</t>
        </is>
      </c>
      <c r="C585" s="37" t="inlineStr">
        <is>
          <t>Heatmor baseSpDefense</t>
        </is>
      </c>
      <c r="D585" s="37" t="n">
        <v>66</v>
      </c>
      <c r="E585" s="37" t="n">
        <v>69</v>
      </c>
      <c r="F585" s="37" t="inlineStr">
        <is>
          <t>Differs from upstream baseline</t>
        </is>
      </c>
      <c r="G585" s="3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37" t="inlineStr">
        <is>
          <t>2026-09-30</t>
        </is>
      </c>
      <c r="B587" s="37" t="inlineStr">
        <is>
          <t>Pokemon Stats</t>
        </is>
      </c>
      <c r="C587" s="37" t="inlineStr">
        <is>
          <t>Heliolisk baseAttack</t>
        </is>
      </c>
      <c r="D587" s="37" t="n">
        <v>55</v>
      </c>
      <c r="E587" s="37" t="n">
        <v>30</v>
      </c>
      <c r="F587" s="37" t="inlineStr">
        <is>
          <t>Differs from upstream baseline</t>
        </is>
      </c>
      <c r="G587" s="3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37" t="inlineStr">
        <is>
          <t>2026-09-30</t>
        </is>
      </c>
      <c r="B589" s="37" t="inlineStr">
        <is>
          <t>Pokemon Stats</t>
        </is>
      </c>
      <c r="C589" s="37" t="inlineStr">
        <is>
          <t>Heliolisk baseSpeed</t>
        </is>
      </c>
      <c r="D589" s="37" t="n">
        <v>109</v>
      </c>
      <c r="E589" s="37" t="n">
        <v>130</v>
      </c>
      <c r="F589" s="37" t="inlineStr">
        <is>
          <t>Differs from upstream baseline</t>
        </is>
      </c>
      <c r="G589" s="3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37" t="inlineStr">
        <is>
          <t>2026-09-30</t>
        </is>
      </c>
      <c r="B591" s="37" t="inlineStr">
        <is>
          <t>Pokemon Stats</t>
        </is>
      </c>
      <c r="C591" s="37" t="inlineStr">
        <is>
          <t>Helioptile baseAttack</t>
        </is>
      </c>
      <c r="D591" s="37" t="n">
        <v>38</v>
      </c>
      <c r="E591" s="37" t="n">
        <v>40</v>
      </c>
      <c r="F591" s="37" t="inlineStr">
        <is>
          <t>Differs from upstream baseline</t>
        </is>
      </c>
      <c r="G591" s="3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37" t="inlineStr">
        <is>
          <t>2026-09-30</t>
        </is>
      </c>
      <c r="B593" s="37" t="inlineStr">
        <is>
          <t>Pokemon Stats</t>
        </is>
      </c>
      <c r="C593" s="37" t="inlineStr">
        <is>
          <t>Helioptile baseSpDefense</t>
        </is>
      </c>
      <c r="D593" s="37" t="n">
        <v>43</v>
      </c>
      <c r="E593" s="37" t="n">
        <v>46</v>
      </c>
      <c r="F593" s="37" t="inlineStr">
        <is>
          <t>Differs from upstream baseline</t>
        </is>
      </c>
      <c r="G593" s="3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37" t="inlineStr">
        <is>
          <t>2026-09-30</t>
        </is>
      </c>
      <c r="B595" s="37" t="inlineStr">
        <is>
          <t>Pokemon Stats</t>
        </is>
      </c>
      <c r="C595" s="37" t="inlineStr">
        <is>
          <t>Herdier baseAttack</t>
        </is>
      </c>
      <c r="D595" s="37" t="n">
        <v>80</v>
      </c>
      <c r="E595" s="37" t="n">
        <v>87</v>
      </c>
      <c r="F595" s="37" t="inlineStr">
        <is>
          <t>Differs from upstream baseline</t>
        </is>
      </c>
      <c r="G595" s="3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37" t="inlineStr">
        <is>
          <t>2026-09-30</t>
        </is>
      </c>
      <c r="B597" s="37" t="inlineStr">
        <is>
          <t>Pokemon Stats</t>
        </is>
      </c>
      <c r="C597" s="37" t="inlineStr">
        <is>
          <t>Herdier baseSpeed</t>
        </is>
      </c>
      <c r="D597" s="37" t="n">
        <v>60</v>
      </c>
      <c r="E597" s="37" t="n">
        <v>66</v>
      </c>
      <c r="F597" s="37" t="inlineStr">
        <is>
          <t>Differs from upstream baseline</t>
        </is>
      </c>
      <c r="G597" s="3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37" t="inlineStr">
        <is>
          <t>2026-09-30</t>
        </is>
      </c>
      <c r="B599" s="37" t="inlineStr">
        <is>
          <t>Abilities</t>
        </is>
      </c>
      <c r="C599" s="37" t="inlineStr">
        <is>
          <t>Hippowdon abilities</t>
        </is>
      </c>
      <c r="D599" s="37" t="inlineStr">
        <is>
          <t>Sand Stream / Sand Force</t>
        </is>
      </c>
      <c r="E599" s="37" t="inlineStr">
        <is>
          <t>Sand Stream / Thick Fat / Sand Force</t>
        </is>
      </c>
      <c r="F599" s="37" t="inlineStr">
        <is>
          <t>Differs from upstream baseline</t>
        </is>
      </c>
      <c r="G599" s="3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37" t="inlineStr">
        <is>
          <t>2026-09-30</t>
        </is>
      </c>
      <c r="B601" s="37" t="inlineStr">
        <is>
          <t>Abilities</t>
        </is>
      </c>
      <c r="C601" s="37" t="inlineStr">
        <is>
          <t>Hitmonlee abilities</t>
        </is>
      </c>
      <c r="D601" s="37" t="inlineStr">
        <is>
          <t>Limber / Reckless / Unburden</t>
        </is>
      </c>
      <c r="E601" s="37" t="inlineStr">
        <is>
          <t>Quick Feet / Quick Feet / Unburden</t>
        </is>
      </c>
      <c r="F601" s="37" t="inlineStr">
        <is>
          <t>Differs from upstream baseline</t>
        </is>
      </c>
      <c r="G601" s="3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37" t="inlineStr">
        <is>
          <t>2026-09-30</t>
        </is>
      </c>
      <c r="B603" s="37" t="inlineStr">
        <is>
          <t>Pokemon Stats</t>
        </is>
      </c>
      <c r="C603" s="37" t="inlineStr">
        <is>
          <t>Honchkrow baseDefense</t>
        </is>
      </c>
      <c r="D603" s="37" t="n">
        <v>52</v>
      </c>
      <c r="E603" s="37" t="n">
        <v>62</v>
      </c>
      <c r="F603" s="37" t="inlineStr">
        <is>
          <t>Differs from upstream baseline</t>
        </is>
      </c>
      <c r="G603" s="3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37" t="inlineStr">
        <is>
          <t>2026-09-30</t>
        </is>
      </c>
      <c r="B605" s="37" t="inlineStr">
        <is>
          <t>Pokemon Stats</t>
        </is>
      </c>
      <c r="C605" s="37" t="inlineStr">
        <is>
          <t>Honchkrow baseSpDefense</t>
        </is>
      </c>
      <c r="D605" s="37" t="n">
        <v>52</v>
      </c>
      <c r="E605" s="37" t="n">
        <v>62</v>
      </c>
      <c r="F605" s="37" t="inlineStr">
        <is>
          <t>Differs from upstream baseline</t>
        </is>
      </c>
      <c r="G605" s="3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37" t="inlineStr">
        <is>
          <t>2026-09-30</t>
        </is>
      </c>
      <c r="B607" s="37" t="inlineStr">
        <is>
          <t>Abilities</t>
        </is>
      </c>
      <c r="C607" s="37" t="inlineStr">
        <is>
          <t>Honchkrow abilities</t>
        </is>
      </c>
      <c r="D607" s="37" t="inlineStr">
        <is>
          <t>Insomnia / Super Luck / Moxie</t>
        </is>
      </c>
      <c r="E607" s="37" t="inlineStr">
        <is>
          <t>Super Luck / Super Luck / Moxie</t>
        </is>
      </c>
      <c r="F607" s="37" t="inlineStr">
        <is>
          <t>Differs from upstream baseline</t>
        </is>
      </c>
      <c r="G607" s="3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37" t="inlineStr">
        <is>
          <t>2026-09-30</t>
        </is>
      </c>
      <c r="B609" s="37" t="inlineStr">
        <is>
          <t>Pokemon Stats</t>
        </is>
      </c>
      <c r="C609" s="37" t="inlineStr">
        <is>
          <t>Honedge baseSpAttack</t>
        </is>
      </c>
      <c r="D609" s="37" t="n">
        <v>35</v>
      </c>
      <c r="E609" s="37" t="n">
        <v>30</v>
      </c>
      <c r="F609" s="37" t="inlineStr">
        <is>
          <t>Differs from upstream baseline</t>
        </is>
      </c>
      <c r="G609" s="3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37" t="inlineStr">
        <is>
          <t>2026-09-30</t>
        </is>
      </c>
      <c r="B611" s="37" t="inlineStr">
        <is>
          <t>Abilities</t>
        </is>
      </c>
      <c r="C611" s="37" t="inlineStr">
        <is>
          <t>Hoothoot abilities</t>
        </is>
      </c>
      <c r="D611" s="37" t="inlineStr">
        <is>
          <t>Insomnia / Keen Eye / Tinted Lens</t>
        </is>
      </c>
      <c r="E611" s="37" t="inlineStr">
        <is>
          <t>Insomnia / Insomnia / Tinted Lens</t>
        </is>
      </c>
      <c r="F611" s="37" t="inlineStr">
        <is>
          <t>Differs from upstream baseline</t>
        </is>
      </c>
      <c r="G611" s="3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37" t="inlineStr">
        <is>
          <t>2026-09-30</t>
        </is>
      </c>
      <c r="B613" s="37" t="inlineStr">
        <is>
          <t>Abilities</t>
        </is>
      </c>
      <c r="C613" s="37" t="inlineStr">
        <is>
          <t>Horsea abilities</t>
        </is>
      </c>
      <c r="D613" s="37" t="inlineStr">
        <is>
          <t>Swift Swim / Sniper / Damp</t>
        </is>
      </c>
      <c r="E613" s="37" t="inlineStr">
        <is>
          <t>Swift Swim / Swift Swim / Damp</t>
        </is>
      </c>
      <c r="F613" s="37" t="inlineStr">
        <is>
          <t>Differs from upstream baseline</t>
        </is>
      </c>
      <c r="G613" s="3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37" t="inlineStr">
        <is>
          <t>2026-09-30</t>
        </is>
      </c>
      <c r="B615" s="37" t="inlineStr">
        <is>
          <t>Pokemon Stats</t>
        </is>
      </c>
      <c r="C615" s="37" t="inlineStr">
        <is>
          <t>Houndoom baseSpeed</t>
        </is>
      </c>
      <c r="D615" s="37" t="n">
        <v>95</v>
      </c>
      <c r="E615" s="37" t="n">
        <v>105</v>
      </c>
      <c r="F615" s="37" t="inlineStr">
        <is>
          <t>Differs from upstream baseline</t>
        </is>
      </c>
      <c r="G615" s="3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37" t="inlineStr">
        <is>
          <t>2026-09-30</t>
        </is>
      </c>
      <c r="B617" s="37" t="inlineStr">
        <is>
          <t>Pokemon Stats</t>
        </is>
      </c>
      <c r="C617" s="37" t="inlineStr">
        <is>
          <t>Houndoom baseSpAttack</t>
        </is>
      </c>
      <c r="D617" s="37" t="n">
        <v>140</v>
      </c>
      <c r="E617" s="37" t="n">
        <v>150</v>
      </c>
      <c r="F617" s="37" t="inlineStr">
        <is>
          <t>Differs from upstream baseline</t>
        </is>
      </c>
      <c r="G617" s="3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37" t="inlineStr">
        <is>
          <t>2026-09-30</t>
        </is>
      </c>
      <c r="B619" s="37" t="inlineStr">
        <is>
          <t>Abilities</t>
        </is>
      </c>
      <c r="C619" s="37" t="inlineStr">
        <is>
          <t>Houndour abilities</t>
        </is>
      </c>
      <c r="D619" s="37" t="inlineStr">
        <is>
          <t>Early Bird / Flash Fire / Unnerve</t>
        </is>
      </c>
      <c r="E619" s="37" t="inlineStr">
        <is>
          <t>Solar Power / Solar Power / Unnerve</t>
        </is>
      </c>
      <c r="F619" s="37" t="inlineStr">
        <is>
          <t>Differs from upstream baseline</t>
        </is>
      </c>
      <c r="G619" s="3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37" t="inlineStr">
        <is>
          <t>2026-09-30</t>
        </is>
      </c>
      <c r="B621" s="37" t="inlineStr">
        <is>
          <t>Pokemon Stats</t>
        </is>
      </c>
      <c r="C621" s="37" t="inlineStr">
        <is>
          <t>Huntail baseAttack</t>
        </is>
      </c>
      <c r="D621" s="37" t="n">
        <v>104</v>
      </c>
      <c r="E621" s="37" t="n">
        <v>114</v>
      </c>
      <c r="F621" s="37" t="inlineStr">
        <is>
          <t>Differs from upstream baseline</t>
        </is>
      </c>
      <c r="G621" s="3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37" t="inlineStr">
        <is>
          <t>2026-09-30</t>
        </is>
      </c>
      <c r="B623" s="37" t="inlineStr">
        <is>
          <t>Pokemon Stats</t>
        </is>
      </c>
      <c r="C623" s="37" t="inlineStr">
        <is>
          <t>Hypno baseAttack</t>
        </is>
      </c>
      <c r="D623" s="37" t="n">
        <v>73</v>
      </c>
      <c r="E623" s="37" t="n">
        <v>93</v>
      </c>
      <c r="F623" s="37" t="inlineStr">
        <is>
          <t>Differs from upstream baseline</t>
        </is>
      </c>
      <c r="G623" s="3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37" t="inlineStr">
        <is>
          <t>2026-09-30</t>
        </is>
      </c>
      <c r="B625" s="37" t="inlineStr">
        <is>
          <t>Abilities</t>
        </is>
      </c>
      <c r="C625" s="37" t="inlineStr">
        <is>
          <t>Hypno abilities</t>
        </is>
      </c>
      <c r="D625" s="37" t="inlineStr">
        <is>
          <t>Insomnia / Forewarn / Inner Focus</t>
        </is>
      </c>
      <c r="E625" s="37" t="inlineStr">
        <is>
          <t>Bad Dreams / Bad Dreams / Inner Focus</t>
        </is>
      </c>
      <c r="F625" s="37" t="inlineStr">
        <is>
          <t>Differs from upstream baseline</t>
        </is>
      </c>
      <c r="G625" s="3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37" t="inlineStr">
        <is>
          <t>2026-09-30</t>
        </is>
      </c>
      <c r="B627" s="37" t="inlineStr">
        <is>
          <t>Pokemon Stats</t>
        </is>
      </c>
      <c r="C627" s="37" t="inlineStr">
        <is>
          <t>Igglybuff baseDefense</t>
        </is>
      </c>
      <c r="D627" s="37" t="n">
        <v>15</v>
      </c>
      <c r="E627" s="37" t="n">
        <v>20</v>
      </c>
      <c r="F627" s="37" t="inlineStr">
        <is>
          <t>Differs from upstream baseline</t>
        </is>
      </c>
      <c r="G627" s="3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37" t="inlineStr">
        <is>
          <t>2026-09-30</t>
        </is>
      </c>
      <c r="B629" s="37" t="inlineStr">
        <is>
          <t>Pokemon Stats</t>
        </is>
      </c>
      <c r="C629" s="37" t="inlineStr">
        <is>
          <t>Igglybuff baseSpDefense</t>
        </is>
      </c>
      <c r="D629" s="37" t="n">
        <v>20</v>
      </c>
      <c r="E629" s="37" t="n">
        <v>25</v>
      </c>
      <c r="F629" s="37" t="inlineStr">
        <is>
          <t>Differs from upstream baseline</t>
        </is>
      </c>
      <c r="G629" s="3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37" t="inlineStr">
        <is>
          <t>2026-09-30</t>
        </is>
      </c>
      <c r="B631" s="37" t="inlineStr">
        <is>
          <t>Abilities</t>
        </is>
      </c>
      <c r="C631" s="37" t="inlineStr">
        <is>
          <t>Igglybuff abilities</t>
        </is>
      </c>
      <c r="D631" s="37" t="inlineStr">
        <is>
          <t>Cute Charm / Competitive / Friend Guard</t>
        </is>
      </c>
      <c r="E631" s="37" t="inlineStr">
        <is>
          <t>Cute Charm / Friend Guard</t>
        </is>
      </c>
      <c r="F631" s="37" t="inlineStr">
        <is>
          <t>Differs from upstream baseline</t>
        </is>
      </c>
      <c r="G631" s="3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37" t="inlineStr">
        <is>
          <t>2026-09-30</t>
        </is>
      </c>
      <c r="B633" s="37" t="inlineStr">
        <is>
          <t>Pokemon Stats</t>
        </is>
      </c>
      <c r="C633" s="37" t="inlineStr">
        <is>
          <t>Illumise baseAttack</t>
        </is>
      </c>
      <c r="D633" s="37" t="n">
        <v>47</v>
      </c>
      <c r="E633" s="37" t="n">
        <v>77</v>
      </c>
      <c r="F633" s="37" t="inlineStr">
        <is>
          <t>Differs from upstream baseline</t>
        </is>
      </c>
      <c r="G633" s="3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37" t="inlineStr">
        <is>
          <t>2026-09-30</t>
        </is>
      </c>
      <c r="B635" s="37" t="inlineStr">
        <is>
          <t>Pokemon Stats</t>
        </is>
      </c>
      <c r="C635" s="37" t="inlineStr">
        <is>
          <t>Illumise baseSpDefense</t>
        </is>
      </c>
      <c r="D635" s="37" t="n">
        <v>85</v>
      </c>
      <c r="E635" s="37" t="n">
        <v>75</v>
      </c>
      <c r="F635" s="37" t="inlineStr">
        <is>
          <t>Differs from upstream baseline</t>
        </is>
      </c>
      <c r="G635" s="3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37" t="inlineStr">
        <is>
          <t>2026-09-30</t>
        </is>
      </c>
      <c r="B637" s="37" t="inlineStr">
        <is>
          <t>Pokemon Stats</t>
        </is>
      </c>
      <c r="C637" s="37" t="inlineStr">
        <is>
          <t>Infernape baseHP</t>
        </is>
      </c>
      <c r="D637" s="37" t="n">
        <v>76</v>
      </c>
      <c r="E637" s="37" t="n">
        <v>77</v>
      </c>
      <c r="F637" s="37" t="inlineStr">
        <is>
          <t>Differs from upstream baseline</t>
        </is>
      </c>
      <c r="G637" s="3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37" t="inlineStr">
        <is>
          <t>2026-09-30</t>
        </is>
      </c>
      <c r="B639" s="37" t="inlineStr">
        <is>
          <t>Pokemon Stats</t>
        </is>
      </c>
      <c r="C639" s="37" t="inlineStr">
        <is>
          <t>Inkay baseAttack</t>
        </is>
      </c>
      <c r="D639" s="37" t="n">
        <v>54</v>
      </c>
      <c r="E639" s="37" t="n">
        <v>55</v>
      </c>
      <c r="F639" s="37" t="inlineStr">
        <is>
          <t>Differs from upstream baseline</t>
        </is>
      </c>
      <c r="G639" s="3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37" t="inlineStr">
        <is>
          <t>2026-09-30</t>
        </is>
      </c>
      <c r="B641" s="37" t="inlineStr">
        <is>
          <t>Pokemon Stats</t>
        </is>
      </c>
      <c r="C641" s="37" t="inlineStr">
        <is>
          <t>Inkay baseSpDefense</t>
        </is>
      </c>
      <c r="D641" s="37" t="n">
        <v>46</v>
      </c>
      <c r="E641" s="37" t="n">
        <v>50</v>
      </c>
      <c r="F641" s="37" t="inlineStr">
        <is>
          <t>Differs from upstream baseline</t>
        </is>
      </c>
      <c r="G641" s="3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37" t="inlineStr">
        <is>
          <t>2026-09-30</t>
        </is>
      </c>
      <c r="B643" s="37" t="inlineStr">
        <is>
          <t>Abilities</t>
        </is>
      </c>
      <c r="C643" s="37" t="inlineStr">
        <is>
          <t>Ivysaur abilities</t>
        </is>
      </c>
      <c r="D643" s="37" t="inlineStr">
        <is>
          <t>Overgrow / Chlorophyll</t>
        </is>
      </c>
      <c r="E643" s="37" t="inlineStr">
        <is>
          <t>Overgrow / Overgrow / Chlorophyll</t>
        </is>
      </c>
      <c r="F643" s="37" t="inlineStr">
        <is>
          <t>Differs from upstream baseline</t>
        </is>
      </c>
      <c r="G643" s="3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37" t="inlineStr">
        <is>
          <t>2026-09-30</t>
        </is>
      </c>
      <c r="B645" s="37" t="inlineStr">
        <is>
          <t>Pokemon Stats</t>
        </is>
      </c>
      <c r="C645" s="37" t="inlineStr">
        <is>
          <t>Jigglypuff baseDefense</t>
        </is>
      </c>
      <c r="D645" s="37" t="n">
        <v>20</v>
      </c>
      <c r="E645" s="37" t="n">
        <v>38</v>
      </c>
      <c r="F645" s="37" t="inlineStr">
        <is>
          <t>Differs from upstream baseline</t>
        </is>
      </c>
      <c r="G645" s="3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37" t="inlineStr">
        <is>
          <t>2026-09-30</t>
        </is>
      </c>
      <c r="B647" s="37" t="inlineStr">
        <is>
          <t>Pokemon Stats</t>
        </is>
      </c>
      <c r="C647" s="37" t="inlineStr">
        <is>
          <t>Jigglypuff baseSpDefense</t>
        </is>
      </c>
      <c r="D647" s="37" t="n">
        <v>25</v>
      </c>
      <c r="E647" s="37" t="n">
        <v>55</v>
      </c>
      <c r="F647" s="37" t="inlineStr">
        <is>
          <t>Differs from upstream baseline</t>
        </is>
      </c>
      <c r="G647" s="3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37" t="inlineStr">
        <is>
          <t>2026-09-30</t>
        </is>
      </c>
      <c r="B649" s="37" t="inlineStr">
        <is>
          <t>Abilities</t>
        </is>
      </c>
      <c r="C649" s="37" t="inlineStr">
        <is>
          <t>Jolteon abilities</t>
        </is>
      </c>
      <c r="D649" s="37" t="inlineStr">
        <is>
          <t>Volt Absorb / Volt Absorb / Quick Feet</t>
        </is>
      </c>
      <c r="E649" s="37" t="inlineStr">
        <is>
          <t>Static / Rough Skin / Quick Feet</t>
        </is>
      </c>
      <c r="F649" s="37" t="inlineStr">
        <is>
          <t>Differs from upstream baseline</t>
        </is>
      </c>
      <c r="G649" s="3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37" t="inlineStr">
        <is>
          <t>2026-09-30</t>
        </is>
      </c>
      <c r="B651" s="37" t="inlineStr">
        <is>
          <t>Abilities</t>
        </is>
      </c>
      <c r="C651" s="37" t="inlineStr">
        <is>
          <t>Jumpluff abilities</t>
        </is>
      </c>
      <c r="D651" s="37" t="inlineStr">
        <is>
          <t>Chlorophyll / Leaf Guard / Infiltrator</t>
        </is>
      </c>
      <c r="E651" s="37" t="inlineStr">
        <is>
          <t>Chlorophyll / Chlorophyll / Infiltrator</t>
        </is>
      </c>
      <c r="F651" s="37" t="inlineStr">
        <is>
          <t>Differs from upstream baseline</t>
        </is>
      </c>
      <c r="G651" s="3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37" t="inlineStr">
        <is>
          <t>2026-09-30</t>
        </is>
      </c>
      <c r="B653" s="37" t="inlineStr">
        <is>
          <t>Pokemon Stats</t>
        </is>
      </c>
      <c r="C653" s="37" t="inlineStr">
        <is>
          <t>Jynx baseSpDefense</t>
        </is>
      </c>
      <c r="D653" s="37" t="n">
        <v>95</v>
      </c>
      <c r="E653" s="37" t="n">
        <v>113</v>
      </c>
      <c r="F653" s="37" t="inlineStr">
        <is>
          <t>Differs from upstream baseline</t>
        </is>
      </c>
      <c r="G653" s="3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37" t="inlineStr">
        <is>
          <t>2026-09-30</t>
        </is>
      </c>
      <c r="B655" s="37" t="inlineStr">
        <is>
          <t>Pokemon Stats</t>
        </is>
      </c>
      <c r="C655" s="37" t="inlineStr">
        <is>
          <t>Kadabra baseHP</t>
        </is>
      </c>
      <c r="D655" s="37" t="n">
        <v>40</v>
      </c>
      <c r="E655" s="37" t="n">
        <v>55</v>
      </c>
      <c r="F655" s="37" t="inlineStr">
        <is>
          <t>Differs from upstream baseline</t>
        </is>
      </c>
      <c r="G655" s="3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37" t="inlineStr">
        <is>
          <t>2026-09-30</t>
        </is>
      </c>
      <c r="B657" s="37" t="inlineStr">
        <is>
          <t>Pokemon Stats</t>
        </is>
      </c>
      <c r="C657" s="37" t="inlineStr">
        <is>
          <t>Kadabra baseSpDefense</t>
        </is>
      </c>
      <c r="D657" s="37" t="n">
        <v>70</v>
      </c>
      <c r="E657" s="37" t="n">
        <v>85</v>
      </c>
      <c r="F657" s="37" t="inlineStr">
        <is>
          <t>Differs from upstream baseline</t>
        </is>
      </c>
      <c r="G657" s="3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37" t="inlineStr">
        <is>
          <t>2026-09-30</t>
        </is>
      </c>
      <c r="B659" s="37" t="inlineStr">
        <is>
          <t>Abilities</t>
        </is>
      </c>
      <c r="C659" s="37" t="inlineStr">
        <is>
          <t>Kadabra abilities</t>
        </is>
      </c>
      <c r="D659" s="37" t="inlineStr">
        <is>
          <t>Synchronize / Inner Focus / Magic Guard</t>
        </is>
      </c>
      <c r="E659" s="37" t="inlineStr">
        <is>
          <t>Magic Guard / Inner Focus / Magic Guard</t>
        </is>
      </c>
      <c r="F659" s="37" t="inlineStr">
        <is>
          <t>Differs from upstream baseline</t>
        </is>
      </c>
      <c r="G659" s="3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37" t="inlineStr">
        <is>
          <t>2026-09-30</t>
        </is>
      </c>
      <c r="B661" s="37" t="inlineStr">
        <is>
          <t>Abilities</t>
        </is>
      </c>
      <c r="C661" s="37" t="inlineStr">
        <is>
          <t>Kangaskhan abilities</t>
        </is>
      </c>
      <c r="D661" s="37" t="inlineStr">
        <is>
          <t>Early Bird / Scrappy / Inner Focus</t>
        </is>
      </c>
      <c r="E661" s="37" t="inlineStr">
        <is>
          <t>Scrappy / Scrappy / Inner Focus</t>
        </is>
      </c>
      <c r="F661" s="37" t="inlineStr">
        <is>
          <t>Differs from upstream baseline</t>
        </is>
      </c>
      <c r="G661" s="3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37" t="inlineStr">
        <is>
          <t>2026-09-30</t>
        </is>
      </c>
      <c r="B663" s="37" t="inlineStr">
        <is>
          <t>Pokemon Stats</t>
        </is>
      </c>
      <c r="C663" s="37" t="inlineStr">
        <is>
          <t>Karrablast baseAttack</t>
        </is>
      </c>
      <c r="D663" s="37" t="n">
        <v>75</v>
      </c>
      <c r="E663" s="37" t="n">
        <v>84</v>
      </c>
      <c r="F663" s="37" t="inlineStr">
        <is>
          <t>Differs from upstream baseline</t>
        </is>
      </c>
      <c r="G663" s="3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37" t="inlineStr">
        <is>
          <t>2026-09-30</t>
        </is>
      </c>
      <c r="B665" s="37" t="inlineStr">
        <is>
          <t>Pokemon Stats</t>
        </is>
      </c>
      <c r="C665" s="37" t="inlineStr">
        <is>
          <t>Karrablast baseSpAttack</t>
        </is>
      </c>
      <c r="D665" s="37" t="n">
        <v>40</v>
      </c>
      <c r="E665" s="37" t="n">
        <v>30</v>
      </c>
      <c r="F665" s="37" t="inlineStr">
        <is>
          <t>Differs from upstream baseline</t>
        </is>
      </c>
      <c r="G665" s="3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37" t="inlineStr">
        <is>
          <t>2026-09-30</t>
        </is>
      </c>
      <c r="B667" s="37" t="inlineStr">
        <is>
          <t>Pokemon Stats</t>
        </is>
      </c>
      <c r="C667" s="37" t="inlineStr">
        <is>
          <t>Karrablast baseSpeed</t>
        </is>
      </c>
      <c r="D667" s="37" t="n">
        <v>60</v>
      </c>
      <c r="E667" s="37" t="n">
        <v>67</v>
      </c>
      <c r="F667" s="37" t="inlineStr">
        <is>
          <t>Differs from upstream baseline</t>
        </is>
      </c>
      <c r="G667" s="3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37" t="inlineStr">
        <is>
          <t>2026-09-30</t>
        </is>
      </c>
      <c r="B669" s="37" t="inlineStr">
        <is>
          <t>Pokemon Stats</t>
        </is>
      </c>
      <c r="C669" s="37" t="inlineStr">
        <is>
          <t>Kecleon baseHP</t>
        </is>
      </c>
      <c r="D669" s="37" t="n">
        <v>60</v>
      </c>
      <c r="E669" s="37" t="n">
        <v>65</v>
      </c>
      <c r="F669" s="37" t="inlineStr">
        <is>
          <t>Differs from upstream baseline</t>
        </is>
      </c>
      <c r="G669" s="3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37" t="inlineStr">
        <is>
          <t>2026-09-30</t>
        </is>
      </c>
      <c r="B671" s="37" t="inlineStr">
        <is>
          <t>Pokemon Stats</t>
        </is>
      </c>
      <c r="C671" s="37" t="inlineStr">
        <is>
          <t>Kecleon baseSpDefense</t>
        </is>
      </c>
      <c r="D671" s="37" t="n">
        <v>120</v>
      </c>
      <c r="E671" s="37" t="n">
        <v>135</v>
      </c>
      <c r="F671" s="37" t="inlineStr">
        <is>
          <t>Differs from upstream baseline</t>
        </is>
      </c>
      <c r="G671" s="3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37" t="inlineStr">
        <is>
          <t>2026-09-30</t>
        </is>
      </c>
      <c r="B673" s="37" t="inlineStr">
        <is>
          <t>Pokemon Stats</t>
        </is>
      </c>
      <c r="C673" s="37" t="inlineStr">
        <is>
          <t>Keldeo baseAttack</t>
        </is>
      </c>
      <c r="D673" s="37" t="n">
        <v>72</v>
      </c>
      <c r="E673" s="37" t="n">
        <v>32</v>
      </c>
      <c r="F673" s="37" t="inlineStr">
        <is>
          <t>Differs from upstream baseline</t>
        </is>
      </c>
      <c r="G673" s="3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37" t="inlineStr">
        <is>
          <t>2026-09-30</t>
        </is>
      </c>
      <c r="B675" s="37" t="inlineStr">
        <is>
          <t>Pokemon Stats</t>
        </is>
      </c>
      <c r="C675" s="37" t="inlineStr">
        <is>
          <t>Keldeo baseSpeed</t>
        </is>
      </c>
      <c r="D675" s="37" t="n">
        <v>108</v>
      </c>
      <c r="E675" s="37" t="n">
        <v>126</v>
      </c>
      <c r="F675" s="37" t="inlineStr">
        <is>
          <t>Differs from upstream baseline</t>
        </is>
      </c>
      <c r="G675" s="3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37" t="inlineStr">
        <is>
          <t>2026-09-30</t>
        </is>
      </c>
      <c r="B677" s="37" t="inlineStr">
        <is>
          <t>Pokemon Stats</t>
        </is>
      </c>
      <c r="C677" s="37" t="inlineStr">
        <is>
          <t>Kingambit baseSpAttack</t>
        </is>
      </c>
      <c r="D677" s="37" t="n">
        <v>60</v>
      </c>
      <c r="E677" s="37" t="n">
        <v>30</v>
      </c>
      <c r="F677" s="37" t="inlineStr">
        <is>
          <t>Differs from upstream baseline</t>
        </is>
      </c>
      <c r="G677" s="3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37" t="inlineStr">
        <is>
          <t>2026-09-30</t>
        </is>
      </c>
      <c r="B679" s="37" t="inlineStr">
        <is>
          <t>Abilities</t>
        </is>
      </c>
      <c r="C679" s="37" t="inlineStr">
        <is>
          <t>Kingdra abilities</t>
        </is>
      </c>
      <c r="D679" s="37" t="inlineStr">
        <is>
          <t>Swift Swim / Sniper / Damp</t>
        </is>
      </c>
      <c r="E679" s="37" t="inlineStr">
        <is>
          <t>Swift Swim / Swift Swim / Damp</t>
        </is>
      </c>
      <c r="F679" s="37" t="inlineStr">
        <is>
          <t>Differs from upstream baseline</t>
        </is>
      </c>
      <c r="G679" s="3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37" t="inlineStr">
        <is>
          <t>2026-09-30</t>
        </is>
      </c>
      <c r="B681" s="37" t="inlineStr">
        <is>
          <t>Abilities</t>
        </is>
      </c>
      <c r="C681" s="37" t="inlineStr">
        <is>
          <t>Kirlia abilities</t>
        </is>
      </c>
      <c r="D681" s="37" t="inlineStr">
        <is>
          <t>Synchronize / Trace / Telepathy</t>
        </is>
      </c>
      <c r="E681" s="37" t="inlineStr">
        <is>
          <t>Trace / Trace / Telepathy</t>
        </is>
      </c>
      <c r="F681" s="37" t="inlineStr">
        <is>
          <t>Differs from upstream baseline</t>
        </is>
      </c>
      <c r="G681" s="3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37" t="inlineStr">
        <is>
          <t>2026-09-30</t>
        </is>
      </c>
      <c r="B683" s="37" t="inlineStr">
        <is>
          <t>Pokemon Stats</t>
        </is>
      </c>
      <c r="C683" s="37" t="inlineStr">
        <is>
          <t>Kleavor baseAttack</t>
        </is>
      </c>
      <c r="D683" s="37" t="n">
        <v>135</v>
      </c>
      <c r="E683" s="37" t="n">
        <v>143</v>
      </c>
      <c r="F683" s="37" t="inlineStr">
        <is>
          <t>Differs from upstream baseline</t>
        </is>
      </c>
      <c r="G683" s="3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37" t="inlineStr">
        <is>
          <t>2026-09-30</t>
        </is>
      </c>
      <c r="B685" s="37" t="inlineStr">
        <is>
          <t>Pokemon Stats</t>
        </is>
      </c>
      <c r="C685" s="37" t="inlineStr">
        <is>
          <t>Kleavor baseSpeed</t>
        </is>
      </c>
      <c r="D685" s="37" t="n">
        <v>85</v>
      </c>
      <c r="E685" s="37" t="n">
        <v>92</v>
      </c>
      <c r="F685" s="37" t="inlineStr">
        <is>
          <t>Differs from upstream baseline</t>
        </is>
      </c>
      <c r="G685" s="3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37" t="inlineStr">
        <is>
          <t>2026-09-30</t>
        </is>
      </c>
      <c r="B687" s="37" t="inlineStr">
        <is>
          <t>Pokemon Stats</t>
        </is>
      </c>
      <c r="C687" s="37" t="inlineStr">
        <is>
          <t>Klefki baseAttack</t>
        </is>
      </c>
      <c r="D687" s="37" t="n">
        <v>80</v>
      </c>
      <c r="E687" s="37" t="n">
        <v>87</v>
      </c>
      <c r="F687" s="37" t="inlineStr">
        <is>
          <t>Differs from upstream baseline</t>
        </is>
      </c>
      <c r="G687" s="3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37" t="inlineStr">
        <is>
          <t>2026-09-30</t>
        </is>
      </c>
      <c r="B689" s="37" t="inlineStr">
        <is>
          <t>Pokemon Stats</t>
        </is>
      </c>
      <c r="C689" s="37" t="inlineStr">
        <is>
          <t>Klinklang baseHP</t>
        </is>
      </c>
      <c r="D689" s="37" t="n">
        <v>60</v>
      </c>
      <c r="E689" s="37" t="n">
        <v>70</v>
      </c>
      <c r="F689" s="37" t="inlineStr">
        <is>
          <t>Differs from upstream baseline</t>
        </is>
      </c>
      <c r="G689" s="3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37" t="inlineStr">
        <is>
          <t>2026-09-30</t>
        </is>
      </c>
      <c r="B691" s="37" t="inlineStr">
        <is>
          <t>Abilities</t>
        </is>
      </c>
      <c r="C691" s="37" t="inlineStr">
        <is>
          <t>Koffing abilities</t>
        </is>
      </c>
      <c r="D691" s="37" t="inlineStr">
        <is>
          <t>Levitate / Neutralizing Gas / Stench</t>
        </is>
      </c>
      <c r="E691" s="37" t="inlineStr">
        <is>
          <t>Levitate / Stench</t>
        </is>
      </c>
      <c r="F691" s="37" t="inlineStr">
        <is>
          <t>Differs from upstream baseline</t>
        </is>
      </c>
      <c r="G691" s="3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37" t="inlineStr">
        <is>
          <t>2026-09-30</t>
        </is>
      </c>
      <c r="B693" s="37" t="inlineStr">
        <is>
          <t>Abilities</t>
        </is>
      </c>
      <c r="C693" s="37" t="inlineStr">
        <is>
          <t>Kricketune abilities</t>
        </is>
      </c>
      <c r="D693" s="37" t="inlineStr">
        <is>
          <t>Swarm / Technician</t>
        </is>
      </c>
      <c r="E693" s="37" t="inlineStr">
        <is>
          <t>Hyper Cutter / Technician</t>
        </is>
      </c>
      <c r="F693" s="37" t="inlineStr">
        <is>
          <t>Differs from upstream baseline</t>
        </is>
      </c>
      <c r="G693" s="3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37" t="inlineStr">
        <is>
          <t>2026-09-30</t>
        </is>
      </c>
      <c r="B695" s="37" t="inlineStr">
        <is>
          <t>Pokemon Stats</t>
        </is>
      </c>
      <c r="C695" s="37" t="inlineStr">
        <is>
          <t>Krokorok baseAttack</t>
        </is>
      </c>
      <c r="D695" s="37" t="n">
        <v>82</v>
      </c>
      <c r="E695" s="37" t="n">
        <v>91</v>
      </c>
      <c r="F695" s="37" t="inlineStr">
        <is>
          <t>Differs from upstream baseline</t>
        </is>
      </c>
      <c r="G695" s="3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37" t="inlineStr">
        <is>
          <t>2026-09-30</t>
        </is>
      </c>
      <c r="B697" s="37" t="inlineStr">
        <is>
          <t>Pokemon Stats</t>
        </is>
      </c>
      <c r="C697" s="37" t="inlineStr">
        <is>
          <t>Krokorok baseSpAttack</t>
        </is>
      </c>
      <c r="D697" s="37" t="n">
        <v>45</v>
      </c>
      <c r="E697" s="37" t="n">
        <v>30</v>
      </c>
      <c r="F697" s="37" t="inlineStr">
        <is>
          <t>Differs from upstream baseline</t>
        </is>
      </c>
      <c r="G697" s="3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37" t="inlineStr">
        <is>
          <t>2026-09-30</t>
        </is>
      </c>
      <c r="B699" s="37" t="inlineStr">
        <is>
          <t>Pokemon Stats</t>
        </is>
      </c>
      <c r="C699" s="37" t="inlineStr">
        <is>
          <t>Krokorok baseSpeed</t>
        </is>
      </c>
      <c r="D699" s="37" t="n">
        <v>74</v>
      </c>
      <c r="E699" s="37" t="n">
        <v>82</v>
      </c>
      <c r="F699" s="37" t="inlineStr">
        <is>
          <t>Differs from upstream baseline</t>
        </is>
      </c>
      <c r="G699" s="3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37" t="inlineStr">
        <is>
          <t>2026-09-30</t>
        </is>
      </c>
      <c r="B701" s="37" t="inlineStr">
        <is>
          <t>Pokemon Stats</t>
        </is>
      </c>
      <c r="C701" s="37" t="inlineStr">
        <is>
          <t>Krookodile baseSpAttack</t>
        </is>
      </c>
      <c r="D701" s="37" t="n">
        <v>65</v>
      </c>
      <c r="E701" s="37" t="n">
        <v>30</v>
      </c>
      <c r="F701" s="37" t="inlineStr">
        <is>
          <t>Differs from upstream baseline</t>
        </is>
      </c>
      <c r="G701" s="3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37" t="inlineStr">
        <is>
          <t>2026-09-30</t>
        </is>
      </c>
      <c r="B703" s="37" t="inlineStr">
        <is>
          <t>Abilities</t>
        </is>
      </c>
      <c r="C703" s="37" t="inlineStr">
        <is>
          <t>Kyogre abilities</t>
        </is>
      </c>
      <c r="D703" s="37" t="inlineStr">
        <is>
          <t>Primordial Sea / Primordial Sea</t>
        </is>
      </c>
      <c r="E703" s="37" t="inlineStr">
        <is>
          <t>Water Bubble / Water Bubble</t>
        </is>
      </c>
      <c r="F703" s="37" t="inlineStr">
        <is>
          <t>Differs from upstream baseline</t>
        </is>
      </c>
      <c r="G703" s="3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37" t="inlineStr">
        <is>
          <t>2026-09-30</t>
        </is>
      </c>
      <c r="B705" s="37" t="inlineStr">
        <is>
          <t>Pokemon Stats</t>
        </is>
      </c>
      <c r="C705" s="37" t="inlineStr">
        <is>
          <t>Lampent baseHP</t>
        </is>
      </c>
      <c r="D705" s="37" t="n">
        <v>60</v>
      </c>
      <c r="E705" s="37" t="n">
        <v>62</v>
      </c>
      <c r="F705" s="37" t="inlineStr">
        <is>
          <t>Differs from upstream baseline</t>
        </is>
      </c>
      <c r="G705" s="3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37" t="inlineStr">
        <is>
          <t>2026-09-30</t>
        </is>
      </c>
      <c r="B707" s="37" t="inlineStr">
        <is>
          <t>Pokemon Stats</t>
        </is>
      </c>
      <c r="C707" s="37" t="inlineStr">
        <is>
          <t>Lampent baseSpAttack</t>
        </is>
      </c>
      <c r="D707" s="37" t="n">
        <v>95</v>
      </c>
      <c r="E707" s="37" t="n">
        <v>102</v>
      </c>
      <c r="F707" s="37" t="inlineStr">
        <is>
          <t>Differs from upstream baseline</t>
        </is>
      </c>
      <c r="G707" s="3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37" t="inlineStr">
        <is>
          <t>2026-09-30</t>
        </is>
      </c>
      <c r="B709" s="37" t="inlineStr">
        <is>
          <t>Pokemon Stats</t>
        </is>
      </c>
      <c r="C709" s="37" t="inlineStr">
        <is>
          <t>Lampent baseSpeed</t>
        </is>
      </c>
      <c r="D709" s="37" t="n">
        <v>55</v>
      </c>
      <c r="E709" s="37" t="n">
        <v>62</v>
      </c>
      <c r="F709" s="37" t="inlineStr">
        <is>
          <t>Differs from upstream baseline</t>
        </is>
      </c>
      <c r="G709" s="3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37" t="inlineStr">
        <is>
          <t>2026-09-30</t>
        </is>
      </c>
      <c r="B711" s="37" t="inlineStr">
        <is>
          <t>Pokemon Stats</t>
        </is>
      </c>
      <c r="C711" s="37" t="inlineStr">
        <is>
          <t>Lapras baseAttack</t>
        </is>
      </c>
      <c r="D711" s="37" t="n">
        <v>85</v>
      </c>
      <c r="E711" s="37" t="n">
        <v>95</v>
      </c>
      <c r="F711" s="37" t="inlineStr">
        <is>
          <t>Differs from upstream baseline</t>
        </is>
      </c>
      <c r="G711" s="3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37" t="inlineStr">
        <is>
          <t>2026-09-30</t>
        </is>
      </c>
      <c r="B713" s="37" t="inlineStr">
        <is>
          <t>Abilities</t>
        </is>
      </c>
      <c r="C713" s="37" t="inlineStr">
        <is>
          <t>Lapras abilities</t>
        </is>
      </c>
      <c r="D713" s="37" t="inlineStr">
        <is>
          <t>Water Absorb / Shell Armor / Hydration</t>
        </is>
      </c>
      <c r="E713" s="37" t="inlineStr">
        <is>
          <t>Serene Grace / Shell Armor / Hydration</t>
        </is>
      </c>
      <c r="F713" s="37" t="inlineStr">
        <is>
          <t>Differs from upstream baseline</t>
        </is>
      </c>
      <c r="G713" s="3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37" t="inlineStr">
        <is>
          <t>2026-09-30</t>
        </is>
      </c>
      <c r="B715" s="37" t="inlineStr">
        <is>
          <t>Pokemon Stats</t>
        </is>
      </c>
      <c r="C715" s="37" t="inlineStr">
        <is>
          <t>Larvesta baseSpAttack</t>
        </is>
      </c>
      <c r="D715" s="37" t="n">
        <v>50</v>
      </c>
      <c r="E715" s="37" t="n">
        <v>30</v>
      </c>
      <c r="F715" s="37" t="inlineStr">
        <is>
          <t>Differs from upstream baseline</t>
        </is>
      </c>
      <c r="G715" s="3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37" t="inlineStr">
        <is>
          <t>2026-09-30</t>
        </is>
      </c>
      <c r="B717" s="37" t="inlineStr">
        <is>
          <t>Evolutions</t>
        </is>
      </c>
      <c r="C717" s="37" t="inlineStr">
        <is>
          <t>Larvesta evolution</t>
        </is>
      </c>
      <c r="D717" s="37" t="inlineStr">
        <is>
          <t>Lv 59 -&gt; Volcarona</t>
        </is>
      </c>
      <c r="E717" s="37" t="inlineStr">
        <is>
          <t>Lv 48 -&gt; Volcarona</t>
        </is>
      </c>
      <c r="F717" s="37" t="inlineStr">
        <is>
          <t>Differs from upstream baseline</t>
        </is>
      </c>
      <c r="G717" s="3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37" t="inlineStr">
        <is>
          <t>2026-09-30</t>
        </is>
      </c>
      <c r="B719" s="37" t="inlineStr">
        <is>
          <t>Abilities</t>
        </is>
      </c>
      <c r="C719" s="37" t="inlineStr">
        <is>
          <t>Leafeon abilities</t>
        </is>
      </c>
      <c r="D719" s="37" t="inlineStr">
        <is>
          <t>Leaf Guard / Leaf Guard / Chlorophyll</t>
        </is>
      </c>
      <c r="E719" s="37" t="inlineStr">
        <is>
          <t>Magic Guard / Natural Cure / Chlorophyll</t>
        </is>
      </c>
      <c r="F719" s="37" t="inlineStr">
        <is>
          <t>Differs from upstream baseline</t>
        </is>
      </c>
      <c r="G719" s="3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37" t="inlineStr">
        <is>
          <t>2026-09-30</t>
        </is>
      </c>
      <c r="B721" s="37" t="inlineStr">
        <is>
          <t>Pokemon Stats</t>
        </is>
      </c>
      <c r="C721" s="37" t="inlineStr">
        <is>
          <t>Leavanny baseAttack</t>
        </is>
      </c>
      <c r="D721" s="37" t="n">
        <v>103</v>
      </c>
      <c r="E721" s="37" t="n">
        <v>113</v>
      </c>
      <c r="F721" s="37" t="inlineStr">
        <is>
          <t>Differs from upstream baseline</t>
        </is>
      </c>
      <c r="G721" s="3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37" t="inlineStr">
        <is>
          <t>2026-09-30</t>
        </is>
      </c>
      <c r="B723" s="37" t="inlineStr">
        <is>
          <t>Pokemon Stats</t>
        </is>
      </c>
      <c r="C723" s="37" t="inlineStr">
        <is>
          <t>Leavanny baseSpDefense</t>
        </is>
      </c>
      <c r="D723" s="37" t="n">
        <v>80</v>
      </c>
      <c r="E723" s="37" t="n">
        <v>85</v>
      </c>
      <c r="F723" s="37" t="inlineStr">
        <is>
          <t>Differs from upstream baseline</t>
        </is>
      </c>
      <c r="G723" s="3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37" t="inlineStr">
        <is>
          <t>2026-09-30</t>
        </is>
      </c>
      <c r="B725" s="37" t="inlineStr">
        <is>
          <t>Abilities</t>
        </is>
      </c>
      <c r="C725" s="37" t="inlineStr">
        <is>
          <t>Leavanny abilities</t>
        </is>
      </c>
      <c r="D725" s="37" t="inlineStr">
        <is>
          <t>Swarm / Chlorophyll / Overcoat</t>
        </is>
      </c>
      <c r="E725" s="37" t="inlineStr">
        <is>
          <t>Swarm / Chlorophyll / Sharpness</t>
        </is>
      </c>
      <c r="F725" s="37" t="inlineStr">
        <is>
          <t>Differs from upstream baseline</t>
        </is>
      </c>
      <c r="G725" s="3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37" t="inlineStr">
        <is>
          <t>2026-09-30</t>
        </is>
      </c>
      <c r="B727" s="37" t="inlineStr">
        <is>
          <t>Abilities</t>
        </is>
      </c>
      <c r="C727" s="37" t="inlineStr">
        <is>
          <t>Ledian abilities</t>
        </is>
      </c>
      <c r="D727" s="37" t="inlineStr">
        <is>
          <t>Swarm / Early Bird / Iron Fist</t>
        </is>
      </c>
      <c r="E727" s="37" t="inlineStr">
        <is>
          <t>Iron Fist / Iron Fist / Iron Fist</t>
        </is>
      </c>
      <c r="F727" s="37" t="inlineStr">
        <is>
          <t>Differs from upstream baseline</t>
        </is>
      </c>
      <c r="G727" s="3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37" t="inlineStr">
        <is>
          <t>2026-09-30</t>
        </is>
      </c>
      <c r="B729" s="37" t="inlineStr">
        <is>
          <t>Abilities</t>
        </is>
      </c>
      <c r="C729" s="37" t="inlineStr">
        <is>
          <t>Ledyba abilities</t>
        </is>
      </c>
      <c r="D729" s="37" t="inlineStr">
        <is>
          <t>Swarm / Early Bird / Rattled</t>
        </is>
      </c>
      <c r="E729" s="37" t="inlineStr">
        <is>
          <t>Swarm / Swarm / Rattled</t>
        </is>
      </c>
      <c r="F729" s="37" t="inlineStr">
        <is>
          <t>Differs from upstream baseline</t>
        </is>
      </c>
      <c r="G729" s="3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37" t="inlineStr">
        <is>
          <t>2026-09-30</t>
        </is>
      </c>
      <c r="B731" s="37" t="inlineStr">
        <is>
          <t>Pokemon Stats</t>
        </is>
      </c>
      <c r="C731" s="37" t="inlineStr">
        <is>
          <t>Lickitung baseAttack</t>
        </is>
      </c>
      <c r="D731" s="37" t="n">
        <v>55</v>
      </c>
      <c r="E731" s="37" t="n">
        <v>60</v>
      </c>
      <c r="F731" s="37" t="inlineStr">
        <is>
          <t>Differs from upstream baseline</t>
        </is>
      </c>
      <c r="G731" s="3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37" t="inlineStr">
        <is>
          <t>2026-09-30</t>
        </is>
      </c>
      <c r="B733" s="37" t="inlineStr">
        <is>
          <t>Pokemon Stats</t>
        </is>
      </c>
      <c r="C733" s="37" t="inlineStr">
        <is>
          <t>Liepard baseHP</t>
        </is>
      </c>
      <c r="D733" s="37" t="n">
        <v>64</v>
      </c>
      <c r="E733" s="37" t="n">
        <v>66</v>
      </c>
      <c r="F733" s="37" t="inlineStr">
        <is>
          <t>Differs from upstream baseline</t>
        </is>
      </c>
      <c r="G733" s="3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37" t="inlineStr">
        <is>
          <t>2026-09-30</t>
        </is>
      </c>
      <c r="B735" s="37" t="inlineStr">
        <is>
          <t>Pokemon Stats</t>
        </is>
      </c>
      <c r="C735" s="37" t="inlineStr">
        <is>
          <t>Liepard baseDefense</t>
        </is>
      </c>
      <c r="D735" s="37" t="n">
        <v>50</v>
      </c>
      <c r="E735" s="37" t="n">
        <v>59</v>
      </c>
      <c r="F735" s="37" t="inlineStr">
        <is>
          <t>Differs from upstream baseline</t>
        </is>
      </c>
      <c r="G735" s="3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37" t="inlineStr">
        <is>
          <t>2026-09-30</t>
        </is>
      </c>
      <c r="B737" s="37" t="inlineStr">
        <is>
          <t>Pokemon Stats</t>
        </is>
      </c>
      <c r="C737" s="37" t="inlineStr">
        <is>
          <t>Liepard baseSpeed</t>
        </is>
      </c>
      <c r="D737" s="37" t="n">
        <v>106</v>
      </c>
      <c r="E737" s="37" t="n">
        <v>116</v>
      </c>
      <c r="F737" s="37" t="inlineStr">
        <is>
          <t>Differs from upstream baseline</t>
        </is>
      </c>
      <c r="G737" s="3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37" t="inlineStr">
        <is>
          <t>2026-09-30</t>
        </is>
      </c>
      <c r="B739" s="37" t="inlineStr">
        <is>
          <t>Pokemon Stats</t>
        </is>
      </c>
      <c r="C739" s="37" t="inlineStr">
        <is>
          <t>Lilligant baseAttack</t>
        </is>
      </c>
      <c r="D739" s="37" t="n">
        <v>60</v>
      </c>
      <c r="E739" s="37" t="n">
        <v>30</v>
      </c>
      <c r="F739" s="37" t="inlineStr">
        <is>
          <t>Differs from upstream baseline</t>
        </is>
      </c>
      <c r="G739" s="3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37" t="inlineStr">
        <is>
          <t>2026-09-30</t>
        </is>
      </c>
      <c r="B741" s="37" t="inlineStr">
        <is>
          <t>Pokemon Stats</t>
        </is>
      </c>
      <c r="C741" s="37" t="inlineStr">
        <is>
          <t>Lilligant baseSpeed</t>
        </is>
      </c>
      <c r="D741" s="37" t="n">
        <v>90</v>
      </c>
      <c r="E741" s="37" t="n">
        <v>114</v>
      </c>
      <c r="F741" s="37" t="inlineStr">
        <is>
          <t>Differs from upstream baseline</t>
        </is>
      </c>
      <c r="G741" s="3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37" t="inlineStr">
        <is>
          <t>2026-09-30</t>
        </is>
      </c>
      <c r="B743" s="37" t="inlineStr">
        <is>
          <t>Pokemon Stats</t>
        </is>
      </c>
      <c r="C743" s="37" t="inlineStr">
        <is>
          <t>Lilligant baseSpAttack</t>
        </is>
      </c>
      <c r="D743" s="37" t="n">
        <v>50</v>
      </c>
      <c r="E743" s="37" t="n">
        <v>30</v>
      </c>
      <c r="F743" s="37" t="inlineStr">
        <is>
          <t>Differs from upstream baseline</t>
        </is>
      </c>
      <c r="G743" s="3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37" t="inlineStr">
        <is>
          <t>2026-09-30</t>
        </is>
      </c>
      <c r="B745" s="37" t="inlineStr">
        <is>
          <t>Abilities</t>
        </is>
      </c>
      <c r="C745" s="37" t="inlineStr">
        <is>
          <t>Linoone abilities</t>
        </is>
      </c>
      <c r="D745" s="37" t="inlineStr">
        <is>
          <t>Pickup / Gluttony / Quick Feet</t>
        </is>
      </c>
      <c r="E745" s="37" t="inlineStr">
        <is>
          <t>Gluttony / Gluttony / Quick Feet</t>
        </is>
      </c>
      <c r="F745" s="37" t="inlineStr">
        <is>
          <t>Differs from upstream baseline</t>
        </is>
      </c>
      <c r="G745" s="3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37" t="inlineStr">
        <is>
          <t>2026-09-30</t>
        </is>
      </c>
      <c r="B747" s="37" t="inlineStr">
        <is>
          <t>Pokemon Stats</t>
        </is>
      </c>
      <c r="C747" s="37" t="inlineStr">
        <is>
          <t>Lopunny baseSpDefense</t>
        </is>
      </c>
      <c r="D747" s="37" t="n">
        <v>96</v>
      </c>
      <c r="E747" s="37" t="n">
        <v>116</v>
      </c>
      <c r="F747" s="37" t="inlineStr">
        <is>
          <t>Differs from upstream baseline</t>
        </is>
      </c>
      <c r="G747" s="3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37" t="inlineStr">
        <is>
          <t>2026-09-30</t>
        </is>
      </c>
      <c r="B749" s="37" t="inlineStr">
        <is>
          <t>Pokemon Stats</t>
        </is>
      </c>
      <c r="C749" s="37" t="inlineStr">
        <is>
          <t>Lopunny baseAttack</t>
        </is>
      </c>
      <c r="D749" s="37" t="n">
        <v>136</v>
      </c>
      <c r="E749" s="37" t="n">
        <v>146</v>
      </c>
      <c r="F749" s="37" t="inlineStr">
        <is>
          <t>Differs from upstream baseline</t>
        </is>
      </c>
      <c r="G749" s="3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37" t="inlineStr">
        <is>
          <t>2026-09-30</t>
        </is>
      </c>
      <c r="B751" s="37" t="inlineStr">
        <is>
          <t>Abilities</t>
        </is>
      </c>
      <c r="C751" s="37" t="inlineStr">
        <is>
          <t>Lucario abilities</t>
        </is>
      </c>
      <c r="D751" s="37" t="inlineStr">
        <is>
          <t>Steadfast / Inner Focus / Justified</t>
        </is>
      </c>
      <c r="E751" s="37" t="inlineStr">
        <is>
          <t>Iron Fist / Adaptability / Justified</t>
        </is>
      </c>
      <c r="F751" s="37" t="inlineStr">
        <is>
          <t>Differs from upstream baseline</t>
        </is>
      </c>
      <c r="G751" s="3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37" t="inlineStr">
        <is>
          <t>2026-09-30</t>
        </is>
      </c>
      <c r="B753" s="37" t="inlineStr">
        <is>
          <t>Pokemon Stats</t>
        </is>
      </c>
      <c r="C753" s="37" t="inlineStr">
        <is>
          <t>Lumineon baseAttack</t>
        </is>
      </c>
      <c r="D753" s="37" t="n">
        <v>69</v>
      </c>
      <c r="E753" s="37" t="n">
        <v>85</v>
      </c>
      <c r="F753" s="37" t="inlineStr">
        <is>
          <t>Differs from upstream baseline</t>
        </is>
      </c>
      <c r="G753" s="3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37" t="inlineStr">
        <is>
          <t>2026-09-30</t>
        </is>
      </c>
      <c r="B755" s="37" t="inlineStr">
        <is>
          <t>Abilities</t>
        </is>
      </c>
      <c r="C755" s="37" t="inlineStr">
        <is>
          <t>Lumineon abilities</t>
        </is>
      </c>
      <c r="D755" s="37" t="inlineStr">
        <is>
          <t>Swift Swim / Storm Drain / Water Veil</t>
        </is>
      </c>
      <c r="E755" s="37" t="inlineStr">
        <is>
          <t>Swift Swim / Chlorophyll / Water Veil</t>
        </is>
      </c>
      <c r="F755" s="37" t="inlineStr">
        <is>
          <t>Differs from upstream baseline</t>
        </is>
      </c>
      <c r="G755" s="3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37" t="inlineStr">
        <is>
          <t>2026-09-30</t>
        </is>
      </c>
      <c r="B757" s="37" t="inlineStr">
        <is>
          <t>Abilities</t>
        </is>
      </c>
      <c r="C757" s="37" t="inlineStr">
        <is>
          <t>Luxio abilities</t>
        </is>
      </c>
      <c r="D757" s="37" t="inlineStr">
        <is>
          <t>Rivalry / Intimidate / Guts</t>
        </is>
      </c>
      <c r="E757" s="37" t="inlineStr">
        <is>
          <t>Hyper Cutter / Hyper Cutter / Guts</t>
        </is>
      </c>
      <c r="F757" s="37" t="inlineStr">
        <is>
          <t>Differs from upstream baseline</t>
        </is>
      </c>
      <c r="G757" s="3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37" t="inlineStr">
        <is>
          <t>2026-09-30</t>
        </is>
      </c>
      <c r="B759" s="37" t="inlineStr">
        <is>
          <t>Pokemon Stats</t>
        </is>
      </c>
      <c r="C759" s="37" t="inlineStr">
        <is>
          <t>Luxray baseSpeed</t>
        </is>
      </c>
      <c r="D759" s="37" t="n">
        <v>70</v>
      </c>
      <c r="E759" s="37" t="n">
        <v>95</v>
      </c>
      <c r="F759" s="37" t="inlineStr">
        <is>
          <t>Differs from upstream baseline</t>
        </is>
      </c>
      <c r="G759" s="3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37" t="inlineStr">
        <is>
          <t>2026-09-30</t>
        </is>
      </c>
      <c r="B761" s="37" t="inlineStr">
        <is>
          <t>Pokemon Stats</t>
        </is>
      </c>
      <c r="C761" s="37" t="inlineStr">
        <is>
          <t>Machamp baseAttack</t>
        </is>
      </c>
      <c r="D761" s="37" t="n">
        <v>130</v>
      </c>
      <c r="E761" s="37" t="n">
        <v>140</v>
      </c>
      <c r="F761" s="37" t="inlineStr">
        <is>
          <t>Differs from upstream baseline</t>
        </is>
      </c>
      <c r="G761" s="3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37" t="inlineStr">
        <is>
          <t>2026-09-30</t>
        </is>
      </c>
      <c r="B763" s="37" t="inlineStr">
        <is>
          <t>Pokemon Stats</t>
        </is>
      </c>
      <c r="C763" s="37" t="inlineStr">
        <is>
          <t>Machoke baseAttack</t>
        </is>
      </c>
      <c r="D763" s="37" t="n">
        <v>100</v>
      </c>
      <c r="E763" s="37" t="n">
        <v>55</v>
      </c>
      <c r="F763" s="37" t="inlineStr">
        <is>
          <t>Differs from upstream baseline</t>
        </is>
      </c>
      <c r="G763" s="3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37" t="inlineStr">
        <is>
          <t>2026-09-30</t>
        </is>
      </c>
      <c r="B765" s="37" t="inlineStr">
        <is>
          <t>Abilities</t>
        </is>
      </c>
      <c r="C765" s="37" t="inlineStr">
        <is>
          <t>Machoke abilities</t>
        </is>
      </c>
      <c r="D765" s="37" t="inlineStr">
        <is>
          <t>Guts / No Guard / Steadfast</t>
        </is>
      </c>
      <c r="E765" s="37" t="inlineStr">
        <is>
          <t>Huge Power / Huge Power / Steadfast</t>
        </is>
      </c>
      <c r="F765" s="37" t="inlineStr">
        <is>
          <t>Differs from upstream baseline</t>
        </is>
      </c>
      <c r="G765" s="3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37" t="inlineStr">
        <is>
          <t>2026-09-30</t>
        </is>
      </c>
      <c r="B767" s="37" t="inlineStr">
        <is>
          <t>Abilities</t>
        </is>
      </c>
      <c r="C767" s="37" t="inlineStr">
        <is>
          <t>Machop abilities</t>
        </is>
      </c>
      <c r="D767" s="37" t="inlineStr">
        <is>
          <t>Guts / No Guard / Steadfast</t>
        </is>
      </c>
      <c r="E767" s="37" t="inlineStr">
        <is>
          <t>No Guard / No Guard / Steadfast</t>
        </is>
      </c>
      <c r="F767" s="37" t="inlineStr">
        <is>
          <t>Differs from upstream baseline</t>
        </is>
      </c>
      <c r="G767" s="3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37" t="inlineStr">
        <is>
          <t>2026-09-30</t>
        </is>
      </c>
      <c r="B769" s="37" t="inlineStr">
        <is>
          <t>Pokemon Stats</t>
        </is>
      </c>
      <c r="C769" s="37" t="inlineStr">
        <is>
          <t>Magcargo baseAttack</t>
        </is>
      </c>
      <c r="D769" s="37" t="n">
        <v>50</v>
      </c>
      <c r="E769" s="37" t="n">
        <v>80</v>
      </c>
      <c r="F769" s="37" t="inlineStr">
        <is>
          <t>Differs from upstream baseline</t>
        </is>
      </c>
      <c r="G769" s="3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37" t="inlineStr">
        <is>
          <t>2026-09-30</t>
        </is>
      </c>
      <c r="B771" s="37" t="inlineStr">
        <is>
          <t>Pokemon Stats</t>
        </is>
      </c>
      <c r="C771" s="37" t="inlineStr">
        <is>
          <t>Magcargo baseSpDefense</t>
        </is>
      </c>
      <c r="D771" s="37" t="n">
        <v>80</v>
      </c>
      <c r="E771" s="37" t="n">
        <v>100</v>
      </c>
      <c r="F771" s="37" t="inlineStr">
        <is>
          <t>Differs from upstream baseline</t>
        </is>
      </c>
      <c r="G771" s="3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37" t="inlineStr">
        <is>
          <t>2026-09-30</t>
        </is>
      </c>
      <c r="B773" s="37" t="inlineStr">
        <is>
          <t>Abilities</t>
        </is>
      </c>
      <c r="C773" s="37" t="inlineStr">
        <is>
          <t>Magmar abilities</t>
        </is>
      </c>
      <c r="D773" s="37" t="inlineStr">
        <is>
          <t>Flame Body / Vital Spirit</t>
        </is>
      </c>
      <c r="E773" s="37" t="inlineStr">
        <is>
          <t>Flame Body / Flame Body / Vital Spirit</t>
        </is>
      </c>
      <c r="F773" s="37" t="inlineStr">
        <is>
          <t>Differs from upstream baseline</t>
        </is>
      </c>
      <c r="G773" s="3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37" t="inlineStr">
        <is>
          <t>2026-09-30</t>
        </is>
      </c>
      <c r="B775" s="37" t="inlineStr">
        <is>
          <t>Abilities</t>
        </is>
      </c>
      <c r="C775" s="37" t="inlineStr">
        <is>
          <t>Magmortar abilities</t>
        </is>
      </c>
      <c r="D775" s="37" t="inlineStr">
        <is>
          <t>Flame Body / Vital Spirit</t>
        </is>
      </c>
      <c r="E775" s="37" t="inlineStr">
        <is>
          <t>Flame Body / Flame Body / Vital Spirit</t>
        </is>
      </c>
      <c r="F775" s="37" t="inlineStr">
        <is>
          <t>Differs from upstream baseline</t>
        </is>
      </c>
      <c r="G775" s="3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37" t="inlineStr">
        <is>
          <t>2026-09-30</t>
        </is>
      </c>
      <c r="B777" s="37" t="inlineStr">
        <is>
          <t>Abilities</t>
        </is>
      </c>
      <c r="C777" s="37" t="inlineStr">
        <is>
          <t>Magneton abilities</t>
        </is>
      </c>
      <c r="D777" s="37" t="inlineStr">
        <is>
          <t>Magnet Pull / Sturdy / Analytic</t>
        </is>
      </c>
      <c r="E777" s="37" t="inlineStr">
        <is>
          <t>Magnet Pull / Magnet Pull / Analytic</t>
        </is>
      </c>
      <c r="F777" s="37" t="inlineStr">
        <is>
          <t>Differs from upstream baseline</t>
        </is>
      </c>
      <c r="G777" s="3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37" t="inlineStr">
        <is>
          <t>2026-09-30</t>
        </is>
      </c>
      <c r="B779" s="37" t="inlineStr">
        <is>
          <t>Abilities</t>
        </is>
      </c>
      <c r="C779" s="37" t="inlineStr">
        <is>
          <t>Makuhita abilities</t>
        </is>
      </c>
      <c r="D779" s="37" t="inlineStr">
        <is>
          <t>Thick Fat / Guts / Sheer Force</t>
        </is>
      </c>
      <c r="E779" s="37" t="inlineStr">
        <is>
          <t>Guts / Guts / Sheer Force</t>
        </is>
      </c>
      <c r="F779" s="37" t="inlineStr">
        <is>
          <t>Differs from upstream baseline</t>
        </is>
      </c>
      <c r="G779" s="3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37" t="inlineStr">
        <is>
          <t>2026-09-30</t>
        </is>
      </c>
      <c r="B781" s="37" t="inlineStr">
        <is>
          <t>Pokemon Stats</t>
        </is>
      </c>
      <c r="C781" s="37" t="inlineStr">
        <is>
          <t>Malamar baseAttack</t>
        </is>
      </c>
      <c r="D781" s="37" t="n">
        <v>92</v>
      </c>
      <c r="E781" s="37" t="n">
        <v>102</v>
      </c>
      <c r="F781" s="37" t="inlineStr">
        <is>
          <t>Differs from upstream baseline</t>
        </is>
      </c>
      <c r="G781" s="3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37" t="inlineStr">
        <is>
          <t>2026-09-30</t>
        </is>
      </c>
      <c r="B783" s="37" t="inlineStr">
        <is>
          <t>Pokemon Stats</t>
        </is>
      </c>
      <c r="C783" s="37" t="inlineStr">
        <is>
          <t>Mamoswine baseSpDefense</t>
        </is>
      </c>
      <c r="D783" s="37" t="n">
        <v>60</v>
      </c>
      <c r="E783" s="37" t="n">
        <v>80</v>
      </c>
      <c r="F783" s="37" t="inlineStr">
        <is>
          <t>Differs from upstream baseline</t>
        </is>
      </c>
      <c r="G783" s="3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37" t="inlineStr">
        <is>
          <t>2026-09-30</t>
        </is>
      </c>
      <c r="B785" s="37" t="inlineStr">
        <is>
          <t>Abilities</t>
        </is>
      </c>
      <c r="C785" s="37" t="inlineStr">
        <is>
          <t>Manectric abilities</t>
        </is>
      </c>
      <c r="D785" s="37" t="inlineStr">
        <is>
          <t>Static / Lightning Rod / Minus</t>
        </is>
      </c>
      <c r="E785" s="37" t="inlineStr">
        <is>
          <t>Lightning Rod / Lightning Rod / Minus</t>
        </is>
      </c>
      <c r="F785" s="37" t="inlineStr">
        <is>
          <t>Differs from upstream baseline</t>
        </is>
      </c>
      <c r="G785" s="3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37" t="inlineStr">
        <is>
          <t>2026-09-30</t>
        </is>
      </c>
      <c r="B787" s="37" t="inlineStr">
        <is>
          <t>Pokemon Stats</t>
        </is>
      </c>
      <c r="C787" s="37" t="inlineStr">
        <is>
          <t>Mantine baseDefense</t>
        </is>
      </c>
      <c r="D787" s="37" t="n">
        <v>70</v>
      </c>
      <c r="E787" s="37" t="n">
        <v>80</v>
      </c>
      <c r="F787" s="37" t="inlineStr">
        <is>
          <t>Differs from upstream baseline</t>
        </is>
      </c>
      <c r="G787" s="3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37" t="inlineStr">
        <is>
          <t>2026-09-30</t>
        </is>
      </c>
      <c r="B789" s="37" t="inlineStr">
        <is>
          <t>Abilities</t>
        </is>
      </c>
      <c r="C789" s="37" t="inlineStr">
        <is>
          <t>Mantyke abilities</t>
        </is>
      </c>
      <c r="D789" s="37" t="inlineStr">
        <is>
          <t>Swift Swim / Water Absorb / Water Veil</t>
        </is>
      </c>
      <c r="E789" s="37" t="inlineStr">
        <is>
          <t>Swift Swim / Swift Swim / Water Veil</t>
        </is>
      </c>
      <c r="F789" s="37" t="inlineStr">
        <is>
          <t>Differs from upstream baseline</t>
        </is>
      </c>
      <c r="G789" s="3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37" t="inlineStr">
        <is>
          <t>2026-09-30</t>
        </is>
      </c>
      <c r="B791" s="37" t="inlineStr">
        <is>
          <t>Pokemon Stats</t>
        </is>
      </c>
      <c r="C791" s="37" t="inlineStr">
        <is>
          <t>Maractus baseHP</t>
        </is>
      </c>
      <c r="D791" s="37" t="n">
        <v>75</v>
      </c>
      <c r="E791" s="37" t="n">
        <v>90</v>
      </c>
      <c r="F791" s="37" t="inlineStr">
        <is>
          <t>Differs from upstream baseline</t>
        </is>
      </c>
      <c r="G791" s="3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37" t="inlineStr">
        <is>
          <t>2026-09-30</t>
        </is>
      </c>
      <c r="B793" s="37" t="inlineStr">
        <is>
          <t>Pokemon Stats</t>
        </is>
      </c>
      <c r="C793" s="37" t="inlineStr">
        <is>
          <t>Maractus baseDefense</t>
        </is>
      </c>
      <c r="D793" s="37" t="n">
        <v>67</v>
      </c>
      <c r="E793" s="37" t="n">
        <v>92</v>
      </c>
      <c r="F793" s="37" t="inlineStr">
        <is>
          <t>Differs from upstream baseline</t>
        </is>
      </c>
      <c r="G793" s="3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37" t="inlineStr">
        <is>
          <t>2026-09-30</t>
        </is>
      </c>
      <c r="B795" s="37" t="inlineStr">
        <is>
          <t>Pokemon Stats</t>
        </is>
      </c>
      <c r="C795" s="37" t="inlineStr">
        <is>
          <t>Maractus baseSpDefense</t>
        </is>
      </c>
      <c r="D795" s="37" t="n">
        <v>67</v>
      </c>
      <c r="E795" s="37" t="n">
        <v>74</v>
      </c>
      <c r="F795" s="37" t="inlineStr">
        <is>
          <t>Differs from upstream baseline</t>
        </is>
      </c>
      <c r="G795" s="3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37" t="inlineStr">
        <is>
          <t>2026-09-30</t>
        </is>
      </c>
      <c r="B797" s="37" t="inlineStr">
        <is>
          <t>Abilities</t>
        </is>
      </c>
      <c r="C797" s="37" t="inlineStr">
        <is>
          <t>Maractus abilities</t>
        </is>
      </c>
      <c r="D797" s="37" t="inlineStr">
        <is>
          <t>Water Absorb / Chlorophyll / Storm Drain</t>
        </is>
      </c>
      <c r="E797" s="37" t="inlineStr">
        <is>
          <t>Water Absorb / Storm Drain / Chlorophyll</t>
        </is>
      </c>
      <c r="F797" s="37" t="inlineStr">
        <is>
          <t>Differs from upstream baseline</t>
        </is>
      </c>
      <c r="G797" s="3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37" t="inlineStr">
        <is>
          <t>2026-09-30</t>
        </is>
      </c>
      <c r="B799" s="37" t="inlineStr">
        <is>
          <t>Abilities</t>
        </is>
      </c>
      <c r="C799" s="37" t="inlineStr">
        <is>
          <t>Marill abilities</t>
        </is>
      </c>
      <c r="D799" s="37" t="inlineStr">
        <is>
          <t>Thick Fat / Huge Power / Sap Sipper</t>
        </is>
      </c>
      <c r="E799" s="37" t="inlineStr">
        <is>
          <t>Huge Power / Huge Power / Sap Sipper</t>
        </is>
      </c>
      <c r="F799" s="37" t="inlineStr">
        <is>
          <t>Differs from upstream baseline</t>
        </is>
      </c>
      <c r="G799" s="3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37" t="inlineStr">
        <is>
          <t>2026-09-30</t>
        </is>
      </c>
      <c r="B801" s="37" t="inlineStr">
        <is>
          <t>Abilities</t>
        </is>
      </c>
      <c r="C801" s="37" t="inlineStr">
        <is>
          <t>Marowak abilities</t>
        </is>
      </c>
      <c r="D801" s="37" t="inlineStr">
        <is>
          <t>Cursed Body / Lightning Rod / Rock Head</t>
        </is>
      </c>
      <c r="E801" s="37" t="inlineStr">
        <is>
          <t>Lightning Rod / Rock Head / Rock Head</t>
        </is>
      </c>
      <c r="F801" s="37" t="inlineStr">
        <is>
          <t>Differs from upstream baseline</t>
        </is>
      </c>
      <c r="G801" s="3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37" t="inlineStr">
        <is>
          <t>2026-09-30</t>
        </is>
      </c>
      <c r="B803" s="37" t="inlineStr">
        <is>
          <t>Abilities</t>
        </is>
      </c>
      <c r="C803" s="37" t="inlineStr">
        <is>
          <t>Marshtomp abilities</t>
        </is>
      </c>
      <c r="D803" s="37" t="inlineStr">
        <is>
          <t>Torrent / Damp</t>
        </is>
      </c>
      <c r="E803" s="37" t="inlineStr">
        <is>
          <t>Torrent / Torrent / Damp</t>
        </is>
      </c>
      <c r="F803" s="37" t="inlineStr">
        <is>
          <t>Differs from upstream baseline</t>
        </is>
      </c>
      <c r="G803" s="3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37" t="inlineStr">
        <is>
          <t>2026-09-30</t>
        </is>
      </c>
      <c r="B805" s="37" t="inlineStr">
        <is>
          <t>Pokemon Stats</t>
        </is>
      </c>
      <c r="C805" s="37" t="inlineStr">
        <is>
          <t>Masquerain baseSpeed</t>
        </is>
      </c>
      <c r="D805" s="37" t="n">
        <v>80</v>
      </c>
      <c r="E805" s="37" t="n">
        <v>60</v>
      </c>
      <c r="F805" s="37" t="inlineStr">
        <is>
          <t>Differs from upstream baseline</t>
        </is>
      </c>
      <c r="G805" s="3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37" t="inlineStr">
        <is>
          <t>2026-09-30</t>
        </is>
      </c>
      <c r="B807" s="37" t="inlineStr">
        <is>
          <t>Abilities</t>
        </is>
      </c>
      <c r="C807" s="37" t="inlineStr">
        <is>
          <t>Mawile abilities</t>
        </is>
      </c>
      <c r="D807" s="37" t="inlineStr">
        <is>
          <t>Hyper Cutter / Intimidate / Sheer Force</t>
        </is>
      </c>
      <c r="E807" s="37" t="inlineStr">
        <is>
          <t>Intimidate / Intimidate / Sheer Force</t>
        </is>
      </c>
      <c r="F807" s="37" t="inlineStr">
        <is>
          <t>Differs from upstream baseline</t>
        </is>
      </c>
      <c r="G807" s="3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37" t="inlineStr">
        <is>
          <t>2026-09-30</t>
        </is>
      </c>
      <c r="B809" s="37" t="inlineStr">
        <is>
          <t>Pokemon Stats</t>
        </is>
      </c>
      <c r="C809" s="37" t="inlineStr">
        <is>
          <t>Medicham baseAttack</t>
        </is>
      </c>
      <c r="D809" s="37" t="n">
        <v>60</v>
      </c>
      <c r="E809" s="37" t="n">
        <v>75</v>
      </c>
      <c r="F809" s="37" t="inlineStr">
        <is>
          <t>Differs from upstream baseline</t>
        </is>
      </c>
      <c r="G809" s="3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37" t="inlineStr">
        <is>
          <t>2026-09-30</t>
        </is>
      </c>
      <c r="B811" s="37" t="inlineStr">
        <is>
          <t>Pokemon Stats</t>
        </is>
      </c>
      <c r="C811" s="37" t="inlineStr">
        <is>
          <t>Meditite baseAttack</t>
        </is>
      </c>
      <c r="D811" s="37" t="n">
        <v>40</v>
      </c>
      <c r="E811" s="37" t="n">
        <v>45</v>
      </c>
      <c r="F811" s="37" t="inlineStr">
        <is>
          <t>Differs from upstream baseline</t>
        </is>
      </c>
      <c r="G811" s="3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37" t="inlineStr">
        <is>
          <t>2026-09-30</t>
        </is>
      </c>
      <c r="B813" s="37" t="inlineStr">
        <is>
          <t>Pokemon Stats</t>
        </is>
      </c>
      <c r="C813" s="37" t="inlineStr">
        <is>
          <t>Meganium baseAttack</t>
        </is>
      </c>
      <c r="D813" s="37" t="n">
        <v>82</v>
      </c>
      <c r="E813" s="37" t="n">
        <v>89</v>
      </c>
      <c r="F813" s="37" t="inlineStr">
        <is>
          <t>Differs from upstream baseline</t>
        </is>
      </c>
      <c r="G813" s="3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37" t="inlineStr">
        <is>
          <t>2026-09-30</t>
        </is>
      </c>
      <c r="B815" s="37" t="inlineStr">
        <is>
          <t>Pokemon Stats</t>
        </is>
      </c>
      <c r="C815" s="37" t="inlineStr">
        <is>
          <t>Meganium baseSpAttack</t>
        </is>
      </c>
      <c r="D815" s="37" t="n">
        <v>83</v>
      </c>
      <c r="E815" s="37" t="n">
        <v>100</v>
      </c>
      <c r="F815" s="37" t="inlineStr">
        <is>
          <t>Differs from upstream baseline</t>
        </is>
      </c>
      <c r="G815" s="3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37" t="inlineStr">
        <is>
          <t>2026-09-30</t>
        </is>
      </c>
      <c r="B817" s="37" t="inlineStr">
        <is>
          <t>Abilities</t>
        </is>
      </c>
      <c r="C817" s="37" t="inlineStr">
        <is>
          <t>Meganium abilities</t>
        </is>
      </c>
      <c r="D817" s="37" t="inlineStr">
        <is>
          <t>Overgrow / Leaf Guard</t>
        </is>
      </c>
      <c r="E817" s="37" t="inlineStr">
        <is>
          <t>Thick Fat / Leaf Guard</t>
        </is>
      </c>
      <c r="F817" s="37" t="inlineStr">
        <is>
          <t>Differs from upstream baseline</t>
        </is>
      </c>
      <c r="G817" s="3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37" t="inlineStr">
        <is>
          <t>2026-09-30</t>
        </is>
      </c>
      <c r="B819" s="37" t="inlineStr">
        <is>
          <t>Pokemon Stats</t>
        </is>
      </c>
      <c r="C819" s="37" t="inlineStr">
        <is>
          <t>Meloetta baseSpAttack</t>
        </is>
      </c>
      <c r="D819" s="37" t="n">
        <v>128</v>
      </c>
      <c r="E819" s="37" t="n">
        <v>150</v>
      </c>
      <c r="F819" s="37" t="inlineStr">
        <is>
          <t>Differs from upstream baseline</t>
        </is>
      </c>
      <c r="G819" s="3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37" t="inlineStr">
        <is>
          <t>2026-09-30</t>
        </is>
      </c>
      <c r="B821" s="37" t="inlineStr">
        <is>
          <t>Pokemon Stats</t>
        </is>
      </c>
      <c r="C821" s="37" t="inlineStr">
        <is>
          <t>Meloetta baseAttack</t>
        </is>
      </c>
      <c r="D821" s="37" t="n">
        <v>128</v>
      </c>
      <c r="E821" s="37" t="n">
        <v>150</v>
      </c>
      <c r="F821" s="37" t="inlineStr">
        <is>
          <t>Differs from upstream baseline</t>
        </is>
      </c>
      <c r="G821" s="3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37" t="inlineStr">
        <is>
          <t>2026-09-30</t>
        </is>
      </c>
      <c r="B823" s="37" t="inlineStr">
        <is>
          <t>Pokemon Stats</t>
        </is>
      </c>
      <c r="C823" s="37" t="inlineStr">
        <is>
          <t>Meloetta baseSpeed</t>
        </is>
      </c>
      <c r="D823" s="37" t="n">
        <v>128</v>
      </c>
      <c r="E823" s="37" t="n">
        <v>146</v>
      </c>
      <c r="F823" s="37" t="inlineStr">
        <is>
          <t>Differs from upstream baseline</t>
        </is>
      </c>
      <c r="G823" s="3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37" t="inlineStr">
        <is>
          <t>2026-09-30</t>
        </is>
      </c>
      <c r="B825" s="37" t="inlineStr">
        <is>
          <t>Pokemon Stats</t>
        </is>
      </c>
      <c r="C825" s="37" t="inlineStr">
        <is>
          <t>Meowstic baseSpAttack</t>
        </is>
      </c>
      <c r="D825" s="37" t="n">
        <v>83</v>
      </c>
      <c r="E825" s="37" t="n">
        <v>103</v>
      </c>
      <c r="F825" s="37" t="inlineStr">
        <is>
          <t>Differs from upstream baseline</t>
        </is>
      </c>
      <c r="G825" s="3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37" t="inlineStr">
        <is>
          <t>2026-09-30</t>
        </is>
      </c>
      <c r="B827" s="37" t="inlineStr">
        <is>
          <t>Abilities</t>
        </is>
      </c>
      <c r="C827" s="37" t="inlineStr">
        <is>
          <t>Meowth abilities</t>
        </is>
      </c>
      <c r="D827" s="37" t="inlineStr">
        <is>
          <t>Pickup / Technician / Unnerve</t>
        </is>
      </c>
      <c r="E827" s="37" t="inlineStr">
        <is>
          <t>Super Luck / Limber / Unnerve</t>
        </is>
      </c>
      <c r="F827" s="37" t="inlineStr">
        <is>
          <t>Differs from upstream baseline</t>
        </is>
      </c>
      <c r="G827" s="3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37" t="inlineStr">
        <is>
          <t>2026-09-30</t>
        </is>
      </c>
      <c r="B829" s="37" t="inlineStr">
        <is>
          <t>Pokemon Stats</t>
        </is>
      </c>
      <c r="C829" s="37" t="inlineStr">
        <is>
          <t>Meowth baseAttack</t>
        </is>
      </c>
      <c r="D829" s="37" t="n">
        <v>35</v>
      </c>
      <c r="E829" s="37" t="n">
        <v>37</v>
      </c>
      <c r="F829" s="37" t="inlineStr">
        <is>
          <t>Differs from upstream baseline</t>
        </is>
      </c>
      <c r="G829" s="3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37" t="inlineStr">
        <is>
          <t>2026-09-30</t>
        </is>
      </c>
      <c r="B831" s="37" t="inlineStr">
        <is>
          <t>Pokemon Stats</t>
        </is>
      </c>
      <c r="C831" s="37" t="inlineStr">
        <is>
          <t>Meowth baseSpDefense</t>
        </is>
      </c>
      <c r="D831" s="37" t="n">
        <v>40</v>
      </c>
      <c r="E831" s="37" t="n">
        <v>44</v>
      </c>
      <c r="F831" s="37" t="inlineStr">
        <is>
          <t>Differs from upstream baseline</t>
        </is>
      </c>
      <c r="G831" s="3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37" t="inlineStr">
        <is>
          <t>2026-09-30</t>
        </is>
      </c>
      <c r="B833" s="37" t="inlineStr">
        <is>
          <t>Pokemon Stats</t>
        </is>
      </c>
      <c r="C833" s="37" t="inlineStr">
        <is>
          <t>Meowth baseSpAttack</t>
        </is>
      </c>
      <c r="D833" s="37" t="n">
        <v>40</v>
      </c>
      <c r="E833" s="37" t="n">
        <v>41</v>
      </c>
      <c r="F833" s="37" t="inlineStr">
        <is>
          <t>Differs from upstream baseline</t>
        </is>
      </c>
      <c r="G833" s="3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37" t="inlineStr">
        <is>
          <t>2026-09-30</t>
        </is>
      </c>
      <c r="B835" s="37" t="inlineStr">
        <is>
          <t>Pokemon Stats</t>
        </is>
      </c>
      <c r="C835" s="37" t="inlineStr">
        <is>
          <t>Meowth baseSpeed</t>
        </is>
      </c>
      <c r="D835" s="37" t="n">
        <v>40</v>
      </c>
      <c r="E835" s="37" t="n">
        <v>48</v>
      </c>
      <c r="F835" s="37" t="inlineStr">
        <is>
          <t>Differs from upstream baseline</t>
        </is>
      </c>
      <c r="G835" s="3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37" t="inlineStr">
        <is>
          <t>2026-09-30</t>
        </is>
      </c>
      <c r="B837" s="37" t="inlineStr">
        <is>
          <t>Pokemon Stats</t>
        </is>
      </c>
      <c r="C837" s="37" t="inlineStr">
        <is>
          <t>Mesprit baseDefense</t>
        </is>
      </c>
      <c r="D837" s="37" t="n">
        <v>105</v>
      </c>
      <c r="E837" s="37" t="n">
        <v>110</v>
      </c>
      <c r="F837" s="37" t="inlineStr">
        <is>
          <t>Differs from upstream baseline</t>
        </is>
      </c>
      <c r="G837" s="3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37" t="inlineStr">
        <is>
          <t>2026-09-30</t>
        </is>
      </c>
      <c r="B839" s="37" t="inlineStr">
        <is>
          <t>Pokemon Stats</t>
        </is>
      </c>
      <c r="C839" s="37" t="inlineStr">
        <is>
          <t>Mesprit baseSpDefense</t>
        </is>
      </c>
      <c r="D839" s="37" t="n">
        <v>105</v>
      </c>
      <c r="E839" s="37" t="n">
        <v>110</v>
      </c>
      <c r="F839" s="37" t="inlineStr">
        <is>
          <t>Differs from upstream baseline</t>
        </is>
      </c>
      <c r="G839" s="3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37" t="inlineStr">
        <is>
          <t>2026-09-30</t>
        </is>
      </c>
      <c r="B841" s="37" t="inlineStr">
        <is>
          <t>Pokemon Stats</t>
        </is>
      </c>
      <c r="C841" s="37" t="inlineStr">
        <is>
          <t>Metagross baseSpAttack</t>
        </is>
      </c>
      <c r="D841" s="37" t="n">
        <v>95</v>
      </c>
      <c r="E841" s="37" t="n">
        <v>100</v>
      </c>
      <c r="F841" s="37" t="inlineStr">
        <is>
          <t>Differs from upstream baseline</t>
        </is>
      </c>
      <c r="G841" s="3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37" t="inlineStr">
        <is>
          <t>2026-09-30</t>
        </is>
      </c>
      <c r="B843" s="37" t="inlineStr">
        <is>
          <t>Pokemon Stats</t>
        </is>
      </c>
      <c r="C843" s="37" t="inlineStr">
        <is>
          <t>Metang baseAttack</t>
        </is>
      </c>
      <c r="D843" s="37" t="n">
        <v>75</v>
      </c>
      <c r="E843" s="37" t="n">
        <v>85</v>
      </c>
      <c r="F843" s="37" t="inlineStr">
        <is>
          <t>Differs from upstream baseline</t>
        </is>
      </c>
      <c r="G843" s="3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37" t="inlineStr">
        <is>
          <t>2026-09-30</t>
        </is>
      </c>
      <c r="B845" s="37" t="inlineStr">
        <is>
          <t>Abilities</t>
        </is>
      </c>
      <c r="C845" s="37" t="inlineStr">
        <is>
          <t>Mew abilities</t>
        </is>
      </c>
      <c r="D845" s="37" t="inlineStr">
        <is>
          <t>Synchronize</t>
        </is>
      </c>
      <c r="E845" s="37" t="inlineStr">
        <is>
          <t>Simple / Magic Guard</t>
        </is>
      </c>
      <c r="F845" s="37" t="inlineStr">
        <is>
          <t>Differs from upstream baseline</t>
        </is>
      </c>
      <c r="G845" s="3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37" t="inlineStr">
        <is>
          <t>2026-09-30</t>
        </is>
      </c>
      <c r="B847" s="37" t="inlineStr">
        <is>
          <t>Evolutions</t>
        </is>
      </c>
      <c r="C847" s="37" t="inlineStr">
        <is>
          <t>Mienfoo evolution</t>
        </is>
      </c>
      <c r="D847" s="37" t="inlineStr">
        <is>
          <t>Lv 50 -&gt; Mienshao</t>
        </is>
      </c>
      <c r="E847" s="37" t="inlineStr">
        <is>
          <t>Lv 46 -&gt; Mienshao</t>
        </is>
      </c>
      <c r="F847" s="37" t="inlineStr">
        <is>
          <t>Differs from upstream baseline</t>
        </is>
      </c>
      <c r="G847" s="3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37" t="inlineStr">
        <is>
          <t>2026-09-30</t>
        </is>
      </c>
      <c r="B849" s="37" t="inlineStr">
        <is>
          <t>Pokemon Stats</t>
        </is>
      </c>
      <c r="C849" s="37" t="inlineStr">
        <is>
          <t>Mightyena baseSpDefense</t>
        </is>
      </c>
      <c r="D849" s="37" t="n">
        <v>60</v>
      </c>
      <c r="E849" s="37" t="n">
        <v>70</v>
      </c>
      <c r="F849" s="37" t="inlineStr">
        <is>
          <t>Differs from upstream baseline</t>
        </is>
      </c>
      <c r="G849" s="3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37" t="inlineStr">
        <is>
          <t>2026-09-30</t>
        </is>
      </c>
      <c r="B851" s="37" t="inlineStr">
        <is>
          <t>Abilities</t>
        </is>
      </c>
      <c r="C851" s="37" t="inlineStr">
        <is>
          <t>Milotic abilities</t>
        </is>
      </c>
      <c r="D851" s="37" t="inlineStr">
        <is>
          <t>Marvel Scale / Competitive / Cute Charm</t>
        </is>
      </c>
      <c r="E851" s="37" t="inlineStr">
        <is>
          <t>Filter / Marvel Scale / Cute Charm</t>
        </is>
      </c>
      <c r="F851" s="37" t="inlineStr">
        <is>
          <t>Differs from upstream baseline</t>
        </is>
      </c>
      <c r="G851" s="3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37" t="inlineStr">
        <is>
          <t>2026-09-30</t>
        </is>
      </c>
      <c r="B853" s="37" t="inlineStr">
        <is>
          <t>Abilities</t>
        </is>
      </c>
      <c r="C853" s="37" t="inlineStr">
        <is>
          <t>Miltank abilities</t>
        </is>
      </c>
      <c r="D853" s="37" t="inlineStr">
        <is>
          <t>Thick Fat / Scrappy / Sap Sipper</t>
        </is>
      </c>
      <c r="E853" s="37" t="inlineStr">
        <is>
          <t>Scrappy / Scrappy / Sap Sipper</t>
        </is>
      </c>
      <c r="F853" s="37" t="inlineStr">
        <is>
          <t>Differs from upstream baseline</t>
        </is>
      </c>
      <c r="G853" s="3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37" t="inlineStr">
        <is>
          <t>2026-09-30</t>
        </is>
      </c>
      <c r="B855" s="37" t="inlineStr">
        <is>
          <t>Pokemon Stats</t>
        </is>
      </c>
      <c r="C855" s="37" t="inlineStr">
        <is>
          <t>Minccino baseAttack</t>
        </is>
      </c>
      <c r="D855" s="37" t="n">
        <v>50</v>
      </c>
      <c r="E855" s="37" t="n">
        <v>51</v>
      </c>
      <c r="F855" s="37" t="inlineStr">
        <is>
          <t>Differs from upstream baseline</t>
        </is>
      </c>
      <c r="G855" s="3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37" t="inlineStr">
        <is>
          <t>2026-09-30</t>
        </is>
      </c>
      <c r="B857" s="37" t="inlineStr">
        <is>
          <t>Pokemon Stats</t>
        </is>
      </c>
      <c r="C857" s="37" t="inlineStr">
        <is>
          <t>Minccino baseSpDefense</t>
        </is>
      </c>
      <c r="D857" s="37" t="n">
        <v>40</v>
      </c>
      <c r="E857" s="37" t="n">
        <v>42</v>
      </c>
      <c r="F857" s="37" t="inlineStr">
        <is>
          <t>Differs from upstream baseline</t>
        </is>
      </c>
      <c r="G857" s="3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37" t="inlineStr">
        <is>
          <t>2026-09-30</t>
        </is>
      </c>
      <c r="B859" s="37" t="inlineStr">
        <is>
          <t>Pokemon Stats</t>
        </is>
      </c>
      <c r="C859" s="37" t="inlineStr">
        <is>
          <t>Moltres baseSpDefense</t>
        </is>
      </c>
      <c r="D859" s="37" t="n">
        <v>85</v>
      </c>
      <c r="E859" s="37" t="n">
        <v>105</v>
      </c>
      <c r="F859" s="37" t="inlineStr">
        <is>
          <t>Differs from upstream baseline</t>
        </is>
      </c>
      <c r="G859" s="3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37" t="inlineStr">
        <is>
          <t>2026-09-30</t>
        </is>
      </c>
      <c r="B861" s="37" t="inlineStr">
        <is>
          <t>Abilities</t>
        </is>
      </c>
      <c r="C861" s="37" t="inlineStr">
        <is>
          <t>Monferno abilities</t>
        </is>
      </c>
      <c r="D861" s="37" t="inlineStr">
        <is>
          <t>Blaze / Iron Fist</t>
        </is>
      </c>
      <c r="E861" s="37" t="inlineStr">
        <is>
          <t>Blaze / Blaze / Iron Fist</t>
        </is>
      </c>
      <c r="F861" s="37" t="inlineStr">
        <is>
          <t>Differs from upstream baseline</t>
        </is>
      </c>
      <c r="G861" s="3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37" t="inlineStr">
        <is>
          <t>2026-09-30</t>
        </is>
      </c>
      <c r="B863" s="37" t="inlineStr">
        <is>
          <t>Pokemon Stats</t>
        </is>
      </c>
      <c r="C863" s="37" t="inlineStr">
        <is>
          <t>Mr. Mime baseAttack</t>
        </is>
      </c>
      <c r="D863" s="37" t="n">
        <v>45</v>
      </c>
      <c r="E863" s="37" t="n">
        <v>25</v>
      </c>
      <c r="F863" s="37" t="inlineStr">
        <is>
          <t>Differs from upstream baseline</t>
        </is>
      </c>
      <c r="G863" s="3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37" t="inlineStr">
        <is>
          <t>2026-09-30</t>
        </is>
      </c>
      <c r="B865" s="37" t="inlineStr">
        <is>
          <t>Abilities</t>
        </is>
      </c>
      <c r="C865" s="37" t="inlineStr">
        <is>
          <t>Mr. Mime abilities</t>
        </is>
      </c>
      <c r="D865" s="37" t="inlineStr">
        <is>
          <t>Soundproof / Filter / Technician</t>
        </is>
      </c>
      <c r="E865" s="37" t="inlineStr">
        <is>
          <t>Filter / Filter / Technician</t>
        </is>
      </c>
      <c r="F865" s="37" t="inlineStr">
        <is>
          <t>Differs from upstream baseline</t>
        </is>
      </c>
      <c r="G865" s="3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37" t="inlineStr">
        <is>
          <t>2026-09-30</t>
        </is>
      </c>
      <c r="B867" s="37" t="inlineStr">
        <is>
          <t>Abilities</t>
        </is>
      </c>
      <c r="C867" s="37" t="inlineStr">
        <is>
          <t>Mudkip abilities</t>
        </is>
      </c>
      <c r="D867" s="37" t="inlineStr">
        <is>
          <t>Torrent / Damp</t>
        </is>
      </c>
      <c r="E867" s="37" t="inlineStr">
        <is>
          <t>Huge Power / Huge Power / Damp</t>
        </is>
      </c>
      <c r="F867" s="37" t="inlineStr">
        <is>
          <t>Differs from upstream baseline</t>
        </is>
      </c>
      <c r="G867" s="3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37" t="inlineStr">
        <is>
          <t>2026-09-30</t>
        </is>
      </c>
      <c r="B869" s="37" t="inlineStr">
        <is>
          <t>Abilities</t>
        </is>
      </c>
      <c r="C869" s="37" t="inlineStr">
        <is>
          <t>Muk abilities</t>
        </is>
      </c>
      <c r="D869" s="37" t="inlineStr">
        <is>
          <t>Poison Touch / Gluttony / Power Of Alchemy</t>
        </is>
      </c>
      <c r="E869" s="37" t="inlineStr">
        <is>
          <t>Aftermath / Aftermath / Power Of Alchemy</t>
        </is>
      </c>
      <c r="F869" s="37" t="inlineStr">
        <is>
          <t>Differs from upstream baseline</t>
        </is>
      </c>
      <c r="G869" s="3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37" t="inlineStr">
        <is>
          <t>2026-09-30</t>
        </is>
      </c>
      <c r="B871" s="37" t="inlineStr">
        <is>
          <t>Evolutions</t>
        </is>
      </c>
      <c r="C871" s="37" t="inlineStr">
        <is>
          <t>Munchlax evolution</t>
        </is>
      </c>
      <c r="D871" s="37" t="inlineStr">
        <is>
          <t>Friendship -&gt; Snorlax</t>
        </is>
      </c>
      <c r="E871" s="37" t="inlineStr">
        <is>
          <t>Lv 70 -&gt; Snorlax</t>
        </is>
      </c>
      <c r="F871" s="37" t="inlineStr">
        <is>
          <t>Differs from upstream baseline</t>
        </is>
      </c>
      <c r="G871" s="3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37" t="inlineStr">
        <is>
          <t>2026-09-30</t>
        </is>
      </c>
      <c r="B873" s="37" t="inlineStr">
        <is>
          <t>Pokemon Stats</t>
        </is>
      </c>
      <c r="C873" s="37" t="inlineStr">
        <is>
          <t>Munna baseDefense</t>
        </is>
      </c>
      <c r="D873" s="37" t="n">
        <v>45</v>
      </c>
      <c r="E873" s="37" t="n">
        <v>47</v>
      </c>
      <c r="F873" s="37" t="inlineStr">
        <is>
          <t>Differs from upstream baseline</t>
        </is>
      </c>
      <c r="G873" s="3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37" t="inlineStr">
        <is>
          <t>2026-09-30</t>
        </is>
      </c>
      <c r="B875" s="37" t="inlineStr">
        <is>
          <t>Abilities</t>
        </is>
      </c>
      <c r="C875" s="37" t="inlineStr">
        <is>
          <t>Murkrow abilities</t>
        </is>
      </c>
      <c r="D875" s="37" t="inlineStr">
        <is>
          <t>Insomnia / Super Luck / Prankster</t>
        </is>
      </c>
      <c r="E875" s="37" t="inlineStr">
        <is>
          <t>Super Luck / Super Luck / Prankster</t>
        </is>
      </c>
      <c r="F875" s="37" t="inlineStr">
        <is>
          <t>Differs from upstream baseline</t>
        </is>
      </c>
      <c r="G875" s="3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37" t="inlineStr">
        <is>
          <t>2026-09-30</t>
        </is>
      </c>
      <c r="B877" s="37" t="inlineStr">
        <is>
          <t>Pokemon Stats</t>
        </is>
      </c>
      <c r="C877" s="37" t="inlineStr">
        <is>
          <t>Musharna baseAttack</t>
        </is>
      </c>
      <c r="D877" s="37" t="n">
        <v>55</v>
      </c>
      <c r="E877" s="37" t="n">
        <v>30</v>
      </c>
      <c r="F877" s="37" t="inlineStr">
        <is>
          <t>Differs from upstream baseline</t>
        </is>
      </c>
      <c r="G877" s="3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37" t="inlineStr">
        <is>
          <t>2026-09-30</t>
        </is>
      </c>
      <c r="B879" s="37" t="inlineStr">
        <is>
          <t>Pokemon Stats</t>
        </is>
      </c>
      <c r="C879" s="37" t="inlineStr">
        <is>
          <t>Musharna baseSpAttack</t>
        </is>
      </c>
      <c r="D879" s="37" t="n">
        <v>107</v>
      </c>
      <c r="E879" s="37" t="n">
        <v>132</v>
      </c>
      <c r="F879" s="37" t="inlineStr">
        <is>
          <t>Differs from upstream baseline</t>
        </is>
      </c>
      <c r="G879" s="3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37" t="inlineStr">
        <is>
          <t>2026-09-30</t>
        </is>
      </c>
      <c r="B881" s="37" t="inlineStr">
        <is>
          <t>Abilities</t>
        </is>
      </c>
      <c r="C881" s="37" t="inlineStr">
        <is>
          <t>Natu abilities</t>
        </is>
      </c>
      <c r="D881" s="37" t="inlineStr">
        <is>
          <t>Synchronize / Early Bird / Magic Bounce</t>
        </is>
      </c>
      <c r="E881" s="37" t="inlineStr">
        <is>
          <t>Magic Guard / Magic Guard / Magic Bounce</t>
        </is>
      </c>
      <c r="F881" s="37" t="inlineStr">
        <is>
          <t>Differs from upstream baseline</t>
        </is>
      </c>
      <c r="G881" s="3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37" t="inlineStr">
        <is>
          <t>2026-09-30</t>
        </is>
      </c>
      <c r="B883" s="37" t="inlineStr">
        <is>
          <t>Pokemon Stats</t>
        </is>
      </c>
      <c r="C883" s="37" t="inlineStr">
        <is>
          <t>Nidoking baseSpAttack</t>
        </is>
      </c>
      <c r="D883" s="37" t="n">
        <v>85</v>
      </c>
      <c r="E883" s="37" t="n">
        <v>95</v>
      </c>
      <c r="F883" s="37" t="inlineStr">
        <is>
          <t>Differs from upstream baseline</t>
        </is>
      </c>
      <c r="G883" s="3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37" t="inlineStr">
        <is>
          <t>2026-09-30</t>
        </is>
      </c>
      <c r="B885" s="37" t="inlineStr">
        <is>
          <t>Abilities</t>
        </is>
      </c>
      <c r="C885" s="37" t="inlineStr">
        <is>
          <t>Nidoking abilities</t>
        </is>
      </c>
      <c r="D885" s="37" t="inlineStr">
        <is>
          <t>Poison Point / Rivalry / Sheer Force</t>
        </is>
      </c>
      <c r="E885" s="37" t="inlineStr">
        <is>
          <t>Mold Breaker / Mold Breaker / Sheer Force</t>
        </is>
      </c>
      <c r="F885" s="37" t="inlineStr">
        <is>
          <t>Differs from upstream baseline</t>
        </is>
      </c>
      <c r="G885" s="3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37" t="inlineStr">
        <is>
          <t>2026-09-30</t>
        </is>
      </c>
      <c r="B887" s="37" t="inlineStr">
        <is>
          <t>Pokemon Stats</t>
        </is>
      </c>
      <c r="C887" s="37" t="inlineStr">
        <is>
          <t>Nidoqueen baseSpAttack</t>
        </is>
      </c>
      <c r="D887" s="37" t="n">
        <v>75</v>
      </c>
      <c r="E887" s="37" t="n">
        <v>85</v>
      </c>
      <c r="F887" s="37" t="inlineStr">
        <is>
          <t>Differs from upstream baseline</t>
        </is>
      </c>
      <c r="G887" s="3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37" t="inlineStr">
        <is>
          <t>2026-09-30</t>
        </is>
      </c>
      <c r="B889" s="37" t="inlineStr">
        <is>
          <t>Abilities</t>
        </is>
      </c>
      <c r="C889" s="37" t="inlineStr">
        <is>
          <t>Nidoqueen abilities</t>
        </is>
      </c>
      <c r="D889" s="37" t="inlineStr">
        <is>
          <t>Poison Point / Rivalry / Sheer Force</t>
        </is>
      </c>
      <c r="E889" s="37" t="inlineStr">
        <is>
          <t>Battle Armor / Battle Armor / Sheer Force</t>
        </is>
      </c>
      <c r="F889" s="37" t="inlineStr">
        <is>
          <t>Differs from upstream baseline</t>
        </is>
      </c>
      <c r="G889" s="3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37" t="inlineStr">
        <is>
          <t>2026-09-30</t>
        </is>
      </c>
      <c r="B891" s="37" t="inlineStr">
        <is>
          <t>Pokemon Stats</t>
        </is>
      </c>
      <c r="C891" s="37" t="inlineStr">
        <is>
          <t>Ninetales baseAttack</t>
        </is>
      </c>
      <c r="D891" s="37" t="n">
        <v>76</v>
      </c>
      <c r="E891" s="37" t="n">
        <v>89</v>
      </c>
      <c r="F891" s="37" t="inlineStr">
        <is>
          <t>Differs from upstream baseline</t>
        </is>
      </c>
      <c r="G891" s="3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37" t="inlineStr">
        <is>
          <t>2026-09-30</t>
        </is>
      </c>
      <c r="B893" s="37" t="inlineStr">
        <is>
          <t>Pokemon Stats</t>
        </is>
      </c>
      <c r="C893" s="37" t="inlineStr">
        <is>
          <t>Ninetales baseSpAttack</t>
        </is>
      </c>
      <c r="D893" s="37" t="n">
        <v>81</v>
      </c>
      <c r="E893" s="37" t="n">
        <v>109</v>
      </c>
      <c r="F893" s="37" t="inlineStr">
        <is>
          <t>Differs from upstream baseline</t>
        </is>
      </c>
      <c r="G893" s="3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37" t="inlineStr">
        <is>
          <t>2026-09-30</t>
        </is>
      </c>
      <c r="B895" s="37" t="inlineStr">
        <is>
          <t>Abilities</t>
        </is>
      </c>
      <c r="C895" s="37" t="inlineStr">
        <is>
          <t>Ninetales abilities</t>
        </is>
      </c>
      <c r="D895" s="37" t="inlineStr">
        <is>
          <t>Flash Fire / Drought</t>
        </is>
      </c>
      <c r="E895" s="37" t="inlineStr">
        <is>
          <t>Magic Guard / Magic Bounce</t>
        </is>
      </c>
      <c r="F895" s="37" t="inlineStr">
        <is>
          <t>Differs from upstream baseline</t>
        </is>
      </c>
      <c r="G895" s="3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37" t="inlineStr">
        <is>
          <t>2026-09-30</t>
        </is>
      </c>
      <c r="B897" s="37" t="inlineStr">
        <is>
          <t>Pokemon Stats</t>
        </is>
      </c>
      <c r="C897" s="37" t="inlineStr">
        <is>
          <t>Ninjask baseAttack</t>
        </is>
      </c>
      <c r="D897" s="37" t="n">
        <v>90</v>
      </c>
      <c r="E897" s="37" t="n">
        <v>100</v>
      </c>
      <c r="F897" s="37" t="inlineStr">
        <is>
          <t>Differs from upstream baseline</t>
        </is>
      </c>
      <c r="G897" s="3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37" t="inlineStr">
        <is>
          <t>2026-09-30</t>
        </is>
      </c>
      <c r="B899" s="37" t="inlineStr">
        <is>
          <t>Abilities</t>
        </is>
      </c>
      <c r="C899" s="37" t="inlineStr">
        <is>
          <t>Noctowl abilities</t>
        </is>
      </c>
      <c r="D899" s="37" t="inlineStr">
        <is>
          <t>Insomnia / Keen Eye / Tinted Lens</t>
        </is>
      </c>
      <c r="E899" s="37" t="inlineStr">
        <is>
          <t>Tinted Lens / Tinted Lens / Tinted Lens</t>
        </is>
      </c>
      <c r="F899" s="37" t="inlineStr">
        <is>
          <t>Differs from upstream baseline</t>
        </is>
      </c>
      <c r="G899" s="3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37" t="inlineStr">
        <is>
          <t>2026-09-30</t>
        </is>
      </c>
      <c r="B901" s="37" t="inlineStr">
        <is>
          <t>Pokemon Stats</t>
        </is>
      </c>
      <c r="C901" s="37" t="inlineStr">
        <is>
          <t>Noibat baseAttack</t>
        </is>
      </c>
      <c r="D901" s="37" t="n">
        <v>30</v>
      </c>
      <c r="E901" s="37" t="n">
        <v>39</v>
      </c>
      <c r="F901" s="37" t="inlineStr">
        <is>
          <t>Differs from upstream baseline</t>
        </is>
      </c>
      <c r="G901" s="3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37" t="inlineStr">
        <is>
          <t>2026-09-30</t>
        </is>
      </c>
      <c r="B903" s="37" t="inlineStr">
        <is>
          <t>Pokemon Stats</t>
        </is>
      </c>
      <c r="C903" s="37" t="inlineStr">
        <is>
          <t>Noibat baseSpDefense</t>
        </is>
      </c>
      <c r="D903" s="37" t="n">
        <v>40</v>
      </c>
      <c r="E903" s="37" t="n">
        <v>54</v>
      </c>
      <c r="F903" s="37" t="inlineStr">
        <is>
          <t>Differs from upstream baseline</t>
        </is>
      </c>
      <c r="G903" s="3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37" t="inlineStr">
        <is>
          <t>2026-09-30</t>
        </is>
      </c>
      <c r="B905" s="37" t="inlineStr">
        <is>
          <t>Pokemon Stats</t>
        </is>
      </c>
      <c r="C905" s="37" t="inlineStr">
        <is>
          <t>Noivern baseSpAttack</t>
        </is>
      </c>
      <c r="D905" s="37" t="n">
        <v>97</v>
      </c>
      <c r="E905" s="37" t="n">
        <v>107</v>
      </c>
      <c r="F905" s="37" t="inlineStr">
        <is>
          <t>Differs from upstream baseline</t>
        </is>
      </c>
      <c r="G905" s="3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37" t="inlineStr">
        <is>
          <t>2026-09-30</t>
        </is>
      </c>
      <c r="B907" s="37" t="inlineStr">
        <is>
          <t>Abilities</t>
        </is>
      </c>
      <c r="C907" s="37" t="inlineStr">
        <is>
          <t>Numel abilities</t>
        </is>
      </c>
      <c r="D907" s="37" t="inlineStr">
        <is>
          <t>Oblivious / Simple / Own Tempo</t>
        </is>
      </c>
      <c r="E907" s="37" t="inlineStr">
        <is>
          <t>Drought / Simple / Own Tempo</t>
        </is>
      </c>
      <c r="F907" s="37" t="inlineStr">
        <is>
          <t>Differs from upstream baseline</t>
        </is>
      </c>
      <c r="G907" s="3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37" t="inlineStr">
        <is>
          <t>2026-09-30</t>
        </is>
      </c>
      <c r="B909" s="37" t="inlineStr">
        <is>
          <t>Pokemon Stats</t>
        </is>
      </c>
      <c r="C909" s="37" t="inlineStr">
        <is>
          <t>Octillery baseHP</t>
        </is>
      </c>
      <c r="D909" s="37" t="n">
        <v>75</v>
      </c>
      <c r="E909" s="37" t="n">
        <v>84</v>
      </c>
      <c r="F909" s="37" t="inlineStr">
        <is>
          <t>Differs from upstream baseline</t>
        </is>
      </c>
      <c r="G909" s="3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37" t="inlineStr">
        <is>
          <t>2026-09-30</t>
        </is>
      </c>
      <c r="B911" s="37" t="inlineStr">
        <is>
          <t>Pokemon Stats</t>
        </is>
      </c>
      <c r="C911" s="37" t="inlineStr">
        <is>
          <t>Octillery baseDefense</t>
        </is>
      </c>
      <c r="D911" s="37" t="n">
        <v>75</v>
      </c>
      <c r="E911" s="37" t="n">
        <v>88</v>
      </c>
      <c r="F911" s="37" t="inlineStr">
        <is>
          <t>Differs from upstream baseline</t>
        </is>
      </c>
      <c r="G911" s="3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37" t="inlineStr">
        <is>
          <t>2026-09-30</t>
        </is>
      </c>
      <c r="B913" s="37" t="inlineStr">
        <is>
          <t>Pokemon Stats</t>
        </is>
      </c>
      <c r="C913" s="37" t="inlineStr">
        <is>
          <t>Octillery baseSpDefense</t>
        </is>
      </c>
      <c r="D913" s="37" t="n">
        <v>75</v>
      </c>
      <c r="E913" s="37" t="n">
        <v>88</v>
      </c>
      <c r="F913" s="37" t="inlineStr">
        <is>
          <t>Differs from upstream baseline</t>
        </is>
      </c>
      <c r="G913" s="3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37" t="inlineStr">
        <is>
          <t>2026-09-30</t>
        </is>
      </c>
      <c r="B915" s="37" t="inlineStr">
        <is>
          <t>Abilities</t>
        </is>
      </c>
      <c r="C915" s="37" t="inlineStr">
        <is>
          <t>Octillery abilities</t>
        </is>
      </c>
      <c r="D915" s="37" t="inlineStr">
        <is>
          <t>Suction Cups / Sniper / Moody</t>
        </is>
      </c>
      <c r="E915" s="37" t="inlineStr">
        <is>
          <t>Rock Head / Rock Head / Moody</t>
        </is>
      </c>
      <c r="F915" s="37" t="inlineStr">
        <is>
          <t>Differs from upstream baseline</t>
        </is>
      </c>
      <c r="G915" s="3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37" t="inlineStr">
        <is>
          <t>2026-09-30</t>
        </is>
      </c>
      <c r="B917" s="37" t="inlineStr">
        <is>
          <t>Pokemon Stats</t>
        </is>
      </c>
      <c r="C917" s="37" t="inlineStr">
        <is>
          <t>Onix baseAttack</t>
        </is>
      </c>
      <c r="D917" s="37" t="n">
        <v>45</v>
      </c>
      <c r="E917" s="37" t="n">
        <v>80</v>
      </c>
      <c r="F917" s="37" t="inlineStr">
        <is>
          <t>Differs from upstream baseline</t>
        </is>
      </c>
      <c r="G917" s="3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37" t="inlineStr">
        <is>
          <t>2026-09-30</t>
        </is>
      </c>
      <c r="B919" s="37" t="inlineStr">
        <is>
          <t>Pokemon Stats</t>
        </is>
      </c>
      <c r="C919" s="37" t="inlineStr">
        <is>
          <t>Onix baseSpDefense</t>
        </is>
      </c>
      <c r="D919" s="37" t="n">
        <v>45</v>
      </c>
      <c r="E919" s="37" t="n">
        <v>55</v>
      </c>
      <c r="F919" s="37" t="inlineStr">
        <is>
          <t>Differs from upstream baseline</t>
        </is>
      </c>
      <c r="G919" s="3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37" t="inlineStr">
        <is>
          <t>2026-09-30</t>
        </is>
      </c>
      <c r="B921" s="37" t="inlineStr">
        <is>
          <t>Pokemon Stats</t>
        </is>
      </c>
      <c r="C921" s="37" t="inlineStr">
        <is>
          <t>Overqwil baseAttack</t>
        </is>
      </c>
      <c r="D921" s="37" t="n">
        <v>115</v>
      </c>
      <c r="E921" s="37" t="n">
        <v>134</v>
      </c>
      <c r="F921" s="37" t="inlineStr">
        <is>
          <t>Differs from upstream baseline</t>
        </is>
      </c>
      <c r="G921" s="3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37" t="inlineStr">
        <is>
          <t>2026-09-30</t>
        </is>
      </c>
      <c r="B923" s="37" t="inlineStr">
        <is>
          <t>Pokemon Stats</t>
        </is>
      </c>
      <c r="C923" s="37" t="inlineStr">
        <is>
          <t>Overqwil baseSpeed</t>
        </is>
      </c>
      <c r="D923" s="37" t="n">
        <v>85</v>
      </c>
      <c r="E923" s="37" t="n">
        <v>101</v>
      </c>
      <c r="F923" s="37" t="inlineStr">
        <is>
          <t>Differs from upstream baseline</t>
        </is>
      </c>
      <c r="G923" s="3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37" t="inlineStr">
        <is>
          <t>2026-09-30</t>
        </is>
      </c>
      <c r="B925" s="37" t="inlineStr">
        <is>
          <t>Pokemon Stats</t>
        </is>
      </c>
      <c r="C925" s="37" t="inlineStr">
        <is>
          <t>Pachirisu baseSpAttack</t>
        </is>
      </c>
      <c r="D925" s="37" t="n">
        <v>45</v>
      </c>
      <c r="E925" s="37" t="n">
        <v>65</v>
      </c>
      <c r="F925" s="37" t="inlineStr">
        <is>
          <t>Differs from upstream baseline</t>
        </is>
      </c>
      <c r="G925" s="3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37" t="inlineStr">
        <is>
          <t>2026-09-30</t>
        </is>
      </c>
      <c r="B927" s="37" t="inlineStr">
        <is>
          <t>Pokemon Stats</t>
        </is>
      </c>
      <c r="C927" s="37" t="inlineStr">
        <is>
          <t>Pancham baseAttack</t>
        </is>
      </c>
      <c r="D927" s="37" t="n">
        <v>82</v>
      </c>
      <c r="E927" s="37" t="n">
        <v>98</v>
      </c>
      <c r="F927" s="37" t="inlineStr">
        <is>
          <t>Differs from upstream baseline</t>
        </is>
      </c>
      <c r="G927" s="3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37" t="inlineStr">
        <is>
          <t>2026-09-30</t>
        </is>
      </c>
      <c r="B929" s="37" t="inlineStr">
        <is>
          <t>Evolutions</t>
        </is>
      </c>
      <c r="C929" s="37" t="inlineStr">
        <is>
          <t>Pancham evolution</t>
        </is>
      </c>
      <c r="D929" s="37" t="inlineStr">
        <is>
          <t>Level Dark Type Mon In Party 32 -&gt; Pangoro</t>
        </is>
      </c>
      <c r="E929" s="37" t="inlineStr">
        <is>
          <t>Lv 32 -&gt; Pangoro</t>
        </is>
      </c>
      <c r="F929" s="37" t="inlineStr">
        <is>
          <t>Differs from upstream baseline</t>
        </is>
      </c>
      <c r="G929" s="3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37" t="inlineStr">
        <is>
          <t>2026-09-30</t>
        </is>
      </c>
      <c r="B931" s="37" t="inlineStr">
        <is>
          <t>Pokemon Stats</t>
        </is>
      </c>
      <c r="C931" s="37" t="inlineStr">
        <is>
          <t>Pangoro baseSpAttack</t>
        </is>
      </c>
      <c r="D931" s="37" t="n">
        <v>69</v>
      </c>
      <c r="E931" s="37" t="n">
        <v>30</v>
      </c>
      <c r="F931" s="37" t="inlineStr">
        <is>
          <t>Differs from upstream baseline</t>
        </is>
      </c>
      <c r="G931" s="3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37" t="inlineStr">
        <is>
          <t>2026-09-30</t>
        </is>
      </c>
      <c r="B933" s="37" t="inlineStr">
        <is>
          <t>Abilities</t>
        </is>
      </c>
      <c r="C933" s="37" t="inlineStr">
        <is>
          <t>Paras abilities</t>
        </is>
      </c>
      <c r="D933" s="37" t="inlineStr">
        <is>
          <t>Effect Spore / Dry Skin / Damp</t>
        </is>
      </c>
      <c r="E933" s="37" t="inlineStr">
        <is>
          <t>Dry Skin / Dry Skin / Damp</t>
        </is>
      </c>
      <c r="F933" s="37" t="inlineStr">
        <is>
          <t>Differs from upstream baseline</t>
        </is>
      </c>
      <c r="G933" s="3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37" t="inlineStr">
        <is>
          <t>2026-09-30</t>
        </is>
      </c>
      <c r="B935" s="37" t="inlineStr">
        <is>
          <t>Pokemon Stats</t>
        </is>
      </c>
      <c r="C935" s="37" t="inlineStr">
        <is>
          <t>Patrat baseHP</t>
        </is>
      </c>
      <c r="D935" s="37" t="n">
        <v>45</v>
      </c>
      <c r="E935" s="37" t="n">
        <v>51</v>
      </c>
      <c r="F935" s="37" t="inlineStr">
        <is>
          <t>Differs from upstream baseline</t>
        </is>
      </c>
      <c r="G935" s="3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37" t="inlineStr">
        <is>
          <t>2026-09-30</t>
        </is>
      </c>
      <c r="B937" s="37" t="inlineStr">
        <is>
          <t>Pokemon Stats</t>
        </is>
      </c>
      <c r="C937" s="37" t="inlineStr">
        <is>
          <t>Patrat baseSpAttack</t>
        </is>
      </c>
      <c r="D937" s="37" t="n">
        <v>35</v>
      </c>
      <c r="E937" s="37" t="n">
        <v>38</v>
      </c>
      <c r="F937" s="37" t="inlineStr">
        <is>
          <t>Differs from upstream baseline</t>
        </is>
      </c>
      <c r="G937" s="3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37" t="inlineStr">
        <is>
          <t>2026-09-30</t>
        </is>
      </c>
      <c r="B939" s="37" t="inlineStr">
        <is>
          <t>Pokemon Stats</t>
        </is>
      </c>
      <c r="C939" s="37" t="inlineStr">
        <is>
          <t>Patrat baseSpeed</t>
        </is>
      </c>
      <c r="D939" s="37" t="n">
        <v>42</v>
      </c>
      <c r="E939" s="37" t="n">
        <v>57</v>
      </c>
      <c r="F939" s="37" t="inlineStr">
        <is>
          <t>Differs from upstream baseline</t>
        </is>
      </c>
      <c r="G939" s="3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37" t="inlineStr">
        <is>
          <t>2026-09-30</t>
        </is>
      </c>
      <c r="B941" s="37" t="inlineStr">
        <is>
          <t>Pokemon Stats</t>
        </is>
      </c>
      <c r="C941" s="37" t="inlineStr">
        <is>
          <t>Pawniard baseSpAttack</t>
        </is>
      </c>
      <c r="D941" s="37" t="n">
        <v>40</v>
      </c>
      <c r="E941" s="37" t="n">
        <v>30</v>
      </c>
      <c r="F941" s="37" t="inlineStr">
        <is>
          <t>Differs from upstream baseline</t>
        </is>
      </c>
      <c r="G941" s="3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37" t="inlineStr">
        <is>
          <t>2026-09-30</t>
        </is>
      </c>
      <c r="B943" s="37" t="inlineStr">
        <is>
          <t>Evolutions</t>
        </is>
      </c>
      <c r="C943" s="37" t="inlineStr">
        <is>
          <t>Pawniard evolution</t>
        </is>
      </c>
      <c r="D943" s="37" t="inlineStr">
        <is>
          <t>Lv 52 -&gt; Bisharp</t>
        </is>
      </c>
      <c r="E943" s="37" t="inlineStr">
        <is>
          <t>Lv 44 -&gt; Bisharp</t>
        </is>
      </c>
      <c r="F943" s="37" t="inlineStr">
        <is>
          <t>Differs from upstream baseline</t>
        </is>
      </c>
      <c r="G943" s="3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37" t="inlineStr">
        <is>
          <t>2026-09-30</t>
        </is>
      </c>
      <c r="B945" s="37" t="inlineStr">
        <is>
          <t>Abilities</t>
        </is>
      </c>
      <c r="C945" s="37" t="inlineStr">
        <is>
          <t>Pelipper abilities</t>
        </is>
      </c>
      <c r="D945" s="37" t="inlineStr">
        <is>
          <t>Keen Eye / Drizzle / Rain Dish</t>
        </is>
      </c>
      <c r="E945" s="37" t="inlineStr">
        <is>
          <t>Unburden / Rain Dish</t>
        </is>
      </c>
      <c r="F945" s="37" t="inlineStr">
        <is>
          <t>Differs from upstream baseline</t>
        </is>
      </c>
      <c r="G945" s="3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37" t="inlineStr">
        <is>
          <t>2026-09-30</t>
        </is>
      </c>
      <c r="B947" s="37" t="inlineStr">
        <is>
          <t>Pokemon Stats</t>
        </is>
      </c>
      <c r="C947" s="37" t="inlineStr">
        <is>
          <t>Perrserker baseSpAttack</t>
        </is>
      </c>
      <c r="D947" s="37" t="n">
        <v>50</v>
      </c>
      <c r="E947" s="37" t="n">
        <v>30</v>
      </c>
      <c r="F947" s="37" t="inlineStr">
        <is>
          <t>Differs from upstream baseline</t>
        </is>
      </c>
      <c r="G947" s="3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37" t="inlineStr">
        <is>
          <t>2026-09-30</t>
        </is>
      </c>
      <c r="B949" s="37" t="inlineStr">
        <is>
          <t>Pokemon Stats</t>
        </is>
      </c>
      <c r="C949" s="37" t="inlineStr">
        <is>
          <t>Perrserker baseSpeed</t>
        </is>
      </c>
      <c r="D949" s="37" t="n">
        <v>50</v>
      </c>
      <c r="E949" s="37" t="n">
        <v>72</v>
      </c>
      <c r="F949" s="37" t="inlineStr">
        <is>
          <t>Differs from upstream baseline</t>
        </is>
      </c>
      <c r="G949" s="3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37" t="inlineStr">
        <is>
          <t>2026-09-30</t>
        </is>
      </c>
      <c r="B951" s="37" t="inlineStr">
        <is>
          <t>Abilities</t>
        </is>
      </c>
      <c r="C951" s="37" t="inlineStr">
        <is>
          <t>Persian abilities</t>
        </is>
      </c>
      <c r="D951" s="37" t="inlineStr">
        <is>
          <t>Limber / Technician / Unnerve</t>
        </is>
      </c>
      <c r="E951" s="37" t="inlineStr">
        <is>
          <t>Super Luck / Limber / Unnerve</t>
        </is>
      </c>
      <c r="F951" s="37" t="inlineStr">
        <is>
          <t>Differs from upstream baseline</t>
        </is>
      </c>
      <c r="G951" s="3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37" t="inlineStr">
        <is>
          <t>2026-09-30</t>
        </is>
      </c>
      <c r="B953" s="37" t="inlineStr">
        <is>
          <t>Pokemon Stats</t>
        </is>
      </c>
      <c r="C953" s="37" t="inlineStr">
        <is>
          <t>Persian baseAttack</t>
        </is>
      </c>
      <c r="D953" s="37" t="n">
        <v>60</v>
      </c>
      <c r="E953" s="37" t="n">
        <v>64</v>
      </c>
      <c r="F953" s="37" t="inlineStr">
        <is>
          <t>Differs from upstream baseline</t>
        </is>
      </c>
      <c r="G953" s="3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37" t="inlineStr">
        <is>
          <t>2026-09-30</t>
        </is>
      </c>
      <c r="B955" s="37" t="inlineStr">
        <is>
          <t>Pokemon Stats</t>
        </is>
      </c>
      <c r="C955" s="37" t="inlineStr">
        <is>
          <t>Persian baseSpAttack</t>
        </is>
      </c>
      <c r="D955" s="37" t="n">
        <v>75</v>
      </c>
      <c r="E955" s="37" t="n">
        <v>78</v>
      </c>
      <c r="F955" s="37" t="inlineStr">
        <is>
          <t>Differs from upstream baseline</t>
        </is>
      </c>
      <c r="G955" s="3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37" t="inlineStr">
        <is>
          <t>2026-09-30</t>
        </is>
      </c>
      <c r="B957" s="37" t="inlineStr">
        <is>
          <t>Pokemon Stats</t>
        </is>
      </c>
      <c r="C957" s="37" t="inlineStr">
        <is>
          <t>Petilil baseHP</t>
        </is>
      </c>
      <c r="D957" s="37" t="n">
        <v>45</v>
      </c>
      <c r="E957" s="37" t="n">
        <v>49</v>
      </c>
      <c r="F957" s="37" t="inlineStr">
        <is>
          <t>Differs from upstream baseline</t>
        </is>
      </c>
      <c r="G957" s="3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37" t="inlineStr">
        <is>
          <t>2026-09-30</t>
        </is>
      </c>
      <c r="B959" s="37" t="inlineStr">
        <is>
          <t>Pokemon Stats</t>
        </is>
      </c>
      <c r="C959" s="37" t="inlineStr">
        <is>
          <t>Petilil baseSpAttack</t>
        </is>
      </c>
      <c r="D959" s="37" t="n">
        <v>70</v>
      </c>
      <c r="E959" s="37" t="n">
        <v>74</v>
      </c>
      <c r="F959" s="37" t="inlineStr">
        <is>
          <t>Differs from upstream baseline</t>
        </is>
      </c>
      <c r="G959" s="3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37" t="inlineStr">
        <is>
          <t>2026-09-30</t>
        </is>
      </c>
      <c r="B961" s="37" t="inlineStr">
        <is>
          <t>Abilities</t>
        </is>
      </c>
      <c r="C961" s="37" t="inlineStr">
        <is>
          <t>Phanpy abilities</t>
        </is>
      </c>
      <c r="D961" s="37" t="inlineStr">
        <is>
          <t>Pickup / Sand Veil</t>
        </is>
      </c>
      <c r="E961" s="37" t="inlineStr">
        <is>
          <t>Dry Skin / Sand Veil</t>
        </is>
      </c>
      <c r="F961" s="37" t="inlineStr">
        <is>
          <t>Differs from upstream baseline</t>
        </is>
      </c>
      <c r="G961" s="3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37" t="inlineStr">
        <is>
          <t>2026-09-30</t>
        </is>
      </c>
      <c r="B963" s="37" t="inlineStr">
        <is>
          <t>Pokemon Stats</t>
        </is>
      </c>
      <c r="C963" s="37" t="inlineStr">
        <is>
          <t>Phione baseDefense</t>
        </is>
      </c>
      <c r="D963" s="37" t="n">
        <v>80</v>
      </c>
      <c r="E963" s="37" t="n">
        <v>90</v>
      </c>
      <c r="F963" s="37" t="inlineStr">
        <is>
          <t>Differs from upstream baseline</t>
        </is>
      </c>
      <c r="G963" s="3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37" t="inlineStr">
        <is>
          <t>2026-09-30</t>
        </is>
      </c>
      <c r="B965" s="37" t="inlineStr">
        <is>
          <t>Pokemon Stats</t>
        </is>
      </c>
      <c r="C965" s="37" t="inlineStr">
        <is>
          <t>Phione baseSpDefense</t>
        </is>
      </c>
      <c r="D965" s="37" t="n">
        <v>80</v>
      </c>
      <c r="E965" s="37" t="n">
        <v>90</v>
      </c>
      <c r="F965" s="37" t="inlineStr">
        <is>
          <t>Differs from upstream baseline</t>
        </is>
      </c>
      <c r="G965" s="3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37" t="inlineStr">
        <is>
          <t>2026-09-30</t>
        </is>
      </c>
      <c r="B967" s="37" t="inlineStr">
        <is>
          <t>Pokemon Stats</t>
        </is>
      </c>
      <c r="C967" s="37" t="inlineStr">
        <is>
          <t>Pidgeot baseAttack</t>
        </is>
      </c>
      <c r="D967" s="37" t="n">
        <v>80</v>
      </c>
      <c r="E967" s="37" t="n">
        <v>100</v>
      </c>
      <c r="F967" s="37" t="inlineStr">
        <is>
          <t>Differs from upstream baseline</t>
        </is>
      </c>
      <c r="G967" s="3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37" t="inlineStr">
        <is>
          <t>2026-09-30</t>
        </is>
      </c>
      <c r="B969" s="37" t="inlineStr">
        <is>
          <t>Abilities</t>
        </is>
      </c>
      <c r="C969" s="37" t="inlineStr">
        <is>
          <t>Pidgeot abilities</t>
        </is>
      </c>
      <c r="D969" s="37" t="inlineStr">
        <is>
          <t>Keen Eye / Tangled Feet / Big Pecks</t>
        </is>
      </c>
      <c r="E969" s="37" t="inlineStr">
        <is>
          <t>Intimidate / Intimidate / Big Pecks</t>
        </is>
      </c>
      <c r="F969" s="37" t="inlineStr">
        <is>
          <t>Differs from upstream baseline</t>
        </is>
      </c>
      <c r="G969" s="3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37" t="inlineStr">
        <is>
          <t>2026-09-30</t>
        </is>
      </c>
      <c r="B971" s="37" t="inlineStr">
        <is>
          <t>Pokemon Stats</t>
        </is>
      </c>
      <c r="C971" s="37" t="inlineStr">
        <is>
          <t>Pidgeot baseSpAttack</t>
        </is>
      </c>
      <c r="D971" s="37" t="n">
        <v>135</v>
      </c>
      <c r="E971" s="37" t="n">
        <v>165</v>
      </c>
      <c r="F971" s="37" t="inlineStr">
        <is>
          <t>Differs from upstream baseline</t>
        </is>
      </c>
      <c r="G971" s="3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37" t="inlineStr">
        <is>
          <t>2026-09-30</t>
        </is>
      </c>
      <c r="B973" s="37" t="inlineStr">
        <is>
          <t>Pokemon Stats</t>
        </is>
      </c>
      <c r="C973" s="37" t="inlineStr">
        <is>
          <t>Pidove baseAttack</t>
        </is>
      </c>
      <c r="D973" s="37" t="n">
        <v>55</v>
      </c>
      <c r="E973" s="37" t="n">
        <v>37</v>
      </c>
      <c r="F973" s="37" t="inlineStr">
        <is>
          <t>Differs from upstream baseline</t>
        </is>
      </c>
      <c r="G973" s="3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37" t="inlineStr">
        <is>
          <t>2026-09-30</t>
        </is>
      </c>
      <c r="B975" s="37" t="inlineStr">
        <is>
          <t>Pokemon Stats</t>
        </is>
      </c>
      <c r="C975" s="37" t="inlineStr">
        <is>
          <t>Pidove baseSpDefense</t>
        </is>
      </c>
      <c r="D975" s="37" t="n">
        <v>30</v>
      </c>
      <c r="E975" s="37" t="n">
        <v>39</v>
      </c>
      <c r="F975" s="37" t="inlineStr">
        <is>
          <t>Differs from upstream baseline</t>
        </is>
      </c>
      <c r="G975" s="3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37" t="inlineStr">
        <is>
          <t>2026-09-30</t>
        </is>
      </c>
      <c r="B977" s="37" t="inlineStr">
        <is>
          <t>Pokemon Stats</t>
        </is>
      </c>
      <c r="C977" s="37" t="inlineStr">
        <is>
          <t>Pikachu baseSpDefense</t>
        </is>
      </c>
      <c r="D977" s="37" t="n">
        <v>50</v>
      </c>
      <c r="E977" s="37" t="n">
        <v>40</v>
      </c>
      <c r="F977" s="37" t="inlineStr">
        <is>
          <t>Differs from upstream baseline</t>
        </is>
      </c>
      <c r="G977" s="3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37" t="inlineStr">
        <is>
          <t>2026-09-30</t>
        </is>
      </c>
      <c r="B979" s="37" t="inlineStr">
        <is>
          <t>Pokemon Stats</t>
        </is>
      </c>
      <c r="C979" s="37" t="inlineStr">
        <is>
          <t>Piloswine baseAttack</t>
        </is>
      </c>
      <c r="D979" s="37" t="n">
        <v>100</v>
      </c>
      <c r="E979" s="37" t="n">
        <v>110</v>
      </c>
      <c r="F979" s="37" t="inlineStr">
        <is>
          <t>Differs from upstream baseline</t>
        </is>
      </c>
      <c r="G979" s="3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37" t="inlineStr">
        <is>
          <t>2026-09-30</t>
        </is>
      </c>
      <c r="B981" s="37" t="inlineStr">
        <is>
          <t>Abilities</t>
        </is>
      </c>
      <c r="C981" s="37" t="inlineStr">
        <is>
          <t>Piloswine abilities</t>
        </is>
      </c>
      <c r="D981" s="37" t="inlineStr">
        <is>
          <t>Oblivious / Snow Cloak / Thick Fat</t>
        </is>
      </c>
      <c r="E981" s="37" t="inlineStr">
        <is>
          <t>Snow Cloak / Snow Cloak / Thick Fat</t>
        </is>
      </c>
      <c r="F981" s="37" t="inlineStr">
        <is>
          <t>Differs from upstream baseline</t>
        </is>
      </c>
      <c r="G981" s="3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37" t="inlineStr">
        <is>
          <t>2026-09-30</t>
        </is>
      </c>
      <c r="B983" s="37" t="inlineStr">
        <is>
          <t>Pokemon Stats</t>
        </is>
      </c>
      <c r="C983" s="37" t="inlineStr">
        <is>
          <t>Piplup baseAttack</t>
        </is>
      </c>
      <c r="D983" s="37" t="n">
        <v>51</v>
      </c>
      <c r="E983" s="37" t="n">
        <v>61</v>
      </c>
      <c r="F983" s="37" t="inlineStr">
        <is>
          <t>Differs from upstream baseline</t>
        </is>
      </c>
      <c r="G983" s="3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37" t="inlineStr">
        <is>
          <t>2026-09-30</t>
        </is>
      </c>
      <c r="B985" s="37" t="inlineStr">
        <is>
          <t>Abilities</t>
        </is>
      </c>
      <c r="C985" s="37" t="inlineStr">
        <is>
          <t>Piplup abilities</t>
        </is>
      </c>
      <c r="D985" s="37" t="inlineStr">
        <is>
          <t>Torrent / Competitive</t>
        </is>
      </c>
      <c r="E985" s="37" t="inlineStr">
        <is>
          <t>Torrent / Torrent / Competitive</t>
        </is>
      </c>
      <c r="F985" s="37" t="inlineStr">
        <is>
          <t>Differs from upstream baseline</t>
        </is>
      </c>
      <c r="G985" s="3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37" t="inlineStr">
        <is>
          <t>2026-09-30</t>
        </is>
      </c>
      <c r="B987" s="37" t="inlineStr">
        <is>
          <t>Pokemon Stats</t>
        </is>
      </c>
      <c r="C987" s="37" t="inlineStr">
        <is>
          <t>Politoed baseSpeed</t>
        </is>
      </c>
      <c r="D987" s="37" t="n">
        <v>70</v>
      </c>
      <c r="E987" s="37" t="n">
        <v>90</v>
      </c>
      <c r="F987" s="37" t="inlineStr">
        <is>
          <t>Differs from upstream baseline</t>
        </is>
      </c>
      <c r="G987" s="3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37" t="inlineStr">
        <is>
          <t>2026-09-30</t>
        </is>
      </c>
      <c r="B989" s="37" t="inlineStr">
        <is>
          <t>Abilities</t>
        </is>
      </c>
      <c r="C989" s="37" t="inlineStr">
        <is>
          <t>Poliwag abilities</t>
        </is>
      </c>
      <c r="D989" s="37" t="inlineStr">
        <is>
          <t>Water Absorb / Damp / Swift Swim</t>
        </is>
      </c>
      <c r="E989" s="37" t="inlineStr">
        <is>
          <t>Swift Swim / Swift Swim / Swift Swim</t>
        </is>
      </c>
      <c r="F989" s="37" t="inlineStr">
        <is>
          <t>Differs from upstream baseline</t>
        </is>
      </c>
      <c r="G989" s="3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37" t="inlineStr">
        <is>
          <t>2026-09-30</t>
        </is>
      </c>
      <c r="B991" s="37" t="inlineStr">
        <is>
          <t>Evolutions</t>
        </is>
      </c>
      <c r="C991" s="37" t="inlineStr">
        <is>
          <t>Poliwhirl evolution</t>
        </is>
      </c>
      <c r="D991" s="37" t="inlineStr">
        <is>
          <t>Item (Water Stone) -&gt; Poliwrath; Trade Item (Kings Rock) -&gt; Politoed; Item (Kings Rock) -&gt; Politoed</t>
        </is>
      </c>
      <c r="E991" s="37" t="inlineStr">
        <is>
          <t>Item (Water Stone) -&gt; Poliwrath; Lv 36 -&gt; Politoed</t>
        </is>
      </c>
      <c r="F991" s="37" t="inlineStr">
        <is>
          <t>Differs from upstream baseline</t>
        </is>
      </c>
      <c r="G991" s="3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37" t="inlineStr">
        <is>
          <t>2026-09-30</t>
        </is>
      </c>
      <c r="B993" s="37" t="inlineStr">
        <is>
          <t>Abilities</t>
        </is>
      </c>
      <c r="C993" s="37" t="inlineStr">
        <is>
          <t>Poliwrath abilities</t>
        </is>
      </c>
      <c r="D993" s="37" t="inlineStr">
        <is>
          <t>Water Absorb / Damp / Swift Swim</t>
        </is>
      </c>
      <c r="E993" s="37" t="inlineStr">
        <is>
          <t>Swift Swim / Swift Swim / Swift Swim</t>
        </is>
      </c>
      <c r="F993" s="37" t="inlineStr">
        <is>
          <t>Differs from upstream baseline</t>
        </is>
      </c>
      <c r="G993" s="3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37" t="inlineStr">
        <is>
          <t>2026-09-30</t>
        </is>
      </c>
      <c r="B995" s="37" t="inlineStr">
        <is>
          <t>Abilities</t>
        </is>
      </c>
      <c r="C995" s="37" t="inlineStr">
        <is>
          <t>Ponyta abilities</t>
        </is>
      </c>
      <c r="D995" s="37" t="inlineStr">
        <is>
          <t>Run Away / Pastel Veil / Anticipation</t>
        </is>
      </c>
      <c r="E995" s="37" t="inlineStr">
        <is>
          <t>Reckless / Reckless / Anticipation</t>
        </is>
      </c>
      <c r="F995" s="37" t="inlineStr">
        <is>
          <t>Differs from upstream baseline</t>
        </is>
      </c>
      <c r="G995" s="3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37" t="inlineStr">
        <is>
          <t>2026-09-30</t>
        </is>
      </c>
      <c r="B997" s="37" t="inlineStr">
        <is>
          <t>Abilities</t>
        </is>
      </c>
      <c r="C997" s="37" t="inlineStr">
        <is>
          <t>Porygon abilities</t>
        </is>
      </c>
      <c r="D997" s="37" t="inlineStr">
        <is>
          <t>Trace / Download / Analytic</t>
        </is>
      </c>
      <c r="E997" s="37" t="inlineStr">
        <is>
          <t>Download / Download / Analytic</t>
        </is>
      </c>
      <c r="F997" s="37" t="inlineStr">
        <is>
          <t>Differs from upstream baseline</t>
        </is>
      </c>
      <c r="G997" s="3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37" t="inlineStr">
        <is>
          <t>2026-09-30</t>
        </is>
      </c>
      <c r="B999" s="37" t="inlineStr">
        <is>
          <t>Abilities</t>
        </is>
      </c>
      <c r="C999" s="37" t="inlineStr">
        <is>
          <t>Porygon-Z abilities</t>
        </is>
      </c>
      <c r="D999" s="37" t="inlineStr">
        <is>
          <t>Adaptability / Download / Analytic</t>
        </is>
      </c>
      <c r="E999" s="37" t="inlineStr">
        <is>
          <t>Download / Download / Analytic</t>
        </is>
      </c>
      <c r="F999" s="37" t="inlineStr">
        <is>
          <t>Differs from upstream baseline</t>
        </is>
      </c>
      <c r="G999" s="3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37" t="inlineStr">
        <is>
          <t>2026-09-30</t>
        </is>
      </c>
      <c r="B1001" s="37" t="inlineStr">
        <is>
          <t>Pokemon Stats</t>
        </is>
      </c>
      <c r="C1001" s="37" t="inlineStr">
        <is>
          <t>Primeape baseAttack</t>
        </is>
      </c>
      <c r="D1001" s="37" t="n">
        <v>105</v>
      </c>
      <c r="E1001" s="37" t="n">
        <v>115</v>
      </c>
      <c r="F1001" s="37" t="inlineStr">
        <is>
          <t>Differs from upstream baseline</t>
        </is>
      </c>
      <c r="G1001" s="3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37" t="inlineStr">
        <is>
          <t>2026-09-30</t>
        </is>
      </c>
      <c r="B1003" s="37" t="inlineStr">
        <is>
          <t>Pokemon Stats</t>
        </is>
      </c>
      <c r="C1003" s="37" t="inlineStr">
        <is>
          <t>Primeape baseSpAttack</t>
        </is>
      </c>
      <c r="D1003" s="37" t="n">
        <v>60</v>
      </c>
      <c r="E1003" s="37" t="n">
        <v>50</v>
      </c>
      <c r="F1003" s="37" t="inlineStr">
        <is>
          <t>Differs from upstream baseline</t>
        </is>
      </c>
      <c r="G1003" s="3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37" t="inlineStr">
        <is>
          <t>2026-09-30</t>
        </is>
      </c>
      <c r="B1005" s="37" t="inlineStr">
        <is>
          <t>Abilities</t>
        </is>
      </c>
      <c r="C1005" s="37" t="inlineStr">
        <is>
          <t>Primeape abilities</t>
        </is>
      </c>
      <c r="D1005" s="37" t="inlineStr">
        <is>
          <t>Vital Spirit / Anger Point / Defiant</t>
        </is>
      </c>
      <c r="E1005" s="37" t="inlineStr">
        <is>
          <t>Reckless / Reckless / Defiant</t>
        </is>
      </c>
      <c r="F1005" s="37" t="inlineStr">
        <is>
          <t>Differs from upstream baseline</t>
        </is>
      </c>
      <c r="G1005" s="3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37" t="inlineStr">
        <is>
          <t>2026-09-30</t>
        </is>
      </c>
      <c r="B1007" s="37" t="inlineStr">
        <is>
          <t>Pokemon Stats</t>
        </is>
      </c>
      <c r="C1007" s="37" t="inlineStr">
        <is>
          <t>Prinplup baseSpAttack</t>
        </is>
      </c>
      <c r="D1007" s="37" t="n">
        <v>81</v>
      </c>
      <c r="E1007" s="37" t="n">
        <v>66</v>
      </c>
      <c r="F1007" s="37" t="inlineStr">
        <is>
          <t>Differs from upstream baseline</t>
        </is>
      </c>
      <c r="G1007" s="3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37" t="inlineStr">
        <is>
          <t>2026-09-30</t>
        </is>
      </c>
      <c r="B1009" s="37" t="inlineStr">
        <is>
          <t>Pokemon Stats</t>
        </is>
      </c>
      <c r="C1009" s="37" t="inlineStr">
        <is>
          <t>Probopass baseHP</t>
        </is>
      </c>
      <c r="D1009" s="37" t="n">
        <v>60</v>
      </c>
      <c r="E1009" s="37" t="n">
        <v>70</v>
      </c>
      <c r="F1009" s="37" t="inlineStr">
        <is>
          <t>Differs from upstream baseline</t>
        </is>
      </c>
      <c r="G1009" s="3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37" t="inlineStr">
        <is>
          <t>2026-09-30</t>
        </is>
      </c>
      <c r="B1011" s="37" t="inlineStr">
        <is>
          <t>Abilities</t>
        </is>
      </c>
      <c r="C1011" s="37" t="inlineStr">
        <is>
          <t>Probopass abilities</t>
        </is>
      </c>
      <c r="D1011" s="37" t="inlineStr">
        <is>
          <t>Sturdy / Magnet Pull / Sand Force</t>
        </is>
      </c>
      <c r="E1011" s="37" t="inlineStr">
        <is>
          <t>Solid Rock / Solid Rock / Sand Force</t>
        </is>
      </c>
      <c r="F1011" s="37" t="inlineStr">
        <is>
          <t>Differs from upstream baseline</t>
        </is>
      </c>
      <c r="G1011" s="3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37" t="inlineStr">
        <is>
          <t>2026-09-30</t>
        </is>
      </c>
      <c r="B1013" s="37" t="inlineStr">
        <is>
          <t>Abilities</t>
        </is>
      </c>
      <c r="C1013" s="37" t="inlineStr">
        <is>
          <t>Pupitar abilities</t>
        </is>
      </c>
      <c r="D1013" s="37" t="inlineStr">
        <is>
          <t>Shed Skin</t>
        </is>
      </c>
      <c r="E1013" s="37" t="inlineStr">
        <is>
          <t>Shed Skin / Shed Skin</t>
        </is>
      </c>
      <c r="F1013" s="37" t="inlineStr">
        <is>
          <t>Differs from upstream baseline</t>
        </is>
      </c>
      <c r="G1013" s="3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37" t="inlineStr">
        <is>
          <t>2026-09-30</t>
        </is>
      </c>
      <c r="B1015" s="37" t="inlineStr">
        <is>
          <t>Pokemon Stats</t>
        </is>
      </c>
      <c r="C1015" s="37" t="inlineStr">
        <is>
          <t>Purrloin baseAttack</t>
        </is>
      </c>
      <c r="D1015" s="37" t="n">
        <v>50</v>
      </c>
      <c r="E1015" s="37" t="n">
        <v>53</v>
      </c>
      <c r="F1015" s="37" t="inlineStr">
        <is>
          <t>Differs from upstream baseline</t>
        </is>
      </c>
      <c r="G1015" s="3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37" t="inlineStr">
        <is>
          <t>2026-09-30</t>
        </is>
      </c>
      <c r="B1017" s="37" t="inlineStr">
        <is>
          <t>Pokemon Stats</t>
        </is>
      </c>
      <c r="C1017" s="37" t="inlineStr">
        <is>
          <t>Purrloin baseSpDefense</t>
        </is>
      </c>
      <c r="D1017" s="37" t="n">
        <v>37</v>
      </c>
      <c r="E1017" s="37" t="n">
        <v>45</v>
      </c>
      <c r="F1017" s="37" t="inlineStr">
        <is>
          <t>Differs from upstream baseline</t>
        </is>
      </c>
      <c r="G1017" s="3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37" t="inlineStr">
        <is>
          <t>2026-09-30</t>
        </is>
      </c>
      <c r="B1019" s="37" t="inlineStr">
        <is>
          <t>Pokemon Stats</t>
        </is>
      </c>
      <c r="C1019" s="37" t="inlineStr">
        <is>
          <t>Purugly baseDefense</t>
        </is>
      </c>
      <c r="D1019" s="37" t="n">
        <v>64</v>
      </c>
      <c r="E1019" s="37" t="n">
        <v>74</v>
      </c>
      <c r="F1019" s="37" t="inlineStr">
        <is>
          <t>Differs from upstream baseline</t>
        </is>
      </c>
      <c r="G1019" s="3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37" t="inlineStr">
        <is>
          <t>2026-09-30</t>
        </is>
      </c>
      <c r="B1021" s="37" t="inlineStr">
        <is>
          <t>Abilities</t>
        </is>
      </c>
      <c r="C1021" s="37" t="inlineStr">
        <is>
          <t>Purugly abilities</t>
        </is>
      </c>
      <c r="D1021" s="37" t="inlineStr">
        <is>
          <t>Thick Fat / Own Tempo / Defiant</t>
        </is>
      </c>
      <c r="E1021" s="37" t="inlineStr">
        <is>
          <t>Limber / Thick Fat / Defiant</t>
        </is>
      </c>
      <c r="F1021" s="37" t="inlineStr">
        <is>
          <t>Differs from upstream baseline</t>
        </is>
      </c>
      <c r="G1021" s="3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37" t="inlineStr">
        <is>
          <t>2026-09-30</t>
        </is>
      </c>
      <c r="B1023" s="37" t="inlineStr">
        <is>
          <t>Pokemon Stats</t>
        </is>
      </c>
      <c r="C1023" s="37" t="inlineStr">
        <is>
          <t>Pyroar baseSpAttack</t>
        </is>
      </c>
      <c r="D1023" s="37" t="n">
        <v>109</v>
      </c>
      <c r="E1023" s="37" t="n">
        <v>140</v>
      </c>
      <c r="F1023" s="37" t="inlineStr">
        <is>
          <t>Differs from upstream baseline</t>
        </is>
      </c>
      <c r="G1023" s="3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37" t="inlineStr">
        <is>
          <t>2026-09-30</t>
        </is>
      </c>
      <c r="B1025" s="37" t="inlineStr">
        <is>
          <t>Abilities</t>
        </is>
      </c>
      <c r="C1025" s="37" t="inlineStr">
        <is>
          <t>Pyroar abilities</t>
        </is>
      </c>
      <c r="D1025" s="37" t="inlineStr">
        <is>
          <t>Rivalry / Unnerve / Moxie</t>
        </is>
      </c>
      <c r="E1025" s="37" t="inlineStr">
        <is>
          <t>Rivalry / Unnerve / Competitive</t>
        </is>
      </c>
      <c r="F1025" s="37" t="inlineStr">
        <is>
          <t>Differs from upstream baseline</t>
        </is>
      </c>
      <c r="G1025" s="3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37" t="inlineStr">
        <is>
          <t>2026-09-30</t>
        </is>
      </c>
      <c r="B1027" s="37" t="inlineStr">
        <is>
          <t>Pokemon Stats</t>
        </is>
      </c>
      <c r="C1027" s="37" t="inlineStr">
        <is>
          <t>Qwilfish baseHP</t>
        </is>
      </c>
      <c r="D1027" s="37" t="n">
        <v>65</v>
      </c>
      <c r="E1027" s="37" t="n">
        <v>75</v>
      </c>
      <c r="F1027" s="37" t="inlineStr">
        <is>
          <t>Differs from upstream baseline</t>
        </is>
      </c>
      <c r="G1027" s="3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37" t="inlineStr">
        <is>
          <t>2026-09-30</t>
        </is>
      </c>
      <c r="B1029" s="37" t="inlineStr">
        <is>
          <t>Pokemon Stats</t>
        </is>
      </c>
      <c r="C1029" s="37" t="inlineStr">
        <is>
          <t>Qwilfish baseDefense</t>
        </is>
      </c>
      <c r="D1029" s="37" t="n">
        <v>85</v>
      </c>
      <c r="E1029" s="37" t="n">
        <v>95</v>
      </c>
      <c r="F1029" s="37" t="inlineStr">
        <is>
          <t>Differs from upstream baseline</t>
        </is>
      </c>
      <c r="G1029" s="3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37" t="inlineStr">
        <is>
          <t>2026-09-30</t>
        </is>
      </c>
      <c r="B1031" s="37" t="inlineStr">
        <is>
          <t>Pokemon Stats</t>
        </is>
      </c>
      <c r="C1031" s="37" t="inlineStr">
        <is>
          <t>Qwilfish baseSpDefense</t>
        </is>
      </c>
      <c r="D1031" s="37" t="n">
        <v>55</v>
      </c>
      <c r="E1031" s="37" t="n">
        <v>65</v>
      </c>
      <c r="F1031" s="37" t="inlineStr">
        <is>
          <t>Differs from upstream baseline</t>
        </is>
      </c>
      <c r="G1031" s="3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37" t="inlineStr">
        <is>
          <t>2026-09-30</t>
        </is>
      </c>
      <c r="B1033" s="37" t="inlineStr">
        <is>
          <t>Pokemon Stats</t>
        </is>
      </c>
      <c r="C1033" s="37" t="inlineStr">
        <is>
          <t>Raichu baseDefense</t>
        </is>
      </c>
      <c r="D1033" s="37" t="n">
        <v>55</v>
      </c>
      <c r="E1033" s="37" t="n">
        <v>60</v>
      </c>
      <c r="F1033" s="37" t="inlineStr">
        <is>
          <t>Differs from upstream baseline</t>
        </is>
      </c>
      <c r="G1033" s="3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37" t="inlineStr">
        <is>
          <t>2026-09-30</t>
        </is>
      </c>
      <c r="B1035" s="37" t="inlineStr">
        <is>
          <t>Abilities</t>
        </is>
      </c>
      <c r="C1035" s="37" t="inlineStr">
        <is>
          <t>Raichu abilities</t>
        </is>
      </c>
      <c r="D1035" s="37" t="inlineStr">
        <is>
          <t>Static / Lightning Rod</t>
        </is>
      </c>
      <c r="E1035" s="37" t="inlineStr">
        <is>
          <t>Lightning Rod / Lightning Rod</t>
        </is>
      </c>
      <c r="F1035" s="37" t="inlineStr">
        <is>
          <t>Differs from upstream baseline</t>
        </is>
      </c>
      <c r="G1035" s="3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37" t="inlineStr">
        <is>
          <t>2026-09-30</t>
        </is>
      </c>
      <c r="B1037" s="37" t="inlineStr">
        <is>
          <t>Pokemon Stats</t>
        </is>
      </c>
      <c r="C1037" s="37" t="inlineStr">
        <is>
          <t>Raichu baseAttack</t>
        </is>
      </c>
      <c r="D1037" s="37" t="n">
        <v>85</v>
      </c>
      <c r="E1037" s="37" t="n">
        <v>86</v>
      </c>
      <c r="F1037" s="37" t="inlineStr">
        <is>
          <t>Differs from upstream baseline</t>
        </is>
      </c>
      <c r="G1037" s="3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37" t="inlineStr">
        <is>
          <t>2026-09-30</t>
        </is>
      </c>
      <c r="B1039" s="37" t="inlineStr">
        <is>
          <t>Pokemon Stats</t>
        </is>
      </c>
      <c r="C1039" s="37" t="inlineStr">
        <is>
          <t>Raikou baseSpAttack</t>
        </is>
      </c>
      <c r="D1039" s="37" t="n">
        <v>115</v>
      </c>
      <c r="E1039" s="37" t="n">
        <v>135</v>
      </c>
      <c r="F1039" s="37" t="inlineStr">
        <is>
          <t>Differs from upstream baseline</t>
        </is>
      </c>
      <c r="G1039" s="3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37" t="inlineStr">
        <is>
          <t>2026-09-30</t>
        </is>
      </c>
      <c r="B1041" s="37" t="inlineStr">
        <is>
          <t>Pokemon Stats</t>
        </is>
      </c>
      <c r="C1041" s="37" t="inlineStr">
        <is>
          <t>Rampardos baseAttack</t>
        </is>
      </c>
      <c r="D1041" s="37" t="n">
        <v>165</v>
      </c>
      <c r="E1041" s="37" t="n">
        <v>180</v>
      </c>
      <c r="F1041" s="37" t="inlineStr">
        <is>
          <t>Differs from upstream baseline</t>
        </is>
      </c>
      <c r="G1041" s="3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37" t="inlineStr">
        <is>
          <t>2026-09-30</t>
        </is>
      </c>
      <c r="B1043" s="37" t="inlineStr">
        <is>
          <t>Pokemon Stats</t>
        </is>
      </c>
      <c r="C1043" s="37" t="inlineStr">
        <is>
          <t>Rampardos baseSpAttack</t>
        </is>
      </c>
      <c r="D1043" s="37" t="n">
        <v>65</v>
      </c>
      <c r="E1043" s="37" t="n">
        <v>15</v>
      </c>
      <c r="F1043" s="37" t="inlineStr">
        <is>
          <t>Differs from upstream baseline</t>
        </is>
      </c>
      <c r="G1043" s="3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37" t="inlineStr">
        <is>
          <t>2026-09-30</t>
        </is>
      </c>
      <c r="B1045" s="37" t="inlineStr">
        <is>
          <t>Abilities</t>
        </is>
      </c>
      <c r="C1045" s="37" t="inlineStr">
        <is>
          <t>Rampardos abilities</t>
        </is>
      </c>
      <c r="D1045" s="37" t="inlineStr">
        <is>
          <t>Mold Breaker / Sheer Force</t>
        </is>
      </c>
      <c r="E1045" s="37" t="inlineStr">
        <is>
          <t>Rock Head / Mold Breaker / Sheer Force</t>
        </is>
      </c>
      <c r="F1045" s="37" t="inlineStr">
        <is>
          <t>Differs from upstream baseline</t>
        </is>
      </c>
      <c r="G1045" s="3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37" t="inlineStr">
        <is>
          <t>2026-09-30</t>
        </is>
      </c>
      <c r="B1047" s="37" t="inlineStr">
        <is>
          <t>Pokemon Stats</t>
        </is>
      </c>
      <c r="C1047" s="37" t="inlineStr">
        <is>
          <t>Rapidash baseAttack</t>
        </is>
      </c>
      <c r="D1047" s="37" t="n">
        <v>100</v>
      </c>
      <c r="E1047" s="37" t="n">
        <v>105</v>
      </c>
      <c r="F1047" s="37" t="inlineStr">
        <is>
          <t>Differs from upstream baseline</t>
        </is>
      </c>
      <c r="G1047" s="3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37" t="inlineStr">
        <is>
          <t>2026-09-30</t>
        </is>
      </c>
      <c r="B1049" s="37" t="inlineStr">
        <is>
          <t>Pokemon Stats</t>
        </is>
      </c>
      <c r="C1049" s="37" t="inlineStr">
        <is>
          <t>Rapidash baseSpAttack</t>
        </is>
      </c>
      <c r="D1049" s="37" t="n">
        <v>80</v>
      </c>
      <c r="E1049" s="37" t="n">
        <v>85</v>
      </c>
      <c r="F1049" s="37" t="inlineStr">
        <is>
          <t>Differs from upstream baseline</t>
        </is>
      </c>
      <c r="G1049" s="3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37" t="inlineStr">
        <is>
          <t>2026-09-30</t>
        </is>
      </c>
      <c r="B1051" s="37" t="inlineStr">
        <is>
          <t>Pokemon Stats</t>
        </is>
      </c>
      <c r="C1051" s="37" t="inlineStr">
        <is>
          <t>Rapidash baseSpeed</t>
        </is>
      </c>
      <c r="D1051" s="37" t="n">
        <v>105</v>
      </c>
      <c r="E1051" s="37" t="n">
        <v>110</v>
      </c>
      <c r="F1051" s="37" t="inlineStr">
        <is>
          <t>Differs from upstream baseline</t>
        </is>
      </c>
      <c r="G1051" s="3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37" t="inlineStr">
        <is>
          <t>2026-09-30</t>
        </is>
      </c>
      <c r="B1053" s="37" t="inlineStr">
        <is>
          <t>Abilities</t>
        </is>
      </c>
      <c r="C1053" s="37" t="inlineStr">
        <is>
          <t>Rapidash abilities</t>
        </is>
      </c>
      <c r="D1053" s="37" t="inlineStr">
        <is>
          <t>Run Away / Pastel Veil / Anticipation</t>
        </is>
      </c>
      <c r="E1053" s="37" t="inlineStr">
        <is>
          <t>Reckless / Reckless / Anticipation</t>
        </is>
      </c>
      <c r="F1053" s="37" t="inlineStr">
        <is>
          <t>Differs from upstream baseline</t>
        </is>
      </c>
      <c r="G1053" s="3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37" t="inlineStr">
        <is>
          <t>2026-09-30</t>
        </is>
      </c>
      <c r="B1055" s="37" t="inlineStr">
        <is>
          <t>Pokemon Stats</t>
        </is>
      </c>
      <c r="C1055" s="37" t="inlineStr">
        <is>
          <t>Raticate baseAttack</t>
        </is>
      </c>
      <c r="D1055" s="37" t="n">
        <v>71</v>
      </c>
      <c r="E1055" s="37" t="n">
        <v>113</v>
      </c>
      <c r="F1055" s="37" t="inlineStr">
        <is>
          <t>Differs from upstream baseline</t>
        </is>
      </c>
      <c r="G1055" s="3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37" t="inlineStr">
        <is>
          <t>2026-09-30</t>
        </is>
      </c>
      <c r="B1057" s="37" t="inlineStr">
        <is>
          <t>Pokemon Stats</t>
        </is>
      </c>
      <c r="C1057" s="37" t="inlineStr">
        <is>
          <t>Raticate baseSpAttack</t>
        </is>
      </c>
      <c r="D1057" s="37" t="n">
        <v>40</v>
      </c>
      <c r="E1057" s="37" t="n">
        <v>30</v>
      </c>
      <c r="F1057" s="37" t="inlineStr">
        <is>
          <t>Differs from upstream baseline</t>
        </is>
      </c>
      <c r="G1057" s="3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37" t="inlineStr">
        <is>
          <t>2026-09-30</t>
        </is>
      </c>
      <c r="B1059" s="37" t="inlineStr">
        <is>
          <t>Abilities</t>
        </is>
      </c>
      <c r="C1059" s="37" t="inlineStr">
        <is>
          <t>Rattata abilities</t>
        </is>
      </c>
      <c r="D1059" s="37" t="inlineStr">
        <is>
          <t>Run Away / Guts / Hustle</t>
        </is>
      </c>
      <c r="E1059" s="37" t="inlineStr">
        <is>
          <t>Guts / Guts / Hustle</t>
        </is>
      </c>
      <c r="F1059" s="37" t="inlineStr">
        <is>
          <t>Differs from upstream baseline</t>
        </is>
      </c>
      <c r="G1059" s="3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37" t="inlineStr">
        <is>
          <t>2026-09-30</t>
        </is>
      </c>
      <c r="B1061" s="37" t="inlineStr">
        <is>
          <t>Abilities</t>
        </is>
      </c>
      <c r="C1061" s="37" t="inlineStr">
        <is>
          <t>Rayquaza abilities</t>
        </is>
      </c>
      <c r="D1061" s="37" t="inlineStr">
        <is>
          <t>Delta Stream / Delta Stream / Delta Stream</t>
        </is>
      </c>
      <c r="E1061" s="37" t="inlineStr">
        <is>
          <t>Air Lock / Air Lock / Air Lock</t>
        </is>
      </c>
      <c r="F1061" s="37" t="inlineStr">
        <is>
          <t>Differs from upstream baseline</t>
        </is>
      </c>
      <c r="G1061" s="3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37" t="inlineStr">
        <is>
          <t>2026-09-30</t>
        </is>
      </c>
      <c r="B1063" s="37" t="inlineStr">
        <is>
          <t>Abilities</t>
        </is>
      </c>
      <c r="C1063" s="37" t="inlineStr">
        <is>
          <t>Regice abilities</t>
        </is>
      </c>
      <c r="D1063" s="37" t="inlineStr">
        <is>
          <t>Clear Body / Ice Body</t>
        </is>
      </c>
      <c r="E1063" s="37" t="inlineStr">
        <is>
          <t>Filter / Ice Body / Ice Body</t>
        </is>
      </c>
      <c r="F1063" s="37" t="inlineStr">
        <is>
          <t>Differs from upstream baseline</t>
        </is>
      </c>
      <c r="G1063" s="3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37" t="inlineStr">
        <is>
          <t>2026-09-30</t>
        </is>
      </c>
      <c r="B1065" s="37" t="inlineStr">
        <is>
          <t>Pokemon Stats</t>
        </is>
      </c>
      <c r="C1065" s="37" t="inlineStr">
        <is>
          <t>Regirock baseAttack</t>
        </is>
      </c>
      <c r="D1065" s="37" t="n">
        <v>100</v>
      </c>
      <c r="E1065" s="37" t="n">
        <v>120</v>
      </c>
      <c r="F1065" s="37" t="inlineStr">
        <is>
          <t>Differs from upstream baseline</t>
        </is>
      </c>
      <c r="G1065" s="3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37" t="inlineStr">
        <is>
          <t>2026-09-30</t>
        </is>
      </c>
      <c r="B1067" s="37" t="inlineStr">
        <is>
          <t>Pokemon Stats</t>
        </is>
      </c>
      <c r="C1067" s="37" t="inlineStr">
        <is>
          <t>Registeel baseAttack</t>
        </is>
      </c>
      <c r="D1067" s="37" t="n">
        <v>75</v>
      </c>
      <c r="E1067" s="37" t="n">
        <v>80</v>
      </c>
      <c r="F1067" s="37" t="inlineStr">
        <is>
          <t>Differs from upstream baseline</t>
        </is>
      </c>
      <c r="G1067" s="3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37" t="inlineStr">
        <is>
          <t>2026-09-30</t>
        </is>
      </c>
      <c r="B1069" s="37" t="inlineStr">
        <is>
          <t>Pokemon Stats</t>
        </is>
      </c>
      <c r="C1069" s="37" t="inlineStr">
        <is>
          <t>Registeel baseSpAttack</t>
        </is>
      </c>
      <c r="D1069" s="37" t="n">
        <v>75</v>
      </c>
      <c r="E1069" s="37" t="n">
        <v>35</v>
      </c>
      <c r="F1069" s="37" t="inlineStr">
        <is>
          <t>Differs from upstream baseline</t>
        </is>
      </c>
      <c r="G1069" s="3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37" t="inlineStr">
        <is>
          <t>2026-09-30</t>
        </is>
      </c>
      <c r="B1071" s="37" t="inlineStr">
        <is>
          <t>Pokemon Stats</t>
        </is>
      </c>
      <c r="C1071" s="37" t="inlineStr">
        <is>
          <t>Registeel baseSpeed</t>
        </is>
      </c>
      <c r="D1071" s="37" t="n">
        <v>50</v>
      </c>
      <c r="E1071" s="37" t="n">
        <v>5</v>
      </c>
      <c r="F1071" s="37" t="inlineStr">
        <is>
          <t>Differs from upstream baseline</t>
        </is>
      </c>
      <c r="G1071" s="3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37" t="inlineStr">
        <is>
          <t>2026-09-30</t>
        </is>
      </c>
      <c r="B1073" s="37" t="inlineStr">
        <is>
          <t>Abilities</t>
        </is>
      </c>
      <c r="C1073" s="37" t="inlineStr">
        <is>
          <t>Remoraid abilities</t>
        </is>
      </c>
      <c r="D1073" s="37" t="inlineStr">
        <is>
          <t>Hustle / Sniper / Moody</t>
        </is>
      </c>
      <c r="E1073" s="37" t="inlineStr">
        <is>
          <t>Sniper / Sniper / Moody</t>
        </is>
      </c>
      <c r="F1073" s="37" t="inlineStr">
        <is>
          <t>Differs from upstream baseline</t>
        </is>
      </c>
      <c r="G1073" s="3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37" t="inlineStr">
        <is>
          <t>2026-09-30</t>
        </is>
      </c>
      <c r="B1075" s="37" t="inlineStr">
        <is>
          <t>Pokemon Stats</t>
        </is>
      </c>
      <c r="C1075" s="37" t="inlineStr">
        <is>
          <t>Reuniclus baseDefense</t>
        </is>
      </c>
      <c r="D1075" s="37" t="n">
        <v>75</v>
      </c>
      <c r="E1075" s="37" t="n">
        <v>77</v>
      </c>
      <c r="F1075" s="37" t="inlineStr">
        <is>
          <t>Differs from upstream baseline</t>
        </is>
      </c>
      <c r="G1075" s="3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37" t="inlineStr">
        <is>
          <t>2026-09-30</t>
        </is>
      </c>
      <c r="B1077" s="37" t="inlineStr">
        <is>
          <t>Pokemon Stats</t>
        </is>
      </c>
      <c r="C1077" s="37" t="inlineStr">
        <is>
          <t>Reuniclus baseSpeed</t>
        </is>
      </c>
      <c r="D1077" s="37" t="n">
        <v>30</v>
      </c>
      <c r="E1077" s="37" t="n">
        <v>70</v>
      </c>
      <c r="F1077" s="37" t="inlineStr">
        <is>
          <t>Differs from upstream baseline</t>
        </is>
      </c>
      <c r="G1077" s="3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37" t="inlineStr">
        <is>
          <t>2026-09-30</t>
        </is>
      </c>
      <c r="B1079" s="37" t="inlineStr">
        <is>
          <t>Abilities</t>
        </is>
      </c>
      <c r="C1079" s="37" t="inlineStr">
        <is>
          <t>Riolu abilities</t>
        </is>
      </c>
      <c r="D1079" s="37" t="inlineStr">
        <is>
          <t>Steadfast / Inner Focus / Prankster</t>
        </is>
      </c>
      <c r="E1079" s="37" t="inlineStr">
        <is>
          <t>Adaptability / Adaptability / Prankster</t>
        </is>
      </c>
      <c r="F1079" s="37" t="inlineStr">
        <is>
          <t>Differs from upstream baseline</t>
        </is>
      </c>
      <c r="G1079" s="3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37" t="inlineStr">
        <is>
          <t>2026-09-30</t>
        </is>
      </c>
      <c r="B1081" s="37" t="inlineStr">
        <is>
          <t>Abilities</t>
        </is>
      </c>
      <c r="C1081" s="37" t="inlineStr">
        <is>
          <t>Roselia abilities</t>
        </is>
      </c>
      <c r="D1081" s="37" t="inlineStr">
        <is>
          <t>Natural Cure / Poison Point / Leaf Guard</t>
        </is>
      </c>
      <c r="E1081" s="37" t="inlineStr">
        <is>
          <t>Natural Cure / Natural Cure / Leaf Guard</t>
        </is>
      </c>
      <c r="F1081" s="37" t="inlineStr">
        <is>
          <t>Differs from upstream baseline</t>
        </is>
      </c>
      <c r="G1081" s="3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37" t="inlineStr">
        <is>
          <t>2026-09-30</t>
        </is>
      </c>
      <c r="B1083" s="37" t="inlineStr">
        <is>
          <t>Pokemon Stats</t>
        </is>
      </c>
      <c r="C1083" s="37" t="inlineStr">
        <is>
          <t>Roserade baseDefense</t>
        </is>
      </c>
      <c r="D1083" s="37" t="n">
        <v>65</v>
      </c>
      <c r="E1083" s="37" t="n">
        <v>55</v>
      </c>
      <c r="F1083" s="37" t="inlineStr">
        <is>
          <t>Differs from upstream baseline</t>
        </is>
      </c>
      <c r="G1083" s="3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37" t="inlineStr">
        <is>
          <t>2026-09-30</t>
        </is>
      </c>
      <c r="B1085" s="37" t="inlineStr">
        <is>
          <t>Pokemon Stats</t>
        </is>
      </c>
      <c r="C1085" s="37" t="inlineStr">
        <is>
          <t>Rotom baseAttack</t>
        </is>
      </c>
      <c r="D1085" s="37" t="n">
        <v>50</v>
      </c>
      <c r="E1085" s="37" t="n">
        <v>65</v>
      </c>
      <c r="F1085" s="37" t="inlineStr">
        <is>
          <t>Differs from upstream baseline</t>
        </is>
      </c>
      <c r="G1085" s="3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37" t="inlineStr">
        <is>
          <t>2026-09-30</t>
        </is>
      </c>
      <c r="B1087" s="37" t="inlineStr">
        <is>
          <t>Pokemon Stats</t>
        </is>
      </c>
      <c r="C1087" s="37" t="inlineStr">
        <is>
          <t>Rotom baseSpAttack</t>
        </is>
      </c>
      <c r="D1087" s="37" t="n">
        <v>95</v>
      </c>
      <c r="E1087" s="37" t="n">
        <v>105</v>
      </c>
      <c r="F1087" s="37" t="inlineStr">
        <is>
          <t>Differs from upstream baseline</t>
        </is>
      </c>
      <c r="G1087" s="3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37" t="inlineStr">
        <is>
          <t>2026-09-30</t>
        </is>
      </c>
      <c r="B1089" s="37" t="inlineStr">
        <is>
          <t>Pokemon Stats</t>
        </is>
      </c>
      <c r="C1089" s="37" t="inlineStr">
        <is>
          <t>Rotom baseSpeed</t>
        </is>
      </c>
      <c r="D1089" s="37" t="n">
        <v>86</v>
      </c>
      <c r="E1089" s="37" t="n">
        <v>91</v>
      </c>
      <c r="F1089" s="37" t="inlineStr">
        <is>
          <t>Differs from upstream baseline</t>
        </is>
      </c>
      <c r="G1089" s="3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37" t="inlineStr">
        <is>
          <t>2026-09-30</t>
        </is>
      </c>
      <c r="B1091" s="37" t="inlineStr">
        <is>
          <t>Pokemon Stats</t>
        </is>
      </c>
      <c r="C1091" s="37" t="inlineStr">
        <is>
          <t>Rufflet baseSpAttack</t>
        </is>
      </c>
      <c r="D1091" s="37" t="n">
        <v>37</v>
      </c>
      <c r="E1091" s="37" t="n">
        <v>30</v>
      </c>
      <c r="F1091" s="37" t="inlineStr">
        <is>
          <t>Differs from upstream baseline</t>
        </is>
      </c>
      <c r="G1091" s="3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37" t="inlineStr">
        <is>
          <t>2026-09-30</t>
        </is>
      </c>
      <c r="B1093" s="37" t="inlineStr">
        <is>
          <t>Evolutions</t>
        </is>
      </c>
      <c r="C1093" s="37" t="inlineStr">
        <is>
          <t>Rufflet evolution</t>
        </is>
      </c>
      <c r="D1093" s="37" t="inlineStr">
        <is>
          <t>Lv 54 -&gt; Braviary; None -&gt; Braviary Hisui</t>
        </is>
      </c>
      <c r="E1093" s="37" t="inlineStr">
        <is>
          <t>Lv 42 -&gt; Braviary; None -&gt; Braviary Hisui</t>
        </is>
      </c>
      <c r="F1093" s="37" t="inlineStr">
        <is>
          <t>Differs from upstream baseline</t>
        </is>
      </c>
      <c r="G1093" s="3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37" t="inlineStr">
        <is>
          <t>2026-09-30</t>
        </is>
      </c>
      <c r="B1095" s="37" t="inlineStr">
        <is>
          <t>Pokemon Stats</t>
        </is>
      </c>
      <c r="C1095" s="37" t="inlineStr">
        <is>
          <t>Runerigus baseSpAttack</t>
        </is>
      </c>
      <c r="D1095" s="37" t="n">
        <v>50</v>
      </c>
      <c r="E1095" s="37" t="n">
        <v>30</v>
      </c>
      <c r="F1095" s="37" t="inlineStr">
        <is>
          <t>Differs from upstream baseline</t>
        </is>
      </c>
      <c r="G1095" s="3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37" t="inlineStr">
        <is>
          <t>2026-09-30</t>
        </is>
      </c>
      <c r="B1097" s="37" t="inlineStr">
        <is>
          <t>Pokemon Stats</t>
        </is>
      </c>
      <c r="C1097" s="37" t="inlineStr">
        <is>
          <t>Sableye baseAttack</t>
        </is>
      </c>
      <c r="D1097" s="37" t="n">
        <v>75</v>
      </c>
      <c r="E1097" s="37" t="n">
        <v>105</v>
      </c>
      <c r="F1097" s="37" t="inlineStr">
        <is>
          <t>Differs from upstream baseline</t>
        </is>
      </c>
      <c r="G1097" s="3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37" t="inlineStr">
        <is>
          <t>2026-09-30</t>
        </is>
      </c>
      <c r="B1099" s="37" t="inlineStr">
        <is>
          <t>Pokemon Stats</t>
        </is>
      </c>
      <c r="C1099" s="37" t="inlineStr">
        <is>
          <t>Sableye baseSpDefense</t>
        </is>
      </c>
      <c r="D1099" s="37" t="n">
        <v>65</v>
      </c>
      <c r="E1099" s="37" t="n">
        <v>95</v>
      </c>
      <c r="F1099" s="37" t="inlineStr">
        <is>
          <t>Differs from upstream baseline</t>
        </is>
      </c>
      <c r="G1099" s="3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37" t="inlineStr">
        <is>
          <t>2026-09-30</t>
        </is>
      </c>
      <c r="B1101" s="37" t="inlineStr">
        <is>
          <t>Pokemon Stats</t>
        </is>
      </c>
      <c r="C1101" s="37" t="inlineStr">
        <is>
          <t>Sableye baseAttack</t>
        </is>
      </c>
      <c r="D1101" s="37" t="n">
        <v>85</v>
      </c>
      <c r="E1101" s="37" t="n">
        <v>115</v>
      </c>
      <c r="F1101" s="37" t="inlineStr">
        <is>
          <t>Differs from upstream baseline</t>
        </is>
      </c>
      <c r="G1101" s="3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37" t="inlineStr">
        <is>
          <t>2026-09-30</t>
        </is>
      </c>
      <c r="B1103" s="37" t="inlineStr">
        <is>
          <t>Pokemon Stats</t>
        </is>
      </c>
      <c r="C1103" s="37" t="inlineStr">
        <is>
          <t>Sableye baseSpDefense</t>
        </is>
      </c>
      <c r="D1103" s="37" t="n">
        <v>115</v>
      </c>
      <c r="E1103" s="37" t="n">
        <v>145</v>
      </c>
      <c r="F1103" s="37" t="inlineStr">
        <is>
          <t>Differs from upstream baseline</t>
        </is>
      </c>
      <c r="G1103" s="3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37" t="inlineStr">
        <is>
          <t>2026-09-30</t>
        </is>
      </c>
      <c r="B1105" s="37" t="inlineStr">
        <is>
          <t>Abilities</t>
        </is>
      </c>
      <c r="C1105" s="37" t="inlineStr">
        <is>
          <t>Salamence abilities</t>
        </is>
      </c>
      <c r="D1105" s="37" t="inlineStr">
        <is>
          <t>Intimidate / Moxie</t>
        </is>
      </c>
      <c r="E1105" s="37" t="inlineStr">
        <is>
          <t>Intimidate / Intimidate / Moxie</t>
        </is>
      </c>
      <c r="F1105" s="37" t="inlineStr">
        <is>
          <t>Differs from upstream baseline</t>
        </is>
      </c>
      <c r="G1105" s="3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37" t="inlineStr">
        <is>
          <t>2026-09-30</t>
        </is>
      </c>
      <c r="B1107" s="37" t="inlineStr">
        <is>
          <t>Pokemon Stats</t>
        </is>
      </c>
      <c r="C1107" s="37" t="inlineStr">
        <is>
          <t>Samurott baseSpeed</t>
        </is>
      </c>
      <c r="D1107" s="37" t="n">
        <v>70</v>
      </c>
      <c r="E1107" s="37" t="n">
        <v>80</v>
      </c>
      <c r="F1107" s="37" t="inlineStr">
        <is>
          <t>Differs from upstream baseline</t>
        </is>
      </c>
      <c r="G1107" s="3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37" t="inlineStr">
        <is>
          <t>2026-09-30</t>
        </is>
      </c>
      <c r="B1109" s="37" t="inlineStr">
        <is>
          <t>Pokemon Stats</t>
        </is>
      </c>
      <c r="C1109" s="37" t="inlineStr">
        <is>
          <t>Sandile baseAttack</t>
        </is>
      </c>
      <c r="D1109" s="37" t="n">
        <v>72</v>
      </c>
      <c r="E1109" s="37" t="n">
        <v>75</v>
      </c>
      <c r="F1109" s="37" t="inlineStr">
        <is>
          <t>Differs from upstream baseline</t>
        </is>
      </c>
      <c r="G1109" s="3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37" t="inlineStr">
        <is>
          <t>2026-09-30</t>
        </is>
      </c>
      <c r="B1111" s="37" t="inlineStr">
        <is>
          <t>Pokemon Stats</t>
        </is>
      </c>
      <c r="C1111" s="37" t="inlineStr">
        <is>
          <t>Sandile baseSpeed</t>
        </is>
      </c>
      <c r="D1111" s="37" t="n">
        <v>65</v>
      </c>
      <c r="E1111" s="37" t="n">
        <v>67</v>
      </c>
      <c r="F1111" s="37" t="inlineStr">
        <is>
          <t>Differs from upstream baseline</t>
        </is>
      </c>
      <c r="G1111" s="3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37" t="inlineStr">
        <is>
          <t>2026-09-30</t>
        </is>
      </c>
      <c r="B1113" s="37" t="inlineStr">
        <is>
          <t>Pokemon Stats</t>
        </is>
      </c>
      <c r="C1113" s="37" t="inlineStr">
        <is>
          <t>Sandshrew baseSpAttack</t>
        </is>
      </c>
      <c r="D1113" s="37" t="n">
        <v>20</v>
      </c>
      <c r="E1113" s="37" t="n">
        <v>10</v>
      </c>
      <c r="F1113" s="37" t="inlineStr">
        <is>
          <t>Differs from upstream baseline</t>
        </is>
      </c>
      <c r="G1113" s="3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37" t="inlineStr">
        <is>
          <t>2026-09-30</t>
        </is>
      </c>
      <c r="B1115" s="37" t="inlineStr">
        <is>
          <t>Abilities</t>
        </is>
      </c>
      <c r="C1115" s="37" t="inlineStr">
        <is>
          <t>Sandshrew abilities</t>
        </is>
      </c>
      <c r="D1115" s="37" t="inlineStr">
        <is>
          <t>Sand Veil / Sand Rush</t>
        </is>
      </c>
      <c r="E1115" s="37" t="inlineStr">
        <is>
          <t>Rough Skin / Rough Skin / Sand Rush</t>
        </is>
      </c>
      <c r="F1115" s="37" t="inlineStr">
        <is>
          <t>Differs from upstream baseline</t>
        </is>
      </c>
      <c r="G1115" s="3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37" t="inlineStr">
        <is>
          <t>2026-09-30</t>
        </is>
      </c>
      <c r="B1117" s="37" t="inlineStr">
        <is>
          <t>Pokemon Stats</t>
        </is>
      </c>
      <c r="C1117" s="37" t="inlineStr">
        <is>
          <t>Sandshrew baseSpDefense</t>
        </is>
      </c>
      <c r="D1117" s="37" t="n">
        <v>35</v>
      </c>
      <c r="E1117" s="37" t="n">
        <v>37</v>
      </c>
      <c r="F1117" s="37" t="inlineStr">
        <is>
          <t>Differs from upstream baseline</t>
        </is>
      </c>
      <c r="G1117" s="3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37" t="inlineStr">
        <is>
          <t>2026-09-30</t>
        </is>
      </c>
      <c r="B1119" s="37" t="inlineStr">
        <is>
          <t>Pokemon Stats</t>
        </is>
      </c>
      <c r="C1119" s="37" t="inlineStr">
        <is>
          <t>Sandslash baseDefense</t>
        </is>
      </c>
      <c r="D1119" s="37" t="n">
        <v>110</v>
      </c>
      <c r="E1119" s="37" t="n">
        <v>120</v>
      </c>
      <c r="F1119" s="37" t="inlineStr">
        <is>
          <t>Differs from upstream baseline</t>
        </is>
      </c>
      <c r="G1119" s="3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37" t="inlineStr">
        <is>
          <t>2026-09-30</t>
        </is>
      </c>
      <c r="B1121" s="37" t="inlineStr">
        <is>
          <t>Pokemon Stats</t>
        </is>
      </c>
      <c r="C1121" s="37" t="inlineStr">
        <is>
          <t>Sandslash baseSpDefense</t>
        </is>
      </c>
      <c r="D1121" s="37" t="n">
        <v>55</v>
      </c>
      <c r="E1121" s="37" t="n">
        <v>65</v>
      </c>
      <c r="F1121" s="37" t="inlineStr">
        <is>
          <t>Differs from upstream baseline</t>
        </is>
      </c>
      <c r="G1121" s="3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37" t="inlineStr">
        <is>
          <t>2026-09-30</t>
        </is>
      </c>
      <c r="B1123" s="37" t="inlineStr">
        <is>
          <t>Pokemon Stats</t>
        </is>
      </c>
      <c r="C1123" s="37" t="inlineStr">
        <is>
          <t>Sandslash baseSpAttack</t>
        </is>
      </c>
      <c r="D1123" s="37" t="n">
        <v>25</v>
      </c>
      <c r="E1123" s="37" t="n">
        <v>32</v>
      </c>
      <c r="F1123" s="37" t="inlineStr">
        <is>
          <t>Differs from upstream baseline</t>
        </is>
      </c>
      <c r="G1123" s="3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37" t="inlineStr">
        <is>
          <t>2026-09-30</t>
        </is>
      </c>
      <c r="B1125" s="37" t="inlineStr">
        <is>
          <t>Pokemon Stats</t>
        </is>
      </c>
      <c r="C1125" s="37" t="inlineStr">
        <is>
          <t>Sandslash baseSpeed</t>
        </is>
      </c>
      <c r="D1125" s="37" t="n">
        <v>65</v>
      </c>
      <c r="E1125" s="37" t="n">
        <v>68</v>
      </c>
      <c r="F1125" s="37" t="inlineStr">
        <is>
          <t>Differs from upstream baseline</t>
        </is>
      </c>
      <c r="G1125" s="3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37" t="inlineStr">
        <is>
          <t>2026-09-30</t>
        </is>
      </c>
      <c r="B1127" s="37" t="inlineStr">
        <is>
          <t>Pokemon Stats</t>
        </is>
      </c>
      <c r="C1127" s="37" t="inlineStr">
        <is>
          <t>Sawk baseDefense</t>
        </is>
      </c>
      <c r="D1127" s="37" t="n">
        <v>75</v>
      </c>
      <c r="E1127" s="37" t="n">
        <v>84</v>
      </c>
      <c r="F1127" s="37" t="inlineStr">
        <is>
          <t>Differs from upstream baseline</t>
        </is>
      </c>
      <c r="G1127" s="3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37" t="inlineStr">
        <is>
          <t>2026-09-30</t>
        </is>
      </c>
      <c r="B1129" s="37" t="inlineStr">
        <is>
          <t>Pokemon Stats</t>
        </is>
      </c>
      <c r="C1129" s="37" t="inlineStr">
        <is>
          <t>Sawk baseSpeed</t>
        </is>
      </c>
      <c r="D1129" s="37" t="n">
        <v>85</v>
      </c>
      <c r="E1129" s="37" t="n">
        <v>105</v>
      </c>
      <c r="F1129" s="37" t="inlineStr">
        <is>
          <t>Differs from upstream baseline</t>
        </is>
      </c>
      <c r="G1129" s="3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37" t="inlineStr">
        <is>
          <t>2026-09-30</t>
        </is>
      </c>
      <c r="B1131" s="37" t="inlineStr">
        <is>
          <t>Pokemon Stats</t>
        </is>
      </c>
      <c r="C1131" s="37" t="inlineStr">
        <is>
          <t>Sawsbuck baseSpAttack</t>
        </is>
      </c>
      <c r="D1131" s="37" t="n">
        <v>60</v>
      </c>
      <c r="E1131" s="37" t="n">
        <v>30</v>
      </c>
      <c r="F1131" s="37" t="inlineStr">
        <is>
          <t>Differs from upstream baseline</t>
        </is>
      </c>
      <c r="G1131" s="3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37" t="inlineStr">
        <is>
          <t>2026-09-30</t>
        </is>
      </c>
      <c r="B1133" s="37" t="inlineStr">
        <is>
          <t>Pokemon Stats</t>
        </is>
      </c>
      <c r="C1133" s="37" t="inlineStr">
        <is>
          <t>Sawsbuck baseAttack</t>
        </is>
      </c>
      <c r="D1133" s="37" t="n">
        <v>100</v>
      </c>
      <c r="E1133" s="37" t="n">
        <v>126</v>
      </c>
      <c r="F1133" s="37" t="inlineStr">
        <is>
          <t>Differs from upstream baseline</t>
        </is>
      </c>
      <c r="G1133" s="3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37" t="inlineStr">
        <is>
          <t>2026-09-30</t>
        </is>
      </c>
      <c r="B1135" s="37" t="inlineStr">
        <is>
          <t>Pokemon Stats</t>
        </is>
      </c>
      <c r="C1135" s="37" t="inlineStr">
        <is>
          <t>Sceptile baseAttack</t>
        </is>
      </c>
      <c r="D1135" s="37" t="n">
        <v>85</v>
      </c>
      <c r="E1135" s="37" t="n">
        <v>100</v>
      </c>
      <c r="F1135" s="37" t="inlineStr">
        <is>
          <t>Differs from upstream baseline</t>
        </is>
      </c>
      <c r="G1135" s="3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37" t="inlineStr">
        <is>
          <t>2026-09-30</t>
        </is>
      </c>
      <c r="B1137" s="37" t="inlineStr">
        <is>
          <t>Pokemon Stats</t>
        </is>
      </c>
      <c r="C1137" s="37" t="inlineStr">
        <is>
          <t>Sceptile baseSpDefense</t>
        </is>
      </c>
      <c r="D1137" s="37" t="n">
        <v>85</v>
      </c>
      <c r="E1137" s="37" t="n">
        <v>80</v>
      </c>
      <c r="F1137" s="37" t="inlineStr">
        <is>
          <t>Differs from upstream baseline</t>
        </is>
      </c>
      <c r="G1137" s="3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37" t="inlineStr">
        <is>
          <t>2026-09-30</t>
        </is>
      </c>
      <c r="B1139" s="37" t="inlineStr">
        <is>
          <t>Pokemon Stats</t>
        </is>
      </c>
      <c r="C1139" s="37" t="inlineStr">
        <is>
          <t>Sceptile baseSpAttack</t>
        </is>
      </c>
      <c r="D1139" s="37" t="n">
        <v>145</v>
      </c>
      <c r="E1139" s="37" t="n">
        <v>140</v>
      </c>
      <c r="F1139" s="37" t="inlineStr">
        <is>
          <t>Differs from upstream baseline</t>
        </is>
      </c>
      <c r="G1139" s="3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37" t="inlineStr">
        <is>
          <t>2026-09-30</t>
        </is>
      </c>
      <c r="B1141" s="37" t="inlineStr">
        <is>
          <t>Pokemon Stats</t>
        </is>
      </c>
      <c r="C1141" s="37" t="inlineStr">
        <is>
          <t>Scolipede baseHP</t>
        </is>
      </c>
      <c r="D1141" s="37" t="n">
        <v>60</v>
      </c>
      <c r="E1141" s="37" t="n">
        <v>75</v>
      </c>
      <c r="F1141" s="37" t="inlineStr">
        <is>
          <t>Differs from upstream baseline</t>
        </is>
      </c>
      <c r="G1141" s="3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37" t="inlineStr">
        <is>
          <t>2026-09-30</t>
        </is>
      </c>
      <c r="B1143" s="37" t="inlineStr">
        <is>
          <t>Pokemon Stats</t>
        </is>
      </c>
      <c r="C1143" s="37" t="inlineStr">
        <is>
          <t>Scolipede baseSpAttack</t>
        </is>
      </c>
      <c r="D1143" s="37" t="n">
        <v>55</v>
      </c>
      <c r="E1143" s="37" t="n">
        <v>30</v>
      </c>
      <c r="F1143" s="37" t="inlineStr">
        <is>
          <t>Differs from upstream baseline</t>
        </is>
      </c>
      <c r="G1143" s="3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37" t="inlineStr">
        <is>
          <t>2026-09-30</t>
        </is>
      </c>
      <c r="B1145" s="37" t="inlineStr">
        <is>
          <t>Pokemon Stats</t>
        </is>
      </c>
      <c r="C1145" s="37" t="inlineStr">
        <is>
          <t>Scolipede baseSpeed</t>
        </is>
      </c>
      <c r="D1145" s="37" t="n">
        <v>112</v>
      </c>
      <c r="E1145" s="37" t="n">
        <v>126</v>
      </c>
      <c r="F1145" s="37" t="inlineStr">
        <is>
          <t>Differs from upstream baseline</t>
        </is>
      </c>
      <c r="G1145" s="3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37" t="inlineStr">
        <is>
          <t>2026-09-30</t>
        </is>
      </c>
      <c r="B1147" s="37" t="inlineStr">
        <is>
          <t>Pokemon Stats</t>
        </is>
      </c>
      <c r="C1147" s="37" t="inlineStr">
        <is>
          <t>Scrafty baseSpAttack</t>
        </is>
      </c>
      <c r="D1147" s="37" t="n">
        <v>45</v>
      </c>
      <c r="E1147" s="37" t="n">
        <v>30</v>
      </c>
      <c r="F1147" s="37" t="inlineStr">
        <is>
          <t>Differs from upstream baseline</t>
        </is>
      </c>
      <c r="G1147" s="3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37" t="inlineStr">
        <is>
          <t>2026-09-30</t>
        </is>
      </c>
      <c r="B1149" s="37" t="inlineStr">
        <is>
          <t>Pokemon Stats</t>
        </is>
      </c>
      <c r="C1149" s="37" t="inlineStr">
        <is>
          <t>Scraggy baseAttack</t>
        </is>
      </c>
      <c r="D1149" s="37" t="n">
        <v>75</v>
      </c>
      <c r="E1149" s="37" t="n">
        <v>78</v>
      </c>
      <c r="F1149" s="37" t="inlineStr">
        <is>
          <t>Differs from upstream baseline</t>
        </is>
      </c>
      <c r="G1149" s="3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37" t="inlineStr">
        <is>
          <t>2026-09-30</t>
        </is>
      </c>
      <c r="B1151" s="37" t="inlineStr">
        <is>
          <t>Pokemon Stats</t>
        </is>
      </c>
      <c r="C1151" s="37" t="inlineStr">
        <is>
          <t>Scraggy baseSpeed</t>
        </is>
      </c>
      <c r="D1151" s="37" t="n">
        <v>48</v>
      </c>
      <c r="E1151" s="37" t="n">
        <v>50</v>
      </c>
      <c r="F1151" s="37" t="inlineStr">
        <is>
          <t>Differs from upstream baseline</t>
        </is>
      </c>
      <c r="G1151" s="3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37" t="inlineStr">
        <is>
          <t>2026-09-30</t>
        </is>
      </c>
      <c r="B1153" s="37" t="inlineStr">
        <is>
          <t>Abilities</t>
        </is>
      </c>
      <c r="C1153" s="37" t="inlineStr">
        <is>
          <t>Seadra abilities</t>
        </is>
      </c>
      <c r="D1153" s="37" t="inlineStr">
        <is>
          <t>Poison Point / Sniper / Damp</t>
        </is>
      </c>
      <c r="E1153" s="37" t="inlineStr">
        <is>
          <t>Sniper / Sniper / Damp</t>
        </is>
      </c>
      <c r="F1153" s="37" t="inlineStr">
        <is>
          <t>Differs from upstream baseline</t>
        </is>
      </c>
      <c r="G1153" s="3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37" t="inlineStr">
        <is>
          <t>2026-09-30</t>
        </is>
      </c>
      <c r="B1155" s="37" t="inlineStr">
        <is>
          <t>Pokemon Stats</t>
        </is>
      </c>
      <c r="C1155" s="37" t="inlineStr">
        <is>
          <t>Sealeo baseDefense</t>
        </is>
      </c>
      <c r="D1155" s="37" t="n">
        <v>70</v>
      </c>
      <c r="E1155" s="37" t="n">
        <v>90</v>
      </c>
      <c r="F1155" s="37" t="inlineStr">
        <is>
          <t>Differs from upstream baseline</t>
        </is>
      </c>
      <c r="G1155" s="3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37" t="inlineStr">
        <is>
          <t>2026-09-30</t>
        </is>
      </c>
      <c r="B1157" s="37" t="inlineStr">
        <is>
          <t>Abilities</t>
        </is>
      </c>
      <c r="C1157" s="37" t="inlineStr">
        <is>
          <t>Sealeo abilities</t>
        </is>
      </c>
      <c r="D1157" s="37" t="inlineStr">
        <is>
          <t>Thick Fat / Ice Body / Oblivious</t>
        </is>
      </c>
      <c r="E1157" s="37" t="inlineStr">
        <is>
          <t>Ice Body / Ice Body / Oblivious</t>
        </is>
      </c>
      <c r="F1157" s="37" t="inlineStr">
        <is>
          <t>Differs from upstream baseline</t>
        </is>
      </c>
      <c r="G1157" s="3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37" t="inlineStr">
        <is>
          <t>2026-09-30</t>
        </is>
      </c>
      <c r="B1159" s="37" t="inlineStr">
        <is>
          <t>Abilities</t>
        </is>
      </c>
      <c r="C1159" s="37" t="inlineStr">
        <is>
          <t>Seel abilities</t>
        </is>
      </c>
      <c r="D1159" s="37" t="inlineStr">
        <is>
          <t>Thick Fat / Hydration / Ice Body</t>
        </is>
      </c>
      <c r="E1159" s="37" t="inlineStr">
        <is>
          <t>Thick Fat / Thick Fat / Ice Body</t>
        </is>
      </c>
      <c r="F1159" s="37" t="inlineStr">
        <is>
          <t>Differs from upstream baseline</t>
        </is>
      </c>
      <c r="G1159" s="3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37" t="inlineStr">
        <is>
          <t>2026-09-30</t>
        </is>
      </c>
      <c r="B1161" s="37" t="inlineStr">
        <is>
          <t>Pokemon Stats</t>
        </is>
      </c>
      <c r="C1161" s="37" t="inlineStr">
        <is>
          <t>Seismitoad baseSpAttack</t>
        </is>
      </c>
      <c r="D1161" s="37" t="n">
        <v>85</v>
      </c>
      <c r="E1161" s="37" t="n">
        <v>96</v>
      </c>
      <c r="F1161" s="37" t="inlineStr">
        <is>
          <t>Differs from upstream baseline</t>
        </is>
      </c>
      <c r="G1161" s="3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37" t="inlineStr">
        <is>
          <t>2026-09-30</t>
        </is>
      </c>
      <c r="B1163" s="37" t="inlineStr">
        <is>
          <t>Pokemon Stats</t>
        </is>
      </c>
      <c r="C1163" s="37" t="inlineStr">
        <is>
          <t>Seismitoad baseSpeed</t>
        </is>
      </c>
      <c r="D1163" s="37" t="n">
        <v>74</v>
      </c>
      <c r="E1163" s="37" t="n">
        <v>76</v>
      </c>
      <c r="F1163" s="37" t="inlineStr">
        <is>
          <t>Differs from upstream baseline</t>
        </is>
      </c>
      <c r="G1163" s="3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37" t="inlineStr">
        <is>
          <t>2026-09-30</t>
        </is>
      </c>
      <c r="B1165" s="37" t="inlineStr">
        <is>
          <t>Abilities</t>
        </is>
      </c>
      <c r="C1165" s="37" t="inlineStr">
        <is>
          <t>Sentret abilities</t>
        </is>
      </c>
      <c r="D1165" s="37" t="inlineStr">
        <is>
          <t>Run Away / Keen Eye / Frisk</t>
        </is>
      </c>
      <c r="E1165" s="37" t="inlineStr">
        <is>
          <t>Adaptability / Adaptability / Frisk</t>
        </is>
      </c>
      <c r="F1165" s="37" t="inlineStr">
        <is>
          <t>Differs from upstream baseline</t>
        </is>
      </c>
      <c r="G1165" s="3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37" t="inlineStr">
        <is>
          <t>2026-09-30</t>
        </is>
      </c>
      <c r="B1167" s="37" t="inlineStr">
        <is>
          <t>Pokemon Stats</t>
        </is>
      </c>
      <c r="C1167" s="37" t="inlineStr">
        <is>
          <t>Seviper baseSpAttack</t>
        </is>
      </c>
      <c r="D1167" s="37" t="n">
        <v>100</v>
      </c>
      <c r="E1167" s="37" t="n">
        <v>60</v>
      </c>
      <c r="F1167" s="37" t="inlineStr">
        <is>
          <t>Differs from upstream baseline</t>
        </is>
      </c>
      <c r="G1167" s="3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37" t="inlineStr">
        <is>
          <t>2026-09-30</t>
        </is>
      </c>
      <c r="B1169" s="37" t="inlineStr">
        <is>
          <t>Abilities</t>
        </is>
      </c>
      <c r="C1169" s="37" t="inlineStr">
        <is>
          <t>Seviper abilities</t>
        </is>
      </c>
      <c r="D1169" s="37" t="inlineStr">
        <is>
          <t>Shed Skin / Infiltrator</t>
        </is>
      </c>
      <c r="E1169" s="37" t="inlineStr">
        <is>
          <t>Hyper Cutter / Shed Skin / Infiltrator</t>
        </is>
      </c>
      <c r="F1169" s="37" t="inlineStr">
        <is>
          <t>Differs from upstream baseline</t>
        </is>
      </c>
      <c r="G1169" s="3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37" t="inlineStr">
        <is>
          <t>2026-09-30</t>
        </is>
      </c>
      <c r="B1171" s="37" t="inlineStr">
        <is>
          <t>Pokemon Stats</t>
        </is>
      </c>
      <c r="C1171" s="37" t="inlineStr">
        <is>
          <t>Shedinja baseAttack</t>
        </is>
      </c>
      <c r="D1171" s="37" t="n">
        <v>90</v>
      </c>
      <c r="E1171" s="37" t="n">
        <v>100</v>
      </c>
      <c r="F1171" s="37" t="inlineStr">
        <is>
          <t>Differs from upstream baseline</t>
        </is>
      </c>
      <c r="G1171" s="3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37" t="inlineStr">
        <is>
          <t>2026-09-30</t>
        </is>
      </c>
      <c r="B1173" s="37" t="inlineStr">
        <is>
          <t>Pokemon Stats</t>
        </is>
      </c>
      <c r="C1173" s="37" t="inlineStr">
        <is>
          <t>Shedinja baseSpAttack</t>
        </is>
      </c>
      <c r="D1173" s="37" t="n">
        <v>30</v>
      </c>
      <c r="E1173" s="37" t="n">
        <v>100</v>
      </c>
      <c r="F1173" s="37" t="inlineStr">
        <is>
          <t>Differs from upstream baseline</t>
        </is>
      </c>
      <c r="G1173" s="3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37" t="inlineStr">
        <is>
          <t>2026-09-30</t>
        </is>
      </c>
      <c r="B1175" s="37" t="inlineStr">
        <is>
          <t>Pokemon Stats</t>
        </is>
      </c>
      <c r="C1175" s="37" t="inlineStr">
        <is>
          <t>Shedinja baseSpeed</t>
        </is>
      </c>
      <c r="D1175" s="37" t="n">
        <v>40</v>
      </c>
      <c r="E1175" s="37" t="n">
        <v>80</v>
      </c>
      <c r="F1175" s="37" t="inlineStr">
        <is>
          <t>Differs from upstream baseline</t>
        </is>
      </c>
      <c r="G1175" s="3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37" t="inlineStr">
        <is>
          <t>2026-09-30</t>
        </is>
      </c>
      <c r="B1177" s="37" t="inlineStr">
        <is>
          <t>Abilities</t>
        </is>
      </c>
      <c r="C1177" s="37" t="inlineStr">
        <is>
          <t>Shelgon abilities</t>
        </is>
      </c>
      <c r="D1177" s="37" t="inlineStr">
        <is>
          <t>Rock Head / Overcoat</t>
        </is>
      </c>
      <c r="E1177" s="37" t="inlineStr">
        <is>
          <t>Rock Head / Shell Armor / Overcoat</t>
        </is>
      </c>
      <c r="F1177" s="37" t="inlineStr">
        <is>
          <t>Differs from upstream baseline</t>
        </is>
      </c>
      <c r="G1177" s="3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37" t="inlineStr">
        <is>
          <t>2026-09-30</t>
        </is>
      </c>
      <c r="B1179" s="37" t="inlineStr">
        <is>
          <t>Abilities</t>
        </is>
      </c>
      <c r="C1179" s="37" t="inlineStr">
        <is>
          <t>Shellder abilities</t>
        </is>
      </c>
      <c r="D1179" s="37" t="inlineStr">
        <is>
          <t>Shell Armor / Skill Link / Overcoat</t>
        </is>
      </c>
      <c r="E1179" s="37" t="inlineStr">
        <is>
          <t>Filter / Shell Armor / Overcoat</t>
        </is>
      </c>
      <c r="F1179" s="37" t="inlineStr">
        <is>
          <t>Differs from upstream baseline</t>
        </is>
      </c>
      <c r="G1179" s="3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37" t="inlineStr">
        <is>
          <t>2026-09-30</t>
        </is>
      </c>
      <c r="B1181" s="37" t="inlineStr">
        <is>
          <t>Pokemon Stats</t>
        </is>
      </c>
      <c r="C1181" s="37" t="inlineStr">
        <is>
          <t>Shelmet baseHP</t>
        </is>
      </c>
      <c r="D1181" s="37" t="n">
        <v>50</v>
      </c>
      <c r="E1181" s="37" t="n">
        <v>63</v>
      </c>
      <c r="F1181" s="37" t="inlineStr">
        <is>
          <t>Differs from upstream baseline</t>
        </is>
      </c>
      <c r="G1181" s="3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37" t="inlineStr">
        <is>
          <t>2026-09-30</t>
        </is>
      </c>
      <c r="B1183" s="37" t="inlineStr">
        <is>
          <t>Pokemon Stats</t>
        </is>
      </c>
      <c r="C1183" s="37" t="inlineStr">
        <is>
          <t>Shelmet baseSpAttack</t>
        </is>
      </c>
      <c r="D1183" s="37" t="n">
        <v>40</v>
      </c>
      <c r="E1183" s="37" t="n">
        <v>44</v>
      </c>
      <c r="F1183" s="37" t="inlineStr">
        <is>
          <t>Differs from upstream baseline</t>
        </is>
      </c>
      <c r="G1183" s="3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37" t="inlineStr">
        <is>
          <t>2026-09-30</t>
        </is>
      </c>
      <c r="B1185" s="37" t="inlineStr">
        <is>
          <t>Evolutions</t>
        </is>
      </c>
      <c r="C1185" s="37" t="inlineStr">
        <is>
          <t>Shelmet evolution</t>
        </is>
      </c>
      <c r="D1185" s="37" t="inlineStr">
        <is>
          <t>Trade Specific Mon SPECIES_KARRABLAST -&gt; Accelgor</t>
        </is>
      </c>
      <c r="E1185" s="37" t="inlineStr">
        <is>
          <t>Lv 34 -&gt; Accelgor</t>
        </is>
      </c>
      <c r="F1185" s="37" t="inlineStr">
        <is>
          <t>Differs from upstream baseline</t>
        </is>
      </c>
      <c r="G1185" s="3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37" t="inlineStr">
        <is>
          <t>2026-09-30</t>
        </is>
      </c>
      <c r="B1187" s="37" t="inlineStr">
        <is>
          <t>Pokemon Stats</t>
        </is>
      </c>
      <c r="C1187" s="37" t="inlineStr">
        <is>
          <t>Shieldon baseAttack</t>
        </is>
      </c>
      <c r="D1187" s="37" t="n">
        <v>42</v>
      </c>
      <c r="E1187" s="37" t="n">
        <v>82</v>
      </c>
      <c r="F1187" s="37" t="inlineStr">
        <is>
          <t>Differs from upstream baseline</t>
        </is>
      </c>
      <c r="G1187" s="3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37" t="inlineStr">
        <is>
          <t>2026-09-30</t>
        </is>
      </c>
      <c r="B1189" s="37" t="inlineStr">
        <is>
          <t>Abilities</t>
        </is>
      </c>
      <c r="C1189" s="37" t="inlineStr">
        <is>
          <t>Shieldon abilities</t>
        </is>
      </c>
      <c r="D1189" s="37" t="inlineStr">
        <is>
          <t>Sturdy / Soundproof</t>
        </is>
      </c>
      <c r="E1189" s="37" t="inlineStr">
        <is>
          <t>Solid Rock / Battle Armor / Soundproof</t>
        </is>
      </c>
      <c r="F1189" s="37" t="inlineStr">
        <is>
          <t>Differs from upstream baseline</t>
        </is>
      </c>
      <c r="G1189" s="3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37" t="inlineStr">
        <is>
          <t>2026-09-30</t>
        </is>
      </c>
      <c r="B1191" s="37" t="inlineStr">
        <is>
          <t>Abilities</t>
        </is>
      </c>
      <c r="C1191" s="37" t="inlineStr">
        <is>
          <t>Shinx abilities</t>
        </is>
      </c>
      <c r="D1191" s="37" t="inlineStr">
        <is>
          <t>Rivalry / Intimidate / Guts</t>
        </is>
      </c>
      <c r="E1191" s="37" t="inlineStr">
        <is>
          <t>Rivalry / Rivalry / Guts</t>
        </is>
      </c>
      <c r="F1191" s="37" t="inlineStr">
        <is>
          <t>Differs from upstream baseline</t>
        </is>
      </c>
      <c r="G1191" s="3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37" t="inlineStr">
        <is>
          <t>2026-09-30</t>
        </is>
      </c>
      <c r="B1193" s="37" t="inlineStr">
        <is>
          <t>Pokemon Stats</t>
        </is>
      </c>
      <c r="C1193" s="37" t="inlineStr">
        <is>
          <t>Shuckle baseHP</t>
        </is>
      </c>
      <c r="D1193" s="37" t="n">
        <v>20</v>
      </c>
      <c r="E1193" s="37" t="n">
        <v>50</v>
      </c>
      <c r="F1193" s="37" t="inlineStr">
        <is>
          <t>Differs from upstream baseline</t>
        </is>
      </c>
      <c r="G1193" s="3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37" t="inlineStr">
        <is>
          <t>2026-09-30</t>
        </is>
      </c>
      <c r="B1195" s="37" t="inlineStr">
        <is>
          <t>Pokemon Stats</t>
        </is>
      </c>
      <c r="C1195" s="37" t="inlineStr">
        <is>
          <t>Shuppet baseAttack</t>
        </is>
      </c>
      <c r="D1195" s="37" t="n">
        <v>75</v>
      </c>
      <c r="E1195" s="37" t="n">
        <v>85</v>
      </c>
      <c r="F1195" s="37" t="inlineStr">
        <is>
          <t>Differs from upstream baseline</t>
        </is>
      </c>
      <c r="G1195" s="3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37" t="inlineStr">
        <is>
          <t>2026-09-30</t>
        </is>
      </c>
      <c r="B1197" s="37" t="inlineStr">
        <is>
          <t>Abilities</t>
        </is>
      </c>
      <c r="C1197" s="37" t="inlineStr">
        <is>
          <t>Shuppet abilities</t>
        </is>
      </c>
      <c r="D1197" s="37" t="inlineStr">
        <is>
          <t>Insomnia / Frisk / Cursed Body</t>
        </is>
      </c>
      <c r="E1197" s="37" t="inlineStr">
        <is>
          <t>Clear Body / Insomnia / Cursed Body</t>
        </is>
      </c>
      <c r="F1197" s="37" t="inlineStr">
        <is>
          <t>Differs from upstream baseline</t>
        </is>
      </c>
      <c r="G1197" s="3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37" t="inlineStr">
        <is>
          <t>2026-09-30</t>
        </is>
      </c>
      <c r="B1199" s="37" t="inlineStr">
        <is>
          <t>Pokemon Stats</t>
        </is>
      </c>
      <c r="C1199" s="37" t="inlineStr">
        <is>
          <t>Sigilyph baseAttack</t>
        </is>
      </c>
      <c r="D1199" s="37" t="n">
        <v>58</v>
      </c>
      <c r="E1199" s="37" t="n">
        <v>30</v>
      </c>
      <c r="F1199" s="37" t="inlineStr">
        <is>
          <t>Differs from upstream baseline</t>
        </is>
      </c>
      <c r="G1199" s="3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37" t="inlineStr">
        <is>
          <t>2026-09-30</t>
        </is>
      </c>
      <c r="B1201" s="37" t="inlineStr">
        <is>
          <t>Pokemon Stats</t>
        </is>
      </c>
      <c r="C1201" s="37" t="inlineStr">
        <is>
          <t>Sigilyph baseSpAttack</t>
        </is>
      </c>
      <c r="D1201" s="37" t="n">
        <v>103</v>
      </c>
      <c r="E1201" s="37" t="n">
        <v>120</v>
      </c>
      <c r="F1201" s="37" t="inlineStr">
        <is>
          <t>Differs from upstream baseline</t>
        </is>
      </c>
      <c r="G1201" s="3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37" t="inlineStr">
        <is>
          <t>2026-09-30</t>
        </is>
      </c>
      <c r="B1203" s="37" t="inlineStr">
        <is>
          <t>Abilities</t>
        </is>
      </c>
      <c r="C1203" s="37" t="inlineStr">
        <is>
          <t>Silcoon abilities</t>
        </is>
      </c>
      <c r="D1203" s="37" t="inlineStr">
        <is>
          <t>Shed Skin</t>
        </is>
      </c>
      <c r="E1203" s="37" t="inlineStr">
        <is>
          <t>Shed Skin / Shed Skin</t>
        </is>
      </c>
      <c r="F1203" s="37" t="inlineStr">
        <is>
          <t>Differs from upstream baseline</t>
        </is>
      </c>
      <c r="G1203" s="3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37" t="inlineStr">
        <is>
          <t>2026-09-30</t>
        </is>
      </c>
      <c r="B1205" s="37" t="inlineStr">
        <is>
          <t>Pokemon Stats</t>
        </is>
      </c>
      <c r="C1205" s="37" t="inlineStr">
        <is>
          <t>Simipour baseSpeed</t>
        </is>
      </c>
      <c r="D1205" s="37" t="n">
        <v>101</v>
      </c>
      <c r="E1205" s="37" t="n">
        <v>111</v>
      </c>
      <c r="F1205" s="37" t="inlineStr">
        <is>
          <t>Differs from upstream baseline</t>
        </is>
      </c>
      <c r="G1205" s="3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37" t="inlineStr">
        <is>
          <t>2026-09-30</t>
        </is>
      </c>
      <c r="B1207" s="37" t="inlineStr">
        <is>
          <t>Pokemon Stats</t>
        </is>
      </c>
      <c r="C1207" s="37" t="inlineStr">
        <is>
          <t>Simisage baseAttack</t>
        </is>
      </c>
      <c r="D1207" s="37" t="n">
        <v>98</v>
      </c>
      <c r="E1207" s="37" t="n">
        <v>108</v>
      </c>
      <c r="F1207" s="37" t="inlineStr">
        <is>
          <t>Differs from upstream baseline</t>
        </is>
      </c>
      <c r="G1207" s="3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37" t="inlineStr">
        <is>
          <t>2026-09-30</t>
        </is>
      </c>
      <c r="B1209" s="37" t="inlineStr">
        <is>
          <t>Abilities</t>
        </is>
      </c>
      <c r="C1209" s="37" t="inlineStr">
        <is>
          <t>Simisage abilities</t>
        </is>
      </c>
      <c r="D1209" s="37" t="inlineStr">
        <is>
          <t>Gluttony / Overgrow</t>
        </is>
      </c>
      <c r="E1209" s="37" t="inlineStr">
        <is>
          <t>Gluttony / Technician / Overgrow</t>
        </is>
      </c>
      <c r="F1209" s="37" t="inlineStr">
        <is>
          <t>Differs from upstream baseline</t>
        </is>
      </c>
      <c r="G1209" s="3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37" t="inlineStr">
        <is>
          <t>2026-09-30</t>
        </is>
      </c>
      <c r="B1211" s="37" t="inlineStr">
        <is>
          <t>Pokemon Stats</t>
        </is>
      </c>
      <c r="C1211" s="37" t="inlineStr">
        <is>
          <t>Simisear baseSpeed</t>
        </is>
      </c>
      <c r="D1211" s="37" t="n">
        <v>101</v>
      </c>
      <c r="E1211" s="37" t="n">
        <v>111</v>
      </c>
      <c r="F1211" s="37" t="inlineStr">
        <is>
          <t>Differs from upstream baseline</t>
        </is>
      </c>
      <c r="G1211" s="3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37" t="inlineStr">
        <is>
          <t>2026-09-30</t>
        </is>
      </c>
      <c r="B1213" s="37" t="inlineStr">
        <is>
          <t>Pokemon Stats</t>
        </is>
      </c>
      <c r="C1213" s="37" t="inlineStr">
        <is>
          <t>Sirfetch'd baseAttack</t>
        </is>
      </c>
      <c r="D1213" s="37" t="n">
        <v>135</v>
      </c>
      <c r="E1213" s="37" t="n">
        <v>156</v>
      </c>
      <c r="F1213" s="37" t="inlineStr">
        <is>
          <t>Differs from upstream baseline</t>
        </is>
      </c>
      <c r="G1213" s="3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37" t="inlineStr">
        <is>
          <t>2026-09-30</t>
        </is>
      </c>
      <c r="B1215" s="37" t="inlineStr">
        <is>
          <t>Pokemon Stats</t>
        </is>
      </c>
      <c r="C1215" s="37" t="inlineStr">
        <is>
          <t>Sirfetch'd baseSpeed</t>
        </is>
      </c>
      <c r="D1215" s="37" t="n">
        <v>65</v>
      </c>
      <c r="E1215" s="37" t="n">
        <v>82</v>
      </c>
      <c r="F1215" s="37" t="inlineStr">
        <is>
          <t>Differs from upstream baseline</t>
        </is>
      </c>
      <c r="G1215" s="3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37" t="inlineStr">
        <is>
          <t>2026-09-30</t>
        </is>
      </c>
      <c r="B1217" s="37" t="inlineStr">
        <is>
          <t>Pokemon Stats</t>
        </is>
      </c>
      <c r="C1217" s="37" t="inlineStr">
        <is>
          <t>Skarmory baseAttack</t>
        </is>
      </c>
      <c r="D1217" s="37" t="n">
        <v>80</v>
      </c>
      <c r="E1217" s="37" t="n">
        <v>85</v>
      </c>
      <c r="F1217" s="37" t="inlineStr">
        <is>
          <t>Differs from upstream baseline</t>
        </is>
      </c>
      <c r="G1217" s="3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37" t="inlineStr">
        <is>
          <t>2026-09-30</t>
        </is>
      </c>
      <c r="B1219" s="37" t="inlineStr">
        <is>
          <t>Abilities</t>
        </is>
      </c>
      <c r="C1219" s="37" t="inlineStr">
        <is>
          <t>Skarmory abilities</t>
        </is>
      </c>
      <c r="D1219" s="37" t="inlineStr">
        <is>
          <t>Keen Eye / Sturdy / Weak Armor</t>
        </is>
      </c>
      <c r="E1219" s="37" t="inlineStr">
        <is>
          <t>Filter / Filter / Weak Armor</t>
        </is>
      </c>
      <c r="F1219" s="37" t="inlineStr">
        <is>
          <t>Differs from upstream baseline</t>
        </is>
      </c>
      <c r="G1219" s="3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37" t="inlineStr">
        <is>
          <t>2026-09-30</t>
        </is>
      </c>
      <c r="B1221" s="37" t="inlineStr">
        <is>
          <t>Abilities</t>
        </is>
      </c>
      <c r="C1221" s="37" t="inlineStr">
        <is>
          <t>Skitty abilities</t>
        </is>
      </c>
      <c r="D1221" s="37" t="inlineStr">
        <is>
          <t>Cute Charm / Normalize / Wonder Skin</t>
        </is>
      </c>
      <c r="E1221" s="37" t="inlineStr">
        <is>
          <t>Cute Charm / Cute Charm / Wonder Skin</t>
        </is>
      </c>
      <c r="F1221" s="37" t="inlineStr">
        <is>
          <t>Differs from upstream baseline</t>
        </is>
      </c>
      <c r="G1221" s="3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37" t="inlineStr">
        <is>
          <t>2026-09-30</t>
        </is>
      </c>
      <c r="B1223" s="37" t="inlineStr">
        <is>
          <t>Evolutions</t>
        </is>
      </c>
      <c r="C1223" s="37" t="inlineStr">
        <is>
          <t>Skrelp evolution</t>
        </is>
      </c>
      <c r="D1223" s="37" t="inlineStr">
        <is>
          <t>Lv 48 -&gt; Dragalge</t>
        </is>
      </c>
      <c r="E1223" s="37" t="inlineStr">
        <is>
          <t>Lv 42 -&gt; Dragalge</t>
        </is>
      </c>
      <c r="F1223" s="37" t="inlineStr">
        <is>
          <t>Differs from upstream baseline</t>
        </is>
      </c>
      <c r="G1223" s="3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37" t="inlineStr">
        <is>
          <t>2026-09-30</t>
        </is>
      </c>
      <c r="B1225" s="37" t="inlineStr">
        <is>
          <t>Abilities</t>
        </is>
      </c>
      <c r="C1225" s="37" t="inlineStr">
        <is>
          <t>Skuntank abilities</t>
        </is>
      </c>
      <c r="D1225" s="37" t="inlineStr">
        <is>
          <t>Stench / Aftermath / Keen Eye</t>
        </is>
      </c>
      <c r="E1225" s="37" t="inlineStr">
        <is>
          <t>Aftermath / Aftermath / Keen Eye</t>
        </is>
      </c>
      <c r="F1225" s="37" t="inlineStr">
        <is>
          <t>Differs from upstream baseline</t>
        </is>
      </c>
      <c r="G1225" s="3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37" t="inlineStr">
        <is>
          <t>2026-09-30</t>
        </is>
      </c>
      <c r="B1227" s="37" t="inlineStr">
        <is>
          <t>Abilities</t>
        </is>
      </c>
      <c r="C1227" s="37" t="inlineStr">
        <is>
          <t>Slowbro abilities</t>
        </is>
      </c>
      <c r="D1227" s="37" t="inlineStr">
        <is>
          <t>Oblivious / Own Tempo / Regenerator</t>
        </is>
      </c>
      <c r="E1227" s="37" t="inlineStr">
        <is>
          <t>Simple / Shell Armor / Regenerator</t>
        </is>
      </c>
      <c r="F1227" s="37" t="inlineStr">
        <is>
          <t>Differs from upstream baseline</t>
        </is>
      </c>
      <c r="G1227" s="3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37" t="inlineStr">
        <is>
          <t>2026-09-30</t>
        </is>
      </c>
      <c r="B1229" s="37" t="inlineStr">
        <is>
          <t>Pokemon Stats</t>
        </is>
      </c>
      <c r="C1229" s="37" t="inlineStr">
        <is>
          <t>Slowking baseAttack</t>
        </is>
      </c>
      <c r="D1229" s="37" t="n">
        <v>65</v>
      </c>
      <c r="E1229" s="37" t="n">
        <v>30</v>
      </c>
      <c r="F1229" s="37" t="inlineStr">
        <is>
          <t>Differs from upstream baseline</t>
        </is>
      </c>
      <c r="G1229" s="3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37" t="inlineStr">
        <is>
          <t>2026-09-30</t>
        </is>
      </c>
      <c r="B1231" s="37" t="inlineStr">
        <is>
          <t>Abilities</t>
        </is>
      </c>
      <c r="C1231" s="37" t="inlineStr">
        <is>
          <t>Slowpoke abilities</t>
        </is>
      </c>
      <c r="D1231" s="37" t="inlineStr">
        <is>
          <t>Oblivious / Own Tempo / Regenerator</t>
        </is>
      </c>
      <c r="E1231" s="37" t="inlineStr">
        <is>
          <t>Simple / Unaware / Regenerator</t>
        </is>
      </c>
      <c r="F1231" s="37" t="inlineStr">
        <is>
          <t>Differs from upstream baseline</t>
        </is>
      </c>
      <c r="G1231" s="3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37" t="inlineStr">
        <is>
          <t>2026-09-30</t>
        </is>
      </c>
      <c r="B1233" s="37" t="inlineStr">
        <is>
          <t>Pokemon Stats</t>
        </is>
      </c>
      <c r="C1233" s="37" t="inlineStr">
        <is>
          <t>Slugma baseHP</t>
        </is>
      </c>
      <c r="D1233" s="37" t="n">
        <v>40</v>
      </c>
      <c r="E1233" s="37" t="n">
        <v>70</v>
      </c>
      <c r="F1233" s="37" t="inlineStr">
        <is>
          <t>Differs from upstream baseline</t>
        </is>
      </c>
      <c r="G1233" s="3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37" t="inlineStr">
        <is>
          <t>2026-09-30</t>
        </is>
      </c>
      <c r="B1235" s="37" t="inlineStr">
        <is>
          <t>Pokemon Stats</t>
        </is>
      </c>
      <c r="C1235" s="37" t="inlineStr">
        <is>
          <t>Slugma baseDefense</t>
        </is>
      </c>
      <c r="D1235" s="37" t="n">
        <v>40</v>
      </c>
      <c r="E1235" s="37" t="n">
        <v>80</v>
      </c>
      <c r="F1235" s="37" t="inlineStr">
        <is>
          <t>Differs from upstream baseline</t>
        </is>
      </c>
      <c r="G1235" s="3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37" t="inlineStr">
        <is>
          <t>2026-09-30</t>
        </is>
      </c>
      <c r="B1237" s="37" t="inlineStr">
        <is>
          <t>Pokemon Stats</t>
        </is>
      </c>
      <c r="C1237" s="37" t="inlineStr">
        <is>
          <t>Slugma baseSpDefense</t>
        </is>
      </c>
      <c r="D1237" s="37" t="n">
        <v>40</v>
      </c>
      <c r="E1237" s="37" t="n">
        <v>80</v>
      </c>
      <c r="F1237" s="37" t="inlineStr">
        <is>
          <t>Differs from upstream baseline</t>
        </is>
      </c>
      <c r="G1237" s="3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37" t="inlineStr">
        <is>
          <t>2026-09-30</t>
        </is>
      </c>
      <c r="B1239" s="37" t="inlineStr">
        <is>
          <t>Pokemon Stats</t>
        </is>
      </c>
      <c r="C1239" s="37" t="inlineStr">
        <is>
          <t>Slurpuff baseAttack</t>
        </is>
      </c>
      <c r="D1239" s="37" t="n">
        <v>80</v>
      </c>
      <c r="E1239" s="37" t="n">
        <v>90</v>
      </c>
      <c r="F1239" s="37" t="inlineStr">
        <is>
          <t>Differs from upstream baseline</t>
        </is>
      </c>
      <c r="G1239" s="3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37" t="inlineStr">
        <is>
          <t>2026-09-30</t>
        </is>
      </c>
      <c r="B1241" s="37" t="inlineStr">
        <is>
          <t>Abilities</t>
        </is>
      </c>
      <c r="C1241" s="37" t="inlineStr">
        <is>
          <t>Slurpuff abilities</t>
        </is>
      </c>
      <c r="D1241" s="37" t="inlineStr">
        <is>
          <t>Sweet Veil / Unburden</t>
        </is>
      </c>
      <c r="E1241" s="37" t="inlineStr">
        <is>
          <t>Sweet Veil / Unburden / Aroma Veil</t>
        </is>
      </c>
      <c r="F1241" s="37" t="inlineStr">
        <is>
          <t>Differs from upstream baseline</t>
        </is>
      </c>
      <c r="G1241" s="3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37" t="inlineStr">
        <is>
          <t>2026-09-30</t>
        </is>
      </c>
      <c r="B1243" s="37" t="inlineStr">
        <is>
          <t>Pokemon Stats</t>
        </is>
      </c>
      <c r="C1243" s="37" t="inlineStr">
        <is>
          <t>Smeargle baseAttack</t>
        </is>
      </c>
      <c r="D1243" s="37" t="n">
        <v>20</v>
      </c>
      <c r="E1243" s="37" t="n">
        <v>70</v>
      </c>
      <c r="F1243" s="37" t="inlineStr">
        <is>
          <t>Differs from upstream baseline</t>
        </is>
      </c>
      <c r="G1243" s="3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37" t="inlineStr">
        <is>
          <t>2026-09-30</t>
        </is>
      </c>
      <c r="B1245" s="37" t="inlineStr">
        <is>
          <t>Pokemon Stats</t>
        </is>
      </c>
      <c r="C1245" s="37" t="inlineStr">
        <is>
          <t>Smeargle baseSpAttack</t>
        </is>
      </c>
      <c r="D1245" s="37" t="n">
        <v>20</v>
      </c>
      <c r="E1245" s="37" t="n">
        <v>70</v>
      </c>
      <c r="F1245" s="37" t="inlineStr">
        <is>
          <t>Differs from upstream baseline</t>
        </is>
      </c>
      <c r="G1245" s="3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37" t="inlineStr">
        <is>
          <t>2026-09-30</t>
        </is>
      </c>
      <c r="B1247" s="37" t="inlineStr">
        <is>
          <t>Pokemon Stats</t>
        </is>
      </c>
      <c r="C1247" s="37" t="inlineStr">
        <is>
          <t>Smeargle baseSpeed</t>
        </is>
      </c>
      <c r="D1247" s="37" t="n">
        <v>75</v>
      </c>
      <c r="E1247" s="37" t="n">
        <v>95</v>
      </c>
      <c r="F1247" s="37" t="inlineStr">
        <is>
          <t>Differs from upstream baseline</t>
        </is>
      </c>
      <c r="G1247" s="3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37" t="inlineStr">
        <is>
          <t>2026-09-30</t>
        </is>
      </c>
      <c r="B1249" s="37" t="inlineStr">
        <is>
          <t>Abilities</t>
        </is>
      </c>
      <c r="C1249" s="37" t="inlineStr">
        <is>
          <t>Smoochum abilities</t>
        </is>
      </c>
      <c r="D1249" s="37" t="inlineStr">
        <is>
          <t>Oblivious / Forewarn / Hydration</t>
        </is>
      </c>
      <c r="E1249" s="37" t="inlineStr">
        <is>
          <t>Snow Cloak / Snow Cloak / Hydration</t>
        </is>
      </c>
      <c r="F1249" s="37" t="inlineStr">
        <is>
          <t>Differs from upstream baseline</t>
        </is>
      </c>
      <c r="G1249" s="3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37" t="inlineStr">
        <is>
          <t>2026-09-30</t>
        </is>
      </c>
      <c r="B1251" s="37" t="inlineStr">
        <is>
          <t>Pokemon Stats</t>
        </is>
      </c>
      <c r="C1251" s="37" t="inlineStr">
        <is>
          <t>Sneasler baseAttack</t>
        </is>
      </c>
      <c r="D1251" s="37" t="n">
        <v>130</v>
      </c>
      <c r="E1251" s="37" t="n">
        <v>136</v>
      </c>
      <c r="F1251" s="37" t="inlineStr">
        <is>
          <t>Differs from upstream baseline</t>
        </is>
      </c>
      <c r="G1251" s="3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37" t="inlineStr">
        <is>
          <t>2026-09-30</t>
        </is>
      </c>
      <c r="B1253" s="37" t="inlineStr">
        <is>
          <t>Pokemon Stats</t>
        </is>
      </c>
      <c r="C1253" s="37" t="inlineStr">
        <is>
          <t>Sneasler baseSpeed</t>
        </is>
      </c>
      <c r="D1253" s="37" t="n">
        <v>120</v>
      </c>
      <c r="E1253" s="37" t="n">
        <v>124</v>
      </c>
      <c r="F1253" s="37" t="inlineStr">
        <is>
          <t>Differs from upstream baseline</t>
        </is>
      </c>
      <c r="G1253" s="3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37" t="inlineStr">
        <is>
          <t>2026-09-30</t>
        </is>
      </c>
      <c r="B1255" s="37" t="inlineStr">
        <is>
          <t>Pokemon Stats</t>
        </is>
      </c>
      <c r="C1255" s="37" t="inlineStr">
        <is>
          <t>Snorlax baseDefense</t>
        </is>
      </c>
      <c r="D1255" s="37" t="n">
        <v>65</v>
      </c>
      <c r="E1255" s="37" t="n">
        <v>75</v>
      </c>
      <c r="F1255" s="37" t="inlineStr">
        <is>
          <t>Differs from upstream baseline</t>
        </is>
      </c>
      <c r="G1255" s="3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37" t="inlineStr">
        <is>
          <t>2026-09-30</t>
        </is>
      </c>
      <c r="B1257" s="37" t="inlineStr">
        <is>
          <t>Pokemon Stats</t>
        </is>
      </c>
      <c r="C1257" s="37" t="inlineStr">
        <is>
          <t>Snorunt baseSpAttack</t>
        </is>
      </c>
      <c r="D1257" s="37" t="n">
        <v>50</v>
      </c>
      <c r="E1257" s="37" t="n">
        <v>70</v>
      </c>
      <c r="F1257" s="37" t="inlineStr">
        <is>
          <t>Differs from upstream baseline</t>
        </is>
      </c>
      <c r="G1257" s="3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37" t="inlineStr">
        <is>
          <t>2026-09-30</t>
        </is>
      </c>
      <c r="B1259" s="37" t="inlineStr">
        <is>
          <t>Abilities</t>
        </is>
      </c>
      <c r="C1259" s="37" t="inlineStr">
        <is>
          <t>Snover abilities</t>
        </is>
      </c>
      <c r="D1259" s="37" t="inlineStr">
        <is>
          <t>Snow Warning / Soundproof</t>
        </is>
      </c>
      <c r="E1259" s="37" t="inlineStr">
        <is>
          <t>Snow Warning / Adaptability / Soundproof</t>
        </is>
      </c>
      <c r="F1259" s="37" t="inlineStr">
        <is>
          <t>Differs from upstream baseline</t>
        </is>
      </c>
      <c r="G1259" s="3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37" t="inlineStr">
        <is>
          <t>2026-09-30</t>
        </is>
      </c>
      <c r="B1261" s="37" t="inlineStr">
        <is>
          <t>Pokemon Stats</t>
        </is>
      </c>
      <c r="C1261" s="37" t="inlineStr">
        <is>
          <t>Solrock baseSpDefense</t>
        </is>
      </c>
      <c r="D1261" s="37" t="n">
        <v>65</v>
      </c>
      <c r="E1261" s="37" t="n">
        <v>75</v>
      </c>
      <c r="F1261" s="37" t="inlineStr">
        <is>
          <t>Differs from upstream baseline</t>
        </is>
      </c>
      <c r="G1261" s="3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37" t="inlineStr">
        <is>
          <t>2026-09-30</t>
        </is>
      </c>
      <c r="B1263" s="37" t="inlineStr">
        <is>
          <t>Pokemon Stats</t>
        </is>
      </c>
      <c r="C1263" s="37" t="inlineStr">
        <is>
          <t>Spinarak baseSpeed</t>
        </is>
      </c>
      <c r="D1263" s="37" t="n">
        <v>30</v>
      </c>
      <c r="E1263" s="37" t="n">
        <v>50</v>
      </c>
      <c r="F1263" s="37" t="inlineStr">
        <is>
          <t>Differs from upstream baseline</t>
        </is>
      </c>
      <c r="G1263" s="3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37" t="inlineStr">
        <is>
          <t>2026-09-30</t>
        </is>
      </c>
      <c r="B1265" s="37" t="inlineStr">
        <is>
          <t>Pokemon Stats</t>
        </is>
      </c>
      <c r="C1265" s="37" t="inlineStr">
        <is>
          <t>Spinda baseHP</t>
        </is>
      </c>
      <c r="D1265" s="37" t="n">
        <v>60</v>
      </c>
      <c r="E1265" s="37" t="n">
        <v>80</v>
      </c>
      <c r="F1265" s="37" t="inlineStr">
        <is>
          <t>Differs from upstream baseline</t>
        </is>
      </c>
      <c r="G1265" s="3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37" t="inlineStr">
        <is>
          <t>2026-09-30</t>
        </is>
      </c>
      <c r="B1267" s="37" t="inlineStr">
        <is>
          <t>Pokemon Stats</t>
        </is>
      </c>
      <c r="C1267" s="37" t="inlineStr">
        <is>
          <t>Spinda baseDefense</t>
        </is>
      </c>
      <c r="D1267" s="37" t="n">
        <v>60</v>
      </c>
      <c r="E1267" s="37" t="n">
        <v>80</v>
      </c>
      <c r="F1267" s="37" t="inlineStr">
        <is>
          <t>Differs from upstream baseline</t>
        </is>
      </c>
      <c r="G1267" s="3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37" t="inlineStr">
        <is>
          <t>2026-09-30</t>
        </is>
      </c>
      <c r="B1269" s="37" t="inlineStr">
        <is>
          <t>Pokemon Stats</t>
        </is>
      </c>
      <c r="C1269" s="37" t="inlineStr">
        <is>
          <t>Spinda baseSpDefense</t>
        </is>
      </c>
      <c r="D1269" s="37" t="n">
        <v>60</v>
      </c>
      <c r="E1269" s="37" t="n">
        <v>80</v>
      </c>
      <c r="F1269" s="37" t="inlineStr">
        <is>
          <t>Differs from upstream baseline</t>
        </is>
      </c>
      <c r="G1269" s="3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37" t="inlineStr">
        <is>
          <t>2026-09-30</t>
        </is>
      </c>
      <c r="B1271" s="37" t="inlineStr">
        <is>
          <t>Abilities</t>
        </is>
      </c>
      <c r="C1271" s="37" t="inlineStr">
        <is>
          <t>Spinda abilities</t>
        </is>
      </c>
      <c r="D1271" s="37" t="inlineStr">
        <is>
          <t>Own Tempo / Tangled Feet / Contrary</t>
        </is>
      </c>
      <c r="E1271" s="37" t="inlineStr">
        <is>
          <t>Tangled Feet / Tangled Feet / Contrary</t>
        </is>
      </c>
      <c r="F1271" s="37" t="inlineStr">
        <is>
          <t>Differs from upstream baseline</t>
        </is>
      </c>
      <c r="G1271" s="3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37" t="inlineStr">
        <is>
          <t>2026-09-30</t>
        </is>
      </c>
      <c r="B1273" s="37" t="inlineStr">
        <is>
          <t>Pokemon Stats</t>
        </is>
      </c>
      <c r="C1273" s="37" t="inlineStr">
        <is>
          <t>Spiritomb baseAttack</t>
        </is>
      </c>
      <c r="D1273" s="37" t="n">
        <v>92</v>
      </c>
      <c r="E1273" s="37" t="n">
        <v>108</v>
      </c>
      <c r="F1273" s="37" t="inlineStr">
        <is>
          <t>Differs from upstream baseline</t>
        </is>
      </c>
      <c r="G1273" s="3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37" t="inlineStr">
        <is>
          <t>2026-09-30</t>
        </is>
      </c>
      <c r="B1275" s="37" t="inlineStr">
        <is>
          <t>Pokemon Stats</t>
        </is>
      </c>
      <c r="C1275" s="37" t="inlineStr">
        <is>
          <t>Spoink baseAttack</t>
        </is>
      </c>
      <c r="D1275" s="37" t="n">
        <v>25</v>
      </c>
      <c r="E1275" s="37" t="n">
        <v>55</v>
      </c>
      <c r="F1275" s="37" t="inlineStr">
        <is>
          <t>Differs from upstream baseline</t>
        </is>
      </c>
      <c r="G1275" s="3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37" t="inlineStr">
        <is>
          <t>2026-09-30</t>
        </is>
      </c>
      <c r="B1277" s="37" t="inlineStr">
        <is>
          <t>Pokemon Stats</t>
        </is>
      </c>
      <c r="C1277" s="37" t="inlineStr">
        <is>
          <t>Stantler baseAttack</t>
        </is>
      </c>
      <c r="D1277" s="37" t="n">
        <v>95</v>
      </c>
      <c r="E1277" s="37" t="n">
        <v>105</v>
      </c>
      <c r="F1277" s="37" t="inlineStr">
        <is>
          <t>Differs from upstream baseline</t>
        </is>
      </c>
      <c r="G1277" s="3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37" t="inlineStr">
        <is>
          <t>2026-09-30</t>
        </is>
      </c>
      <c r="B1279" s="37" t="inlineStr">
        <is>
          <t>Pokemon Stats</t>
        </is>
      </c>
      <c r="C1279" s="37" t="inlineStr">
        <is>
          <t>Stantler baseSpAttack</t>
        </is>
      </c>
      <c r="D1279" s="37" t="n">
        <v>85</v>
      </c>
      <c r="E1279" s="37" t="n">
        <v>105</v>
      </c>
      <c r="F1279" s="37" t="inlineStr">
        <is>
          <t>Differs from upstream baseline</t>
        </is>
      </c>
      <c r="G1279" s="3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37" t="inlineStr">
        <is>
          <t>2026-09-30</t>
        </is>
      </c>
      <c r="B1281" s="37" t="inlineStr">
        <is>
          <t>Abilities</t>
        </is>
      </c>
      <c r="C1281" s="37" t="inlineStr">
        <is>
          <t>Stantler abilities</t>
        </is>
      </c>
      <c r="D1281" s="37" t="inlineStr">
        <is>
          <t>Intimidate / Frisk / Sap Sipper</t>
        </is>
      </c>
      <c r="E1281" s="37" t="inlineStr">
        <is>
          <t>Intimidate / Intimidate / Sap Sipper</t>
        </is>
      </c>
      <c r="F1281" s="37" t="inlineStr">
        <is>
          <t>Differs from upstream baseline</t>
        </is>
      </c>
      <c r="G1281" s="3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37" t="inlineStr">
        <is>
          <t>2026-09-30</t>
        </is>
      </c>
      <c r="B1283" s="37" t="inlineStr">
        <is>
          <t>Pokemon Stats</t>
        </is>
      </c>
      <c r="C1283" s="37" t="inlineStr">
        <is>
          <t>Staraptor baseSpeed</t>
        </is>
      </c>
      <c r="D1283" s="37" t="n">
        <v>100</v>
      </c>
      <c r="E1283" s="37" t="n">
        <v>105</v>
      </c>
      <c r="F1283" s="37" t="inlineStr">
        <is>
          <t>Differs from upstream baseline</t>
        </is>
      </c>
      <c r="G1283" s="3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37" t="inlineStr">
        <is>
          <t>2026-09-30</t>
        </is>
      </c>
      <c r="B1285" s="37" t="inlineStr">
        <is>
          <t>Abilities</t>
        </is>
      </c>
      <c r="C1285" s="37" t="inlineStr">
        <is>
          <t>Staravia abilities</t>
        </is>
      </c>
      <c r="D1285" s="37" t="inlineStr">
        <is>
          <t>Intimidate / Reckless</t>
        </is>
      </c>
      <c r="E1285" s="37" t="inlineStr">
        <is>
          <t>Reckless / Reckless</t>
        </is>
      </c>
      <c r="F1285" s="37" t="inlineStr">
        <is>
          <t>Differs from upstream baseline</t>
        </is>
      </c>
      <c r="G1285" s="3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37" t="inlineStr">
        <is>
          <t>2026-09-30</t>
        </is>
      </c>
      <c r="B1287" s="37" t="inlineStr">
        <is>
          <t>Pokemon Stats</t>
        </is>
      </c>
      <c r="C1287" s="37" t="inlineStr">
        <is>
          <t>Starmie baseSpDefense</t>
        </is>
      </c>
      <c r="D1287" s="37" t="n">
        <v>85</v>
      </c>
      <c r="E1287" s="37" t="n">
        <v>100</v>
      </c>
      <c r="F1287" s="37" t="inlineStr">
        <is>
          <t>Differs from upstream baseline</t>
        </is>
      </c>
      <c r="G1287" s="3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37" t="inlineStr">
        <is>
          <t>2026-09-30</t>
        </is>
      </c>
      <c r="B1289" s="37" t="inlineStr">
        <is>
          <t>Abilities</t>
        </is>
      </c>
      <c r="C1289" s="37" t="inlineStr">
        <is>
          <t>Staryu abilities</t>
        </is>
      </c>
      <c r="D1289" s="37" t="inlineStr">
        <is>
          <t>Illuminate / Natural Cure / Analytic</t>
        </is>
      </c>
      <c r="E1289" s="37" t="inlineStr">
        <is>
          <t>Magic Guard / Natural Cure / Analytic</t>
        </is>
      </c>
      <c r="F1289" s="37" t="inlineStr">
        <is>
          <t>Differs from upstream baseline</t>
        </is>
      </c>
      <c r="G1289" s="3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37" t="inlineStr">
        <is>
          <t>2026-09-30</t>
        </is>
      </c>
      <c r="B1291" s="37" t="inlineStr">
        <is>
          <t>Pokemon Stats</t>
        </is>
      </c>
      <c r="C1291" s="37" t="inlineStr">
        <is>
          <t>Steelix baseAttack</t>
        </is>
      </c>
      <c r="D1291" s="37" t="n">
        <v>85</v>
      </c>
      <c r="E1291" s="37" t="n">
        <v>115</v>
      </c>
      <c r="F1291" s="37" t="inlineStr">
        <is>
          <t>Differs from upstream baseline</t>
        </is>
      </c>
      <c r="G1291" s="3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37" t="inlineStr">
        <is>
          <t>2026-09-30</t>
        </is>
      </c>
      <c r="B1293" s="37" t="inlineStr">
        <is>
          <t>Pokemon Stats</t>
        </is>
      </c>
      <c r="C1293" s="37" t="inlineStr">
        <is>
          <t>Steelix baseSpDefense</t>
        </is>
      </c>
      <c r="D1293" s="37" t="n">
        <v>65</v>
      </c>
      <c r="E1293" s="37" t="n">
        <v>75</v>
      </c>
      <c r="F1293" s="37" t="inlineStr">
        <is>
          <t>Differs from upstream baseline</t>
        </is>
      </c>
      <c r="G1293" s="3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37" t="inlineStr">
        <is>
          <t>2026-09-30</t>
        </is>
      </c>
      <c r="B1295" s="37" t="inlineStr">
        <is>
          <t>Pokemon Stats</t>
        </is>
      </c>
      <c r="C1295" s="37" t="inlineStr">
        <is>
          <t>Steelix baseAttack</t>
        </is>
      </c>
      <c r="D1295" s="37" t="n">
        <v>125</v>
      </c>
      <c r="E1295" s="37" t="n">
        <v>155</v>
      </c>
      <c r="F1295" s="37" t="inlineStr">
        <is>
          <t>Differs from upstream baseline</t>
        </is>
      </c>
      <c r="G1295" s="3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37" t="inlineStr">
        <is>
          <t>2026-09-30</t>
        </is>
      </c>
      <c r="B1297" s="37" t="inlineStr">
        <is>
          <t>Pokemon Stats</t>
        </is>
      </c>
      <c r="C1297" s="37" t="inlineStr">
        <is>
          <t>Stoutland baseHP</t>
        </is>
      </c>
      <c r="D1297" s="37" t="n">
        <v>85</v>
      </c>
      <c r="E1297" s="37" t="n">
        <v>95</v>
      </c>
      <c r="F1297" s="37" t="inlineStr">
        <is>
          <t>Differs from upstream baseline</t>
        </is>
      </c>
      <c r="G1297" s="3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37" t="inlineStr">
        <is>
          <t>2026-09-30</t>
        </is>
      </c>
      <c r="B1299" s="37" t="inlineStr">
        <is>
          <t>Pokemon Stats</t>
        </is>
      </c>
      <c r="C1299" s="37" t="inlineStr">
        <is>
          <t>Stoutland baseSpAttack</t>
        </is>
      </c>
      <c r="D1299" s="37" t="n">
        <v>45</v>
      </c>
      <c r="E1299" s="37" t="n">
        <v>30</v>
      </c>
      <c r="F1299" s="37" t="inlineStr">
        <is>
          <t>Differs from upstream baseline</t>
        </is>
      </c>
      <c r="G1299" s="3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37" t="inlineStr">
        <is>
          <t>2026-09-30</t>
        </is>
      </c>
      <c r="B1301" s="37" t="inlineStr">
        <is>
          <t>Pokemon Stats</t>
        </is>
      </c>
      <c r="C1301" s="37" t="inlineStr">
        <is>
          <t>Stunfisk baseHP</t>
        </is>
      </c>
      <c r="D1301" s="37" t="n">
        <v>109</v>
      </c>
      <c r="E1301" s="37" t="n">
        <v>124</v>
      </c>
      <c r="F1301" s="37" t="inlineStr">
        <is>
          <t>Differs from upstream baseline</t>
        </is>
      </c>
      <c r="G1301" s="3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37" t="inlineStr">
        <is>
          <t>2026-09-30</t>
        </is>
      </c>
      <c r="B1303" s="37" t="inlineStr">
        <is>
          <t>Pokemon Stats</t>
        </is>
      </c>
      <c r="C1303" s="37" t="inlineStr">
        <is>
          <t>Stunfisk baseSpAttack</t>
        </is>
      </c>
      <c r="D1303" s="37" t="n">
        <v>81</v>
      </c>
      <c r="E1303" s="37" t="n">
        <v>91</v>
      </c>
      <c r="F1303" s="37" t="inlineStr">
        <is>
          <t>Differs from upstream baseline</t>
        </is>
      </c>
      <c r="G1303" s="3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37" t="inlineStr">
        <is>
          <t>2026-09-30</t>
        </is>
      </c>
      <c r="B1305" s="37" t="inlineStr">
        <is>
          <t>Abilities</t>
        </is>
      </c>
      <c r="C1305" s="37" t="inlineStr">
        <is>
          <t>Stunfisk abilities</t>
        </is>
      </c>
      <c r="D1305" s="37" t="inlineStr">
        <is>
          <t>Static / Limber / Sand Veil</t>
        </is>
      </c>
      <c r="E1305" s="37" t="inlineStr">
        <is>
          <t>Static / Limber / Water Absorb</t>
        </is>
      </c>
      <c r="F1305" s="37" t="inlineStr">
        <is>
          <t>Differs from upstream baseline</t>
        </is>
      </c>
      <c r="G1305" s="3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37" t="inlineStr">
        <is>
          <t>2026-09-30</t>
        </is>
      </c>
      <c r="B1307" s="37" t="inlineStr">
        <is>
          <t>Pokemon Stats</t>
        </is>
      </c>
      <c r="C1307" s="37" t="inlineStr">
        <is>
          <t>Stunfisk baseSpAttack</t>
        </is>
      </c>
      <c r="D1307" s="37" t="n">
        <v>66</v>
      </c>
      <c r="E1307" s="37" t="n">
        <v>67</v>
      </c>
      <c r="F1307" s="37" t="inlineStr">
        <is>
          <t>Differs from upstream baseline</t>
        </is>
      </c>
      <c r="G1307" s="3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37" t="inlineStr">
        <is>
          <t>2026-09-30</t>
        </is>
      </c>
      <c r="B1309" s="37" t="inlineStr">
        <is>
          <t>Pokemon Stats</t>
        </is>
      </c>
      <c r="C1309" s="37" t="inlineStr">
        <is>
          <t>Stunky baseSpAttack</t>
        </is>
      </c>
      <c r="D1309" s="37" t="n">
        <v>41</v>
      </c>
      <c r="E1309" s="37" t="n">
        <v>61</v>
      </c>
      <c r="F1309" s="37" t="inlineStr">
        <is>
          <t>Differs from upstream baseline</t>
        </is>
      </c>
      <c r="G1309" s="3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37" t="inlineStr">
        <is>
          <t>2026-09-30</t>
        </is>
      </c>
      <c r="B1311" s="37" t="inlineStr">
        <is>
          <t>Abilities</t>
        </is>
      </c>
      <c r="C1311" s="37" t="inlineStr">
        <is>
          <t>Sudowoodo abilities</t>
        </is>
      </c>
      <c r="D1311" s="37" t="inlineStr">
        <is>
          <t>Sturdy / Rock Head / Rattled</t>
        </is>
      </c>
      <c r="E1311" s="37" t="inlineStr">
        <is>
          <t>Rock Head / Rock Head / Rattled</t>
        </is>
      </c>
      <c r="F1311" s="37" t="inlineStr">
        <is>
          <t>Differs from upstream baseline</t>
        </is>
      </c>
      <c r="G1311" s="3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37" t="inlineStr">
        <is>
          <t>2026-09-30</t>
        </is>
      </c>
      <c r="B1313" s="37" t="inlineStr">
        <is>
          <t>Abilities</t>
        </is>
      </c>
      <c r="C1313" s="37" t="inlineStr">
        <is>
          <t>Sunflora abilities</t>
        </is>
      </c>
      <c r="D1313" s="37" t="inlineStr">
        <is>
          <t>Chlorophyll / Solar Power / Early Bird</t>
        </is>
      </c>
      <c r="E1313" s="37" t="inlineStr">
        <is>
          <t>Solar Power / Solar Power / Early Bird</t>
        </is>
      </c>
      <c r="F1313" s="37" t="inlineStr">
        <is>
          <t>Differs from upstream baseline</t>
        </is>
      </c>
      <c r="G1313" s="3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37" t="inlineStr">
        <is>
          <t>2026-09-30</t>
        </is>
      </c>
      <c r="B1315" s="37" t="inlineStr">
        <is>
          <t>Pokemon Stats</t>
        </is>
      </c>
      <c r="C1315" s="37" t="inlineStr">
        <is>
          <t>Surskit baseHP</t>
        </is>
      </c>
      <c r="D1315" s="37" t="n">
        <v>40</v>
      </c>
      <c r="E1315" s="37" t="n">
        <v>70</v>
      </c>
      <c r="F1315" s="37" t="inlineStr">
        <is>
          <t>Differs from upstream baseline</t>
        </is>
      </c>
      <c r="G1315" s="3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37" t="inlineStr">
        <is>
          <t>2026-09-30</t>
        </is>
      </c>
      <c r="B1317" s="37" t="inlineStr">
        <is>
          <t>Pokemon Stats</t>
        </is>
      </c>
      <c r="C1317" s="37" t="inlineStr">
        <is>
          <t>Surskit baseSpAttack</t>
        </is>
      </c>
      <c r="D1317" s="37" t="n">
        <v>50</v>
      </c>
      <c r="E1317" s="37" t="n">
        <v>100</v>
      </c>
      <c r="F1317" s="37" t="inlineStr">
        <is>
          <t>Differs from upstream baseline</t>
        </is>
      </c>
      <c r="G1317" s="3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37" t="inlineStr">
        <is>
          <t>2026-09-30</t>
        </is>
      </c>
      <c r="B1319" s="37" t="inlineStr">
        <is>
          <t>Evolutions</t>
        </is>
      </c>
      <c r="C1319" s="37" t="inlineStr">
        <is>
          <t>Swadloon evolution</t>
        </is>
      </c>
      <c r="D1319" s="37" t="inlineStr">
        <is>
          <t>Friendship -&gt; Leavanny</t>
        </is>
      </c>
      <c r="E1319" s="37" t="inlineStr">
        <is>
          <t>Lv 30 -&gt; Leavanny</t>
        </is>
      </c>
      <c r="F1319" s="37" t="inlineStr">
        <is>
          <t>Differs from upstream baseline</t>
        </is>
      </c>
      <c r="G1319" s="3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37" t="inlineStr">
        <is>
          <t>2026-09-30</t>
        </is>
      </c>
      <c r="B1321" s="37" t="inlineStr">
        <is>
          <t>Abilities</t>
        </is>
      </c>
      <c r="C1321" s="37" t="inlineStr">
        <is>
          <t>Swampert abilities</t>
        </is>
      </c>
      <c r="D1321" s="37" t="inlineStr">
        <is>
          <t>Torrent / Damp</t>
        </is>
      </c>
      <c r="E1321" s="37" t="inlineStr">
        <is>
          <t>Swift Swim / Torrent / Damp</t>
        </is>
      </c>
      <c r="F1321" s="37" t="inlineStr">
        <is>
          <t>Differs from upstream baseline</t>
        </is>
      </c>
      <c r="G1321" s="3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37" t="inlineStr">
        <is>
          <t>2026-09-30</t>
        </is>
      </c>
      <c r="B1323" s="37" t="inlineStr">
        <is>
          <t>Pokemon Stats</t>
        </is>
      </c>
      <c r="C1323" s="37" t="inlineStr">
        <is>
          <t>Swanna baseSpeed</t>
        </is>
      </c>
      <c r="D1323" s="37" t="n">
        <v>98</v>
      </c>
      <c r="E1323" s="37" t="n">
        <v>108</v>
      </c>
      <c r="F1323" s="37" t="inlineStr">
        <is>
          <t>Differs from upstream baseline</t>
        </is>
      </c>
      <c r="G1323" s="3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37" t="inlineStr">
        <is>
          <t>2026-09-30</t>
        </is>
      </c>
      <c r="B1325" s="37" t="inlineStr">
        <is>
          <t>Pokemon Stats</t>
        </is>
      </c>
      <c r="C1325" s="37" t="inlineStr">
        <is>
          <t>Swellow baseSpAttack</t>
        </is>
      </c>
      <c r="D1325" s="37" t="n">
        <v>75</v>
      </c>
      <c r="E1325" s="37" t="n">
        <v>50</v>
      </c>
      <c r="F1325" s="37" t="inlineStr">
        <is>
          <t>Differs from upstream baseline</t>
        </is>
      </c>
      <c r="G1325" s="3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37" t="inlineStr">
        <is>
          <t>2026-09-30</t>
        </is>
      </c>
      <c r="B1327" s="37" t="inlineStr">
        <is>
          <t>Pokemon Stats</t>
        </is>
      </c>
      <c r="C1327" s="37" t="inlineStr">
        <is>
          <t>Swoobat baseHP</t>
        </is>
      </c>
      <c r="D1327" s="37" t="n">
        <v>67</v>
      </c>
      <c r="E1327" s="37" t="n">
        <v>69</v>
      </c>
      <c r="F1327" s="37" t="inlineStr">
        <is>
          <t>Differs from upstream baseline</t>
        </is>
      </c>
      <c r="G1327" s="3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37" t="inlineStr">
        <is>
          <t>2026-09-30</t>
        </is>
      </c>
      <c r="B1329" s="37" t="inlineStr">
        <is>
          <t>Pokemon Stats</t>
        </is>
      </c>
      <c r="C1329" s="37" t="inlineStr">
        <is>
          <t>Swoobat baseDefense</t>
        </is>
      </c>
      <c r="D1329" s="37" t="n">
        <v>55</v>
      </c>
      <c r="E1329" s="37" t="n">
        <v>70</v>
      </c>
      <c r="F1329" s="37" t="inlineStr">
        <is>
          <t>Differs from upstream baseline</t>
        </is>
      </c>
      <c r="G1329" s="3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37" t="inlineStr">
        <is>
          <t>2026-09-30</t>
        </is>
      </c>
      <c r="B1331" s="37" t="inlineStr">
        <is>
          <t>Pokemon Stats</t>
        </is>
      </c>
      <c r="C1331" s="37" t="inlineStr">
        <is>
          <t>Swoobat baseSpDefense</t>
        </is>
      </c>
      <c r="D1331" s="37" t="n">
        <v>55</v>
      </c>
      <c r="E1331" s="37" t="n">
        <v>72</v>
      </c>
      <c r="F1331" s="37" t="inlineStr">
        <is>
          <t>Differs from upstream baseline</t>
        </is>
      </c>
      <c r="G1331" s="3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37" t="inlineStr">
        <is>
          <t>2026-09-30</t>
        </is>
      </c>
      <c r="B1333" s="37" t="inlineStr">
        <is>
          <t>Abilities</t>
        </is>
      </c>
      <c r="C1333" s="37" t="inlineStr">
        <is>
          <t>Swoobat abilities</t>
        </is>
      </c>
      <c r="D1333" s="37" t="inlineStr">
        <is>
          <t>Unaware / Klutz / Simple</t>
        </is>
      </c>
      <c r="E1333" s="37" t="inlineStr">
        <is>
          <t>Unaware / Simple / Klutz</t>
        </is>
      </c>
      <c r="F1333" s="37" t="inlineStr">
        <is>
          <t>Differs from upstream baseline</t>
        </is>
      </c>
      <c r="G1333" s="3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37" t="inlineStr">
        <is>
          <t>2026-09-30</t>
        </is>
      </c>
      <c r="B1335" s="37" t="inlineStr">
        <is>
          <t>Pokemon Stats</t>
        </is>
      </c>
      <c r="C1335" s="37" t="inlineStr">
        <is>
          <t>Sylveon baseSpAttack</t>
        </is>
      </c>
      <c r="D1335" s="37" t="n">
        <v>110</v>
      </c>
      <c r="E1335" s="37" t="n">
        <v>129</v>
      </c>
      <c r="F1335" s="37" t="inlineStr">
        <is>
          <t>Differs from upstream baseline</t>
        </is>
      </c>
      <c r="G1335" s="3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37" t="inlineStr">
        <is>
          <t>2026-09-30</t>
        </is>
      </c>
      <c r="B1337" s="37" t="inlineStr">
        <is>
          <t>Pokemon Stats</t>
        </is>
      </c>
      <c r="C1337" s="37" t="inlineStr">
        <is>
          <t>Talonflame baseHP</t>
        </is>
      </c>
      <c r="D1337" s="37" t="n">
        <v>78</v>
      </c>
      <c r="E1337" s="37" t="n">
        <v>80</v>
      </c>
      <c r="F1337" s="37" t="inlineStr">
        <is>
          <t>Differs from upstream baseline</t>
        </is>
      </c>
      <c r="G1337" s="3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37" t="inlineStr">
        <is>
          <t>2026-09-30</t>
        </is>
      </c>
      <c r="B1339" s="37" t="inlineStr">
        <is>
          <t>Pokemon Stats</t>
        </is>
      </c>
      <c r="C1339" s="37" t="inlineStr">
        <is>
          <t>Talonflame baseDefense</t>
        </is>
      </c>
      <c r="D1339" s="37" t="n">
        <v>71</v>
      </c>
      <c r="E1339" s="37" t="n">
        <v>75</v>
      </c>
      <c r="F1339" s="37" t="inlineStr">
        <is>
          <t>Differs from upstream baseline</t>
        </is>
      </c>
      <c r="G1339" s="3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37" t="inlineStr">
        <is>
          <t>2026-09-30</t>
        </is>
      </c>
      <c r="B1341" s="37" t="inlineStr">
        <is>
          <t>Pokemon Stats</t>
        </is>
      </c>
      <c r="C1341" s="37" t="inlineStr">
        <is>
          <t>Talonflame baseSpDefense</t>
        </is>
      </c>
      <c r="D1341" s="37" t="n">
        <v>69</v>
      </c>
      <c r="E1341" s="37" t="n">
        <v>75</v>
      </c>
      <c r="F1341" s="37" t="inlineStr">
        <is>
          <t>Differs from upstream baseline</t>
        </is>
      </c>
      <c r="G1341" s="3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37" t="inlineStr">
        <is>
          <t>2026-09-30</t>
        </is>
      </c>
      <c r="B1343" s="37" t="inlineStr">
        <is>
          <t>Abilities</t>
        </is>
      </c>
      <c r="C1343" s="37" t="inlineStr">
        <is>
          <t>Tangela abilities</t>
        </is>
      </c>
      <c r="D1343" s="37" t="inlineStr">
        <is>
          <t>Chlorophyll / Leaf Guard / Regenerator</t>
        </is>
      </c>
      <c r="E1343" s="37" t="inlineStr">
        <is>
          <t>Chlorophyll / Overgrow / Regenerator</t>
        </is>
      </c>
      <c r="F1343" s="37" t="inlineStr">
        <is>
          <t>Differs from upstream baseline</t>
        </is>
      </c>
      <c r="G1343" s="3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37" t="inlineStr">
        <is>
          <t>2026-09-30</t>
        </is>
      </c>
      <c r="B1345" s="37" t="inlineStr">
        <is>
          <t>Pokemon Stats</t>
        </is>
      </c>
      <c r="C1345" s="37" t="inlineStr">
        <is>
          <t>Tangrowth baseSpeed</t>
        </is>
      </c>
      <c r="D1345" s="37" t="n">
        <v>50</v>
      </c>
      <c r="E1345" s="37" t="n">
        <v>10</v>
      </c>
      <c r="F1345" s="37" t="inlineStr">
        <is>
          <t>Differs from upstream baseline</t>
        </is>
      </c>
      <c r="G1345" s="3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37" t="inlineStr">
        <is>
          <t>2026-09-30</t>
        </is>
      </c>
      <c r="B1347" s="37" t="inlineStr">
        <is>
          <t>Pokemon Stats</t>
        </is>
      </c>
      <c r="C1347" s="37" t="inlineStr">
        <is>
          <t>Tauros baseHP</t>
        </is>
      </c>
      <c r="D1347" s="37" t="n">
        <v>75</v>
      </c>
      <c r="E1347" s="37" t="n">
        <v>85</v>
      </c>
      <c r="F1347" s="37" t="inlineStr">
        <is>
          <t>Differs from upstream baseline</t>
        </is>
      </c>
      <c r="G1347" s="3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37" t="inlineStr">
        <is>
          <t>2026-09-30</t>
        </is>
      </c>
      <c r="B1349" s="37" t="inlineStr">
        <is>
          <t>Pokemon Stats</t>
        </is>
      </c>
      <c r="C1349" s="37" t="inlineStr">
        <is>
          <t>Tauros baseDefense</t>
        </is>
      </c>
      <c r="D1349" s="37" t="n">
        <v>95</v>
      </c>
      <c r="E1349" s="37" t="n">
        <v>105</v>
      </c>
      <c r="F1349" s="37" t="inlineStr">
        <is>
          <t>Differs from upstream baseline</t>
        </is>
      </c>
      <c r="G1349" s="3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37" t="inlineStr">
        <is>
          <t>2026-09-30</t>
        </is>
      </c>
      <c r="B1351" s="37" t="inlineStr">
        <is>
          <t>Pokemon Stats</t>
        </is>
      </c>
      <c r="C1351" s="37" t="inlineStr">
        <is>
          <t>Tauros baseSpAttack</t>
        </is>
      </c>
      <c r="D1351" s="37" t="n">
        <v>30</v>
      </c>
      <c r="E1351" s="37" t="n">
        <v>33</v>
      </c>
      <c r="F1351" s="37" t="inlineStr">
        <is>
          <t>Differs from upstream baseline</t>
        </is>
      </c>
      <c r="G1351" s="3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37" t="inlineStr">
        <is>
          <t>2026-09-30</t>
        </is>
      </c>
      <c r="B1353" s="37" t="inlineStr">
        <is>
          <t>Abilities</t>
        </is>
      </c>
      <c r="C1353" s="37" t="inlineStr">
        <is>
          <t>Teddiursa abilities</t>
        </is>
      </c>
      <c r="D1353" s="37" t="inlineStr">
        <is>
          <t>Pickup / Quick Feet / Honey Gather</t>
        </is>
      </c>
      <c r="E1353" s="37" t="inlineStr">
        <is>
          <t>Guts / Quick Feet / Honey Gather</t>
        </is>
      </c>
      <c r="F1353" s="37" t="inlineStr">
        <is>
          <t>Differs from upstream baseline</t>
        </is>
      </c>
      <c r="G1353" s="3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37" t="inlineStr">
        <is>
          <t>2026-09-30</t>
        </is>
      </c>
      <c r="B1355" s="37" t="inlineStr">
        <is>
          <t>Pokemon Stats</t>
        </is>
      </c>
      <c r="C1355" s="37" t="inlineStr">
        <is>
          <t>Tentacruel baseAttack</t>
        </is>
      </c>
      <c r="D1355" s="37" t="n">
        <v>70</v>
      </c>
      <c r="E1355" s="37" t="n">
        <v>80</v>
      </c>
      <c r="F1355" s="37" t="inlineStr">
        <is>
          <t>Differs from upstream baseline</t>
        </is>
      </c>
      <c r="G1355" s="3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37" t="inlineStr">
        <is>
          <t>2026-09-30</t>
        </is>
      </c>
      <c r="B1357" s="37" t="inlineStr">
        <is>
          <t>Abilities</t>
        </is>
      </c>
      <c r="C1357" s="37" t="inlineStr">
        <is>
          <t>Tentacruel abilities</t>
        </is>
      </c>
      <c r="D1357" s="37" t="inlineStr">
        <is>
          <t>Clear Body / Liquid Ooze / Rain Dish</t>
        </is>
      </c>
      <c r="E1357" s="37" t="inlineStr">
        <is>
          <t>Rain Dish / Clear Body / Rain Dish</t>
        </is>
      </c>
      <c r="F1357" s="37" t="inlineStr">
        <is>
          <t>Differs from upstream baseline</t>
        </is>
      </c>
      <c r="G1357" s="3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37" t="inlineStr">
        <is>
          <t>2026-09-30</t>
        </is>
      </c>
      <c r="B1359" s="37" t="inlineStr">
        <is>
          <t>Pokemon Stats</t>
        </is>
      </c>
      <c r="C1359" s="37" t="inlineStr">
        <is>
          <t>Terrakion baseSpAttack</t>
        </is>
      </c>
      <c r="D1359" s="37" t="n">
        <v>72</v>
      </c>
      <c r="E1359" s="37" t="n">
        <v>32</v>
      </c>
      <c r="F1359" s="37" t="inlineStr">
        <is>
          <t>Differs from upstream baseline</t>
        </is>
      </c>
      <c r="G1359" s="3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37" t="inlineStr">
        <is>
          <t>2026-09-30</t>
        </is>
      </c>
      <c r="B1361" s="37" t="inlineStr">
        <is>
          <t>Pokemon Stats</t>
        </is>
      </c>
      <c r="C1361" s="37" t="inlineStr">
        <is>
          <t>Throh baseHP</t>
        </is>
      </c>
      <c r="D1361" s="37" t="n">
        <v>120</v>
      </c>
      <c r="E1361" s="37" t="n">
        <v>130</v>
      </c>
      <c r="F1361" s="37" t="inlineStr">
        <is>
          <t>Differs from upstream baseline</t>
        </is>
      </c>
      <c r="G1361" s="3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37" t="inlineStr">
        <is>
          <t>2026-09-30</t>
        </is>
      </c>
      <c r="B1363" s="37" t="inlineStr">
        <is>
          <t>Pokemon Stats</t>
        </is>
      </c>
      <c r="C1363" s="37" t="inlineStr">
        <is>
          <t>Throh baseSpDefense</t>
        </is>
      </c>
      <c r="D1363" s="37" t="n">
        <v>85</v>
      </c>
      <c r="E1363" s="37" t="n">
        <v>95</v>
      </c>
      <c r="F1363" s="37" t="inlineStr">
        <is>
          <t>Differs from upstream baseline</t>
        </is>
      </c>
      <c r="G1363" s="3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37" t="inlineStr">
        <is>
          <t>2026-09-30</t>
        </is>
      </c>
      <c r="B1365" s="37" t="inlineStr">
        <is>
          <t>Abilities</t>
        </is>
      </c>
      <c r="C1365" s="37" t="inlineStr">
        <is>
          <t>Togekiss abilities</t>
        </is>
      </c>
      <c r="D1365" s="37" t="inlineStr">
        <is>
          <t>Hustle / Serene Grace / Super Luck</t>
        </is>
      </c>
      <c r="E1365" s="37" t="inlineStr">
        <is>
          <t>Serene Grace / Serene Grace / Super Luck</t>
        </is>
      </c>
      <c r="F1365" s="37" t="inlineStr">
        <is>
          <t>Differs from upstream baseline</t>
        </is>
      </c>
      <c r="G1365" s="3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37" t="inlineStr">
        <is>
          <t>2026-09-30</t>
        </is>
      </c>
      <c r="B1367" s="37" t="inlineStr">
        <is>
          <t>Evolutions</t>
        </is>
      </c>
      <c r="C1367" s="37" t="inlineStr">
        <is>
          <t>Togepi evolution</t>
        </is>
      </c>
      <c r="D1367" s="37" t="inlineStr">
        <is>
          <t>Friendship -&gt; Togetic</t>
        </is>
      </c>
      <c r="E1367" s="37" t="inlineStr">
        <is>
          <t>Lv 15 -&gt; Togetic</t>
        </is>
      </c>
      <c r="F1367" s="37" t="inlineStr">
        <is>
          <t>Differs from upstream baseline</t>
        </is>
      </c>
      <c r="G1367" s="3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37" t="inlineStr">
        <is>
          <t>2026-09-30</t>
        </is>
      </c>
      <c r="B1369" s="37" t="inlineStr">
        <is>
          <t>Pokemon Stats</t>
        </is>
      </c>
      <c r="C1369" s="37" t="inlineStr">
        <is>
          <t>Torkoal baseSpDefense</t>
        </is>
      </c>
      <c r="D1369" s="37" t="n">
        <v>70</v>
      </c>
      <c r="E1369" s="37" t="n">
        <v>105</v>
      </c>
      <c r="F1369" s="37" t="inlineStr">
        <is>
          <t>Differs from upstream baseline</t>
        </is>
      </c>
      <c r="G1369" s="3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37" t="inlineStr">
        <is>
          <t>2026-09-30</t>
        </is>
      </c>
      <c r="B1371" s="37" t="inlineStr">
        <is>
          <t>Pokemon Stats</t>
        </is>
      </c>
      <c r="C1371" s="37" t="inlineStr">
        <is>
          <t>Torterra baseAttack</t>
        </is>
      </c>
      <c r="D1371" s="37" t="n">
        <v>109</v>
      </c>
      <c r="E1371" s="37" t="n">
        <v>111</v>
      </c>
      <c r="F1371" s="37" t="inlineStr">
        <is>
          <t>Differs from upstream baseline</t>
        </is>
      </c>
      <c r="G1371" s="3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37" t="inlineStr">
        <is>
          <t>2026-09-30</t>
        </is>
      </c>
      <c r="B1373" s="37" t="inlineStr">
        <is>
          <t>Pokemon Stats</t>
        </is>
      </c>
      <c r="C1373" s="37" t="inlineStr">
        <is>
          <t>Torterra baseSpDefense</t>
        </is>
      </c>
      <c r="D1373" s="37" t="n">
        <v>85</v>
      </c>
      <c r="E1373" s="37" t="n">
        <v>105</v>
      </c>
      <c r="F1373" s="37" t="inlineStr">
        <is>
          <t>Differs from upstream baseline</t>
        </is>
      </c>
      <c r="G1373" s="3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37" t="inlineStr">
        <is>
          <t>2026-09-30</t>
        </is>
      </c>
      <c r="B1375" s="37" t="inlineStr">
        <is>
          <t>Abilities</t>
        </is>
      </c>
      <c r="C1375" s="37" t="inlineStr">
        <is>
          <t>Totodile abilities</t>
        </is>
      </c>
      <c r="D1375" s="37" t="inlineStr">
        <is>
          <t>Torrent / Sheer Force</t>
        </is>
      </c>
      <c r="E1375" s="37" t="inlineStr">
        <is>
          <t>Torrent / Torrent / Sheer Force</t>
        </is>
      </c>
      <c r="F1375" s="37" t="inlineStr">
        <is>
          <t>Differs from upstream baseline</t>
        </is>
      </c>
      <c r="G1375" s="3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37" t="inlineStr">
        <is>
          <t>2026-09-30</t>
        </is>
      </c>
      <c r="B1377" s="37" t="inlineStr">
        <is>
          <t>Pokemon Stats</t>
        </is>
      </c>
      <c r="C1377" s="37" t="inlineStr">
        <is>
          <t>Tranquill baseHP</t>
        </is>
      </c>
      <c r="D1377" s="37" t="n">
        <v>62</v>
      </c>
      <c r="E1377" s="37" t="n">
        <v>63</v>
      </c>
      <c r="F1377" s="37" t="inlineStr">
        <is>
          <t>Differs from upstream baseline</t>
        </is>
      </c>
      <c r="G1377" s="3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37" t="inlineStr">
        <is>
          <t>2026-09-30</t>
        </is>
      </c>
      <c r="B1379" s="37" t="inlineStr">
        <is>
          <t>Pokemon Stats</t>
        </is>
      </c>
      <c r="C1379" s="37" t="inlineStr">
        <is>
          <t>Tranquill baseSpAttack</t>
        </is>
      </c>
      <c r="D1379" s="37" t="n">
        <v>50</v>
      </c>
      <c r="E1379" s="37" t="n">
        <v>77</v>
      </c>
      <c r="F1379" s="37" t="inlineStr">
        <is>
          <t>Differs from upstream baseline</t>
        </is>
      </c>
      <c r="G1379" s="3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37" t="inlineStr">
        <is>
          <t>2026-09-30</t>
        </is>
      </c>
      <c r="B1381" s="37" t="inlineStr">
        <is>
          <t>Abilities</t>
        </is>
      </c>
      <c r="C1381" s="37" t="inlineStr">
        <is>
          <t>Trapinch abilities</t>
        </is>
      </c>
      <c r="D1381" s="37" t="inlineStr">
        <is>
          <t>Hyper Cutter / Arena Trap / Sheer Force</t>
        </is>
      </c>
      <c r="E1381" s="37" t="inlineStr">
        <is>
          <t>Arena Trap / Arena Trap / Sheer Force</t>
        </is>
      </c>
      <c r="F1381" s="37" t="inlineStr">
        <is>
          <t>Differs from upstream baseline</t>
        </is>
      </c>
      <c r="G1381" s="3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37" t="inlineStr">
        <is>
          <t>2026-09-30</t>
        </is>
      </c>
      <c r="B1383" s="37" t="inlineStr">
        <is>
          <t>Pokemon Stats</t>
        </is>
      </c>
      <c r="C1383" s="37" t="inlineStr">
        <is>
          <t>Trevenant baseAttack</t>
        </is>
      </c>
      <c r="D1383" s="37" t="n">
        <v>110</v>
      </c>
      <c r="E1383" s="37" t="n">
        <v>139</v>
      </c>
      <c r="F1383" s="37" t="inlineStr">
        <is>
          <t>Differs from upstream baseline</t>
        </is>
      </c>
      <c r="G1383" s="3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37" t="inlineStr">
        <is>
          <t>2026-09-30</t>
        </is>
      </c>
      <c r="B1385" s="37" t="inlineStr">
        <is>
          <t>Pokemon Stats</t>
        </is>
      </c>
      <c r="C1385" s="37" t="inlineStr">
        <is>
          <t>Trevenant baseSpeed</t>
        </is>
      </c>
      <c r="D1385" s="37" t="n">
        <v>56</v>
      </c>
      <c r="E1385" s="37" t="n">
        <v>72</v>
      </c>
      <c r="F1385" s="37" t="inlineStr">
        <is>
          <t>Differs from upstream baseline</t>
        </is>
      </c>
      <c r="G1385" s="3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37" t="inlineStr">
        <is>
          <t>2026-09-30</t>
        </is>
      </c>
      <c r="B1387" s="37" t="inlineStr">
        <is>
          <t>Pokemon Stats</t>
        </is>
      </c>
      <c r="C1387" s="37" t="inlineStr">
        <is>
          <t>Tropius baseAttack</t>
        </is>
      </c>
      <c r="D1387" s="37" t="n">
        <v>68</v>
      </c>
      <c r="E1387" s="37" t="n">
        <v>92</v>
      </c>
      <c r="F1387" s="37" t="inlineStr">
        <is>
          <t>Differs from upstream baseline</t>
        </is>
      </c>
      <c r="G1387" s="3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37" t="inlineStr">
        <is>
          <t>2026-09-30</t>
        </is>
      </c>
      <c r="B1389" s="37" t="inlineStr">
        <is>
          <t>Pokemon Stats</t>
        </is>
      </c>
      <c r="C1389" s="37" t="inlineStr">
        <is>
          <t>Tropius baseSpAttack</t>
        </is>
      </c>
      <c r="D1389" s="37" t="n">
        <v>72</v>
      </c>
      <c r="E1389" s="37" t="n">
        <v>92</v>
      </c>
      <c r="F1389" s="37" t="inlineStr">
        <is>
          <t>Differs from upstream baseline</t>
        </is>
      </c>
      <c r="G1389" s="3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37" t="inlineStr">
        <is>
          <t>2026-09-30</t>
        </is>
      </c>
      <c r="B1391" s="37" t="inlineStr">
        <is>
          <t>Abilities</t>
        </is>
      </c>
      <c r="C1391" s="37" t="inlineStr">
        <is>
          <t>Tropius abilities</t>
        </is>
      </c>
      <c r="D1391" s="37" t="inlineStr">
        <is>
          <t>Chlorophyll / Solar Power / Harvest</t>
        </is>
      </c>
      <c r="E1391" s="37" t="inlineStr">
        <is>
          <t>Chlorophyll / Overgrow / Harvest</t>
        </is>
      </c>
      <c r="F1391" s="37" t="inlineStr">
        <is>
          <t>Differs from upstream baseline</t>
        </is>
      </c>
      <c r="G1391" s="3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37" t="inlineStr">
        <is>
          <t>2026-09-30</t>
        </is>
      </c>
      <c r="B1393" s="37" t="inlineStr">
        <is>
          <t>Pokemon Stats</t>
        </is>
      </c>
      <c r="C1393" s="37" t="inlineStr">
        <is>
          <t>Typhlosion baseSpAttack</t>
        </is>
      </c>
      <c r="D1393" s="37" t="n">
        <v>109</v>
      </c>
      <c r="E1393" s="37" t="n">
        <v>110</v>
      </c>
      <c r="F1393" s="37" t="inlineStr">
        <is>
          <t>Differs from upstream baseline</t>
        </is>
      </c>
      <c r="G1393" s="3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37" t="inlineStr">
        <is>
          <t>2026-09-30</t>
        </is>
      </c>
      <c r="B1395" s="37" t="inlineStr">
        <is>
          <t>Abilities</t>
        </is>
      </c>
      <c r="C1395" s="37" t="inlineStr">
        <is>
          <t>Tyranitar abilities</t>
        </is>
      </c>
      <c r="D1395" s="37" t="inlineStr">
        <is>
          <t>Sand Stream / Unnerve</t>
        </is>
      </c>
      <c r="E1395" s="37" t="inlineStr">
        <is>
          <t>Solid Rock / Battle Armor / Unnerve</t>
        </is>
      </c>
      <c r="F1395" s="37" t="inlineStr">
        <is>
          <t>Differs from upstream baseline</t>
        </is>
      </c>
      <c r="G1395" s="3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37" t="inlineStr">
        <is>
          <t>2026-09-30</t>
        </is>
      </c>
      <c r="B1397" s="37" t="inlineStr">
        <is>
          <t>Pokemon Stats</t>
        </is>
      </c>
      <c r="C1397" s="37" t="inlineStr">
        <is>
          <t>Tyrantrum baseAttack</t>
        </is>
      </c>
      <c r="D1397" s="37" t="n">
        <v>121</v>
      </c>
      <c r="E1397" s="37" t="n">
        <v>142</v>
      </c>
      <c r="F1397" s="37" t="inlineStr">
        <is>
          <t>Differs from upstream baseline</t>
        </is>
      </c>
      <c r="G1397" s="3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37" t="inlineStr">
        <is>
          <t>2026-09-30</t>
        </is>
      </c>
      <c r="B1399" s="37" t="inlineStr">
        <is>
          <t>Pokemon Stats</t>
        </is>
      </c>
      <c r="C1399" s="37" t="inlineStr">
        <is>
          <t>Tyrantrum baseSpeed</t>
        </is>
      </c>
      <c r="D1399" s="37" t="n">
        <v>71</v>
      </c>
      <c r="E1399" s="37" t="n">
        <v>99</v>
      </c>
      <c r="F1399" s="37" t="inlineStr">
        <is>
          <t>Differs from upstream baseline</t>
        </is>
      </c>
      <c r="G1399" s="3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37" t="inlineStr">
        <is>
          <t>2026-09-30</t>
        </is>
      </c>
      <c r="B1401" s="37" t="inlineStr">
        <is>
          <t>Abilities</t>
        </is>
      </c>
      <c r="C1401" s="37" t="inlineStr">
        <is>
          <t>Tyrogue abilities</t>
        </is>
      </c>
      <c r="D1401" s="37" t="inlineStr">
        <is>
          <t>Guts / Steadfast / Vital Spirit</t>
        </is>
      </c>
      <c r="E1401" s="37" t="inlineStr">
        <is>
          <t>Scrappy / Scrappy / Vital Spirit</t>
        </is>
      </c>
      <c r="F1401" s="37" t="inlineStr">
        <is>
          <t>Differs from upstream baseline</t>
        </is>
      </c>
      <c r="G1401" s="3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37" t="inlineStr">
        <is>
          <t>2026-09-30</t>
        </is>
      </c>
      <c r="B1403" s="37" t="inlineStr">
        <is>
          <t>Pokemon Stats</t>
        </is>
      </c>
      <c r="C1403" s="37" t="inlineStr">
        <is>
          <t>Tyrunt baseSpAttack</t>
        </is>
      </c>
      <c r="D1403" s="37" t="n">
        <v>45</v>
      </c>
      <c r="E1403" s="37" t="n">
        <v>30</v>
      </c>
      <c r="F1403" s="37" t="inlineStr">
        <is>
          <t>Differs from upstream baseline</t>
        </is>
      </c>
      <c r="G1403" s="3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37" t="inlineStr">
        <is>
          <t>2026-09-30</t>
        </is>
      </c>
      <c r="B1405" s="37" t="inlineStr">
        <is>
          <t>Pokemon Stats</t>
        </is>
      </c>
      <c r="C1405" s="37" t="inlineStr">
        <is>
          <t>Unfezant baseHP</t>
        </is>
      </c>
      <c r="D1405" s="37" t="n">
        <v>80</v>
      </c>
      <c r="E1405" s="37" t="n">
        <v>82</v>
      </c>
      <c r="F1405" s="37" t="inlineStr">
        <is>
          <t>Differs from upstream baseline</t>
        </is>
      </c>
      <c r="G1405" s="3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37" t="inlineStr">
        <is>
          <t>2026-09-30</t>
        </is>
      </c>
      <c r="B1407" s="37" t="inlineStr">
        <is>
          <t>Pokemon Stats</t>
        </is>
      </c>
      <c r="C1407" s="37" t="inlineStr">
        <is>
          <t>Unfezant baseSpAttack</t>
        </is>
      </c>
      <c r="D1407" s="37" t="n">
        <v>65</v>
      </c>
      <c r="E1407" s="37" t="n">
        <v>127</v>
      </c>
      <c r="F1407" s="37" t="inlineStr">
        <is>
          <t>Differs from upstream baseline</t>
        </is>
      </c>
      <c r="G1407" s="3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37" t="inlineStr">
        <is>
          <t>2026-09-30</t>
        </is>
      </c>
      <c r="B1409" s="37" t="inlineStr">
        <is>
          <t>Pokemon Stats</t>
        </is>
      </c>
      <c r="C1409" s="37" t="inlineStr">
        <is>
          <t>Unfezant baseSpeed</t>
        </is>
      </c>
      <c r="D1409" s="37" t="n">
        <v>93</v>
      </c>
      <c r="E1409" s="37" t="n">
        <v>121</v>
      </c>
      <c r="F1409" s="37" t="inlineStr">
        <is>
          <t>Differs from upstream baseline</t>
        </is>
      </c>
      <c r="G1409" s="3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37" t="inlineStr">
        <is>
          <t>2026-09-30</t>
        </is>
      </c>
      <c r="B1411" s="37" t="inlineStr">
        <is>
          <t>Pokemon Stats</t>
        </is>
      </c>
      <c r="C1411" s="37" t="inlineStr">
        <is>
          <t>Ursaluna baseAttack</t>
        </is>
      </c>
      <c r="D1411" s="37" t="n">
        <v>140</v>
      </c>
      <c r="E1411" s="37" t="n">
        <v>148</v>
      </c>
      <c r="F1411" s="37" t="inlineStr">
        <is>
          <t>Differs from upstream baseline</t>
        </is>
      </c>
      <c r="G1411" s="3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37" t="inlineStr">
        <is>
          <t>2026-09-30</t>
        </is>
      </c>
      <c r="B1413" s="37" t="inlineStr">
        <is>
          <t>Pokemon Stats</t>
        </is>
      </c>
      <c r="C1413" s="37" t="inlineStr">
        <is>
          <t>Ursaluna baseSpeed</t>
        </is>
      </c>
      <c r="D1413" s="37" t="n">
        <v>50</v>
      </c>
      <c r="E1413" s="37" t="n">
        <v>57</v>
      </c>
      <c r="F1413" s="37" t="inlineStr">
        <is>
          <t>Differs from upstream baseline</t>
        </is>
      </c>
      <c r="G1413" s="3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37" t="inlineStr">
        <is>
          <t>2026-09-30</t>
        </is>
      </c>
      <c r="B1415" s="37" t="inlineStr">
        <is>
          <t>Pokemon Stats</t>
        </is>
      </c>
      <c r="C1415" s="37" t="inlineStr">
        <is>
          <t>Ursaluna baseSpAttack</t>
        </is>
      </c>
      <c r="D1415" s="37" t="n">
        <v>135</v>
      </c>
      <c r="E1415" s="37" t="n">
        <v>157</v>
      </c>
      <c r="F1415" s="37" t="inlineStr">
        <is>
          <t>Differs from upstream baseline</t>
        </is>
      </c>
      <c r="G1415" s="3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37" t="inlineStr">
        <is>
          <t>2026-09-30</t>
        </is>
      </c>
      <c r="B1417" s="37" t="inlineStr">
        <is>
          <t>Pokemon Stats</t>
        </is>
      </c>
      <c r="C1417" s="37" t="inlineStr">
        <is>
          <t>Ursaring baseHP</t>
        </is>
      </c>
      <c r="D1417" s="37" t="n">
        <v>90</v>
      </c>
      <c r="E1417" s="37" t="n">
        <v>100</v>
      </c>
      <c r="F1417" s="37" t="inlineStr">
        <is>
          <t>Differs from upstream baseline</t>
        </is>
      </c>
      <c r="G1417" s="3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37" t="inlineStr">
        <is>
          <t>2026-09-30</t>
        </is>
      </c>
      <c r="B1419" s="37" t="inlineStr">
        <is>
          <t>Pokemon Stats</t>
        </is>
      </c>
      <c r="C1419" s="37" t="inlineStr">
        <is>
          <t>Ursaring baseDefense</t>
        </is>
      </c>
      <c r="D1419" s="37" t="n">
        <v>75</v>
      </c>
      <c r="E1419" s="37" t="n">
        <v>105</v>
      </c>
      <c r="F1419" s="37" t="inlineStr">
        <is>
          <t>Differs from upstream baseline</t>
        </is>
      </c>
      <c r="G1419" s="3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37" t="inlineStr">
        <is>
          <t>2026-09-30</t>
        </is>
      </c>
      <c r="B1421" s="37" t="inlineStr">
        <is>
          <t>Pokemon Stats</t>
        </is>
      </c>
      <c r="C1421" s="37" t="inlineStr">
        <is>
          <t>Ursaring baseSpDefense</t>
        </is>
      </c>
      <c r="D1421" s="37" t="n">
        <v>75</v>
      </c>
      <c r="E1421" s="37" t="n">
        <v>80</v>
      </c>
      <c r="F1421" s="37" t="inlineStr">
        <is>
          <t>Differs from upstream baseline</t>
        </is>
      </c>
      <c r="G1421" s="3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37" t="inlineStr">
        <is>
          <t>2026-09-30</t>
        </is>
      </c>
      <c r="B1423" s="37" t="inlineStr">
        <is>
          <t>Evolutions</t>
        </is>
      </c>
      <c r="C1423" s="37" t="inlineStr">
        <is>
          <t>Vanillish evolution</t>
        </is>
      </c>
      <c r="D1423" s="37" t="inlineStr">
        <is>
          <t>Lv 47 -&gt; Vanilluxe</t>
        </is>
      </c>
      <c r="E1423" s="37" t="inlineStr">
        <is>
          <t>Lv 43 -&gt; Vanilluxe</t>
        </is>
      </c>
      <c r="F1423" s="37" t="inlineStr">
        <is>
          <t>Differs from upstream baseline</t>
        </is>
      </c>
      <c r="G1423" s="3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37" t="inlineStr">
        <is>
          <t>2026-09-30</t>
        </is>
      </c>
      <c r="B1425" s="37" t="inlineStr">
        <is>
          <t>Pokemon Stats</t>
        </is>
      </c>
      <c r="C1425" s="37" t="inlineStr">
        <is>
          <t>Vanilluxe baseSpDefense</t>
        </is>
      </c>
      <c r="D1425" s="37" t="n">
        <v>95</v>
      </c>
      <c r="E1425" s="37" t="n">
        <v>105</v>
      </c>
      <c r="F1425" s="37" t="inlineStr">
        <is>
          <t>Differs from upstream baseline</t>
        </is>
      </c>
      <c r="G1425" s="3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37" t="inlineStr">
        <is>
          <t>2026-09-30</t>
        </is>
      </c>
      <c r="B1427" s="37" t="inlineStr">
        <is>
          <t>Abilities</t>
        </is>
      </c>
      <c r="C1427" s="37" t="inlineStr">
        <is>
          <t>Vaporeon abilities</t>
        </is>
      </c>
      <c r="D1427" s="37" t="inlineStr">
        <is>
          <t>Water Absorb / Water Absorb / Hydration</t>
        </is>
      </c>
      <c r="E1427" s="37" t="inlineStr">
        <is>
          <t>Hydration / Hydration / Hydration</t>
        </is>
      </c>
      <c r="F1427" s="37" t="inlineStr">
        <is>
          <t>Differs from upstream baseline</t>
        </is>
      </c>
      <c r="G1427" s="3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37" t="inlineStr">
        <is>
          <t>2026-09-30</t>
        </is>
      </c>
      <c r="B1429" s="37" t="inlineStr">
        <is>
          <t>Pokemon Stats</t>
        </is>
      </c>
      <c r="C1429" s="37" t="inlineStr">
        <is>
          <t>Venipede baseAttack</t>
        </is>
      </c>
      <c r="D1429" s="37" t="n">
        <v>45</v>
      </c>
      <c r="E1429" s="37" t="n">
        <v>48</v>
      </c>
      <c r="F1429" s="37" t="inlineStr">
        <is>
          <t>Differs from upstream baseline</t>
        </is>
      </c>
      <c r="G1429" s="3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37" t="inlineStr">
        <is>
          <t>2026-09-30</t>
        </is>
      </c>
      <c r="B1431" s="37" t="inlineStr">
        <is>
          <t>Pokemon Stats</t>
        </is>
      </c>
      <c r="C1431" s="37" t="inlineStr">
        <is>
          <t>Venipede baseSpDefense</t>
        </is>
      </c>
      <c r="D1431" s="37" t="n">
        <v>39</v>
      </c>
      <c r="E1431" s="37" t="n">
        <v>42</v>
      </c>
      <c r="F1431" s="37" t="inlineStr">
        <is>
          <t>Differs from upstream baseline</t>
        </is>
      </c>
      <c r="G1431" s="3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37" t="inlineStr">
        <is>
          <t>2026-09-30</t>
        </is>
      </c>
      <c r="B1433" s="37" t="inlineStr">
        <is>
          <t>Pokemon Stats</t>
        </is>
      </c>
      <c r="C1433" s="37" t="inlineStr">
        <is>
          <t>Venusaur baseAttack</t>
        </is>
      </c>
      <c r="D1433" s="37" t="n">
        <v>82</v>
      </c>
      <c r="E1433" s="37" t="n">
        <v>92</v>
      </c>
      <c r="F1433" s="37" t="inlineStr">
        <is>
          <t>Differs from upstream baseline</t>
        </is>
      </c>
      <c r="G1433" s="3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37" t="inlineStr">
        <is>
          <t>2026-09-30</t>
        </is>
      </c>
      <c r="B1435" s="37" t="inlineStr">
        <is>
          <t>Pokemon Stats</t>
        </is>
      </c>
      <c r="C1435" s="37" t="inlineStr">
        <is>
          <t>Venusaur baseAttack</t>
        </is>
      </c>
      <c r="D1435" s="37" t="n">
        <v>100</v>
      </c>
      <c r="E1435" s="37" t="n">
        <v>110</v>
      </c>
      <c r="F1435" s="37" t="inlineStr">
        <is>
          <t>Differs from upstream baseline</t>
        </is>
      </c>
      <c r="G1435" s="3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37" t="inlineStr">
        <is>
          <t>2026-09-30</t>
        </is>
      </c>
      <c r="B1437" s="37" t="inlineStr">
        <is>
          <t>Pokemon Stats</t>
        </is>
      </c>
      <c r="C1437" s="37" t="inlineStr">
        <is>
          <t>Vespiquen baseAttack</t>
        </is>
      </c>
      <c r="D1437" s="37" t="n">
        <v>80</v>
      </c>
      <c r="E1437" s="37" t="n">
        <v>102</v>
      </c>
      <c r="F1437" s="37" t="inlineStr">
        <is>
          <t>Differs from upstream baseline</t>
        </is>
      </c>
      <c r="G1437" s="3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37" t="inlineStr">
        <is>
          <t>2026-09-30</t>
        </is>
      </c>
      <c r="B1439" s="37" t="inlineStr">
        <is>
          <t>Pokemon Stats</t>
        </is>
      </c>
      <c r="C1439" s="37" t="inlineStr">
        <is>
          <t>Vespiquen baseSpeed</t>
        </is>
      </c>
      <c r="D1439" s="37" t="n">
        <v>40</v>
      </c>
      <c r="E1439" s="37" t="n">
        <v>70</v>
      </c>
      <c r="F1439" s="37" t="inlineStr">
        <is>
          <t>Differs from upstream baseline</t>
        </is>
      </c>
      <c r="G1439" s="3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37" t="inlineStr">
        <is>
          <t>2026-09-30</t>
        </is>
      </c>
      <c r="B1441" s="37" t="inlineStr">
        <is>
          <t>Pokemon Stats</t>
        </is>
      </c>
      <c r="C1441" s="37" t="inlineStr">
        <is>
          <t>Vibrava baseAttack</t>
        </is>
      </c>
      <c r="D1441" s="37" t="n">
        <v>70</v>
      </c>
      <c r="E1441" s="37" t="n">
        <v>80</v>
      </c>
      <c r="F1441" s="37" t="inlineStr">
        <is>
          <t>Differs from upstream baseline</t>
        </is>
      </c>
      <c r="G1441" s="3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37" t="inlineStr">
        <is>
          <t>2026-09-30</t>
        </is>
      </c>
      <c r="B1443" s="37" t="inlineStr">
        <is>
          <t>Pokemon Stats</t>
        </is>
      </c>
      <c r="C1443" s="37" t="inlineStr">
        <is>
          <t>Vibrava baseSpAttack</t>
        </is>
      </c>
      <c r="D1443" s="37" t="n">
        <v>50</v>
      </c>
      <c r="E1443" s="37" t="n">
        <v>100</v>
      </c>
      <c r="F1443" s="37" t="inlineStr">
        <is>
          <t>Differs from upstream baseline</t>
        </is>
      </c>
      <c r="G1443" s="3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37" t="inlineStr">
        <is>
          <t>2026-09-30</t>
        </is>
      </c>
      <c r="B1445" s="37" t="inlineStr">
        <is>
          <t>Pokemon Stats</t>
        </is>
      </c>
      <c r="C1445" s="37" t="inlineStr">
        <is>
          <t>Vibrava baseSpeed</t>
        </is>
      </c>
      <c r="D1445" s="37" t="n">
        <v>70</v>
      </c>
      <c r="E1445" s="37" t="n">
        <v>100</v>
      </c>
      <c r="F1445" s="37" t="inlineStr">
        <is>
          <t>Differs from upstream baseline</t>
        </is>
      </c>
      <c r="G1445" s="3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37" t="inlineStr">
        <is>
          <t>2026-09-30</t>
        </is>
      </c>
      <c r="B1447" s="37" t="inlineStr">
        <is>
          <t>Pokemon Stats</t>
        </is>
      </c>
      <c r="C1447" s="37" t="inlineStr">
        <is>
          <t>Victreebel baseSpAttack</t>
        </is>
      </c>
      <c r="D1447" s="37" t="n">
        <v>100</v>
      </c>
      <c r="E1447" s="37" t="n">
        <v>105</v>
      </c>
      <c r="F1447" s="37" t="inlineStr">
        <is>
          <t>Differs from upstream baseline</t>
        </is>
      </c>
      <c r="G1447" s="3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37" t="inlineStr">
        <is>
          <t>2026-09-30</t>
        </is>
      </c>
      <c r="B1449" s="37" t="inlineStr">
        <is>
          <t>Pokemon Stats</t>
        </is>
      </c>
      <c r="C1449" s="37" t="inlineStr">
        <is>
          <t>Vigoroth baseSpDefense</t>
        </is>
      </c>
      <c r="D1449" s="37" t="n">
        <v>55</v>
      </c>
      <c r="E1449" s="37" t="n">
        <v>65</v>
      </c>
      <c r="F1449" s="37" t="inlineStr">
        <is>
          <t>Differs from upstream baseline</t>
        </is>
      </c>
      <c r="G1449" s="3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37" t="inlineStr">
        <is>
          <t>2026-09-30</t>
        </is>
      </c>
      <c r="B1451" s="37" t="inlineStr">
        <is>
          <t>Pokemon Stats</t>
        </is>
      </c>
      <c r="C1451" s="37" t="inlineStr">
        <is>
          <t>Volbeat baseSpAttack</t>
        </is>
      </c>
      <c r="D1451" s="37" t="n">
        <v>47</v>
      </c>
      <c r="E1451" s="37" t="n">
        <v>77</v>
      </c>
      <c r="F1451" s="37" t="inlineStr">
        <is>
          <t>Differs from upstream baseline</t>
        </is>
      </c>
      <c r="G1451" s="3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37" t="inlineStr">
        <is>
          <t>2026-09-30</t>
        </is>
      </c>
      <c r="B1453" s="37" t="inlineStr">
        <is>
          <t>Abilities</t>
        </is>
      </c>
      <c r="C1453" s="37" t="inlineStr">
        <is>
          <t>Volbeat abilities</t>
        </is>
      </c>
      <c r="D1453" s="37" t="inlineStr">
        <is>
          <t>Illuminate / Swarm / Prankster</t>
        </is>
      </c>
      <c r="E1453" s="37" t="inlineStr">
        <is>
          <t>Tinted Lens / Tinted Lens / Prankster</t>
        </is>
      </c>
      <c r="F1453" s="37" t="inlineStr">
        <is>
          <t>Differs from upstream baseline</t>
        </is>
      </c>
      <c r="G1453" s="3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37" t="inlineStr">
        <is>
          <t>2026-09-30</t>
        </is>
      </c>
      <c r="B1455" s="37" t="inlineStr">
        <is>
          <t>Pokemon Stats</t>
        </is>
      </c>
      <c r="C1455" s="37" t="inlineStr">
        <is>
          <t>Volcarona baseSpAttack</t>
        </is>
      </c>
      <c r="D1455" s="37" t="n">
        <v>135</v>
      </c>
      <c r="E1455" s="37" t="n">
        <v>151</v>
      </c>
      <c r="F1455" s="37" t="inlineStr">
        <is>
          <t>Differs from upstream baseline</t>
        </is>
      </c>
      <c r="G1455" s="3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37" t="inlineStr">
        <is>
          <t>2026-09-30</t>
        </is>
      </c>
      <c r="B1457" s="37" t="inlineStr">
        <is>
          <t>Abilities</t>
        </is>
      </c>
      <c r="C1457" s="37" t="inlineStr">
        <is>
          <t>Voltorb abilities</t>
        </is>
      </c>
      <c r="D1457" s="37" t="inlineStr">
        <is>
          <t>Soundproof / Static / Aftermath</t>
        </is>
      </c>
      <c r="E1457" s="37" t="inlineStr">
        <is>
          <t>Aftermath / Aftermath / Aftermath</t>
        </is>
      </c>
      <c r="F1457" s="37" t="inlineStr">
        <is>
          <t>Differs from upstream baseline</t>
        </is>
      </c>
      <c r="G1457" s="3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37" t="inlineStr">
        <is>
          <t>2026-09-30</t>
        </is>
      </c>
      <c r="B1459" s="37" t="inlineStr">
        <is>
          <t>Pokemon Stats</t>
        </is>
      </c>
      <c r="C1459" s="37" t="inlineStr">
        <is>
          <t>Vulpix baseSpAttack</t>
        </is>
      </c>
      <c r="D1459" s="37" t="n">
        <v>50</v>
      </c>
      <c r="E1459" s="37" t="n">
        <v>65</v>
      </c>
      <c r="F1459" s="37" t="inlineStr">
        <is>
          <t>Differs from upstream baseline</t>
        </is>
      </c>
      <c r="G1459" s="3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37" t="inlineStr">
        <is>
          <t>2026-09-30</t>
        </is>
      </c>
      <c r="B1461" s="37" t="inlineStr">
        <is>
          <t>Abilities</t>
        </is>
      </c>
      <c r="C1461" s="37" t="inlineStr">
        <is>
          <t>Vulpix abilities</t>
        </is>
      </c>
      <c r="D1461" s="37" t="inlineStr">
        <is>
          <t>Snow Cloak / Snow Warning</t>
        </is>
      </c>
      <c r="E1461" s="37" t="inlineStr">
        <is>
          <t>Flame Body / Cursed Body</t>
        </is>
      </c>
      <c r="F1461" s="37" t="inlineStr">
        <is>
          <t>Differs from upstream baseline</t>
        </is>
      </c>
      <c r="G1461" s="3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37" t="inlineStr">
        <is>
          <t>2026-09-30</t>
        </is>
      </c>
      <c r="B1463" s="37" t="inlineStr">
        <is>
          <t>Pokemon Stats</t>
        </is>
      </c>
      <c r="C1463" s="37" t="inlineStr">
        <is>
          <t>Wailmer baseDefense</t>
        </is>
      </c>
      <c r="D1463" s="37" t="n">
        <v>35</v>
      </c>
      <c r="E1463" s="37" t="n">
        <v>45</v>
      </c>
      <c r="F1463" s="37" t="inlineStr">
        <is>
          <t>Differs from upstream baseline</t>
        </is>
      </c>
      <c r="G1463" s="3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37" t="inlineStr">
        <is>
          <t>2026-09-30</t>
        </is>
      </c>
      <c r="B1465" s="37" t="inlineStr">
        <is>
          <t>Abilities</t>
        </is>
      </c>
      <c r="C1465" s="37" t="inlineStr">
        <is>
          <t>Wailmer abilities</t>
        </is>
      </c>
      <c r="D1465" s="37" t="inlineStr">
        <is>
          <t>Water Veil / Oblivious / Pressure</t>
        </is>
      </c>
      <c r="E1465" s="37" t="inlineStr">
        <is>
          <t>Pressure / Pressure / Pressure</t>
        </is>
      </c>
      <c r="F1465" s="37" t="inlineStr">
        <is>
          <t>Differs from upstream baseline</t>
        </is>
      </c>
      <c r="G1465" s="3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37" t="inlineStr">
        <is>
          <t>2026-09-30</t>
        </is>
      </c>
      <c r="B1467" s="37" t="inlineStr">
        <is>
          <t>Pokemon Stats</t>
        </is>
      </c>
      <c r="C1467" s="37" t="inlineStr">
        <is>
          <t>Wailord baseAttack</t>
        </is>
      </c>
      <c r="D1467" s="37" t="n">
        <v>90</v>
      </c>
      <c r="E1467" s="37" t="n">
        <v>110</v>
      </c>
      <c r="F1467" s="37" t="inlineStr">
        <is>
          <t>Differs from upstream baseline</t>
        </is>
      </c>
      <c r="G1467" s="3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37" t="inlineStr">
        <is>
          <t>2026-09-30</t>
        </is>
      </c>
      <c r="B1469" s="37" t="inlineStr">
        <is>
          <t>Pokemon Stats</t>
        </is>
      </c>
      <c r="C1469" s="37" t="inlineStr">
        <is>
          <t>Wailord baseSpAttack</t>
        </is>
      </c>
      <c r="D1469" s="37" t="n">
        <v>90</v>
      </c>
      <c r="E1469" s="37" t="n">
        <v>110</v>
      </c>
      <c r="F1469" s="37" t="inlineStr">
        <is>
          <t>Differs from upstream baseline</t>
        </is>
      </c>
      <c r="G1469" s="3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37" t="inlineStr">
        <is>
          <t>2026-09-30</t>
        </is>
      </c>
      <c r="B1471" s="37" t="inlineStr">
        <is>
          <t>Pokemon Stats</t>
        </is>
      </c>
      <c r="C1471" s="37" t="inlineStr">
        <is>
          <t>Wailord baseSpeed</t>
        </is>
      </c>
      <c r="D1471" s="37" t="n">
        <v>60</v>
      </c>
      <c r="E1471" s="37" t="n">
        <v>5</v>
      </c>
      <c r="F1471" s="37" t="inlineStr">
        <is>
          <t>Differs from upstream baseline</t>
        </is>
      </c>
      <c r="G1471" s="3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37" t="inlineStr">
        <is>
          <t>2026-09-30</t>
        </is>
      </c>
      <c r="B1473" s="37" t="inlineStr">
        <is>
          <t>Pokemon Stats</t>
        </is>
      </c>
      <c r="C1473" s="37" t="inlineStr">
        <is>
          <t>Walrein baseAttack</t>
        </is>
      </c>
      <c r="D1473" s="37" t="n">
        <v>80</v>
      </c>
      <c r="E1473" s="37" t="n">
        <v>95</v>
      </c>
      <c r="F1473" s="37" t="inlineStr">
        <is>
          <t>Differs from upstream baseline</t>
        </is>
      </c>
      <c r="G1473" s="3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37" t="inlineStr">
        <is>
          <t>2026-09-30</t>
        </is>
      </c>
      <c r="B1475" s="37" t="inlineStr">
        <is>
          <t>Abilities</t>
        </is>
      </c>
      <c r="C1475" s="37" t="inlineStr">
        <is>
          <t>Wartortle abilities</t>
        </is>
      </c>
      <c r="D1475" s="37" t="inlineStr">
        <is>
          <t>Torrent / Rain Dish</t>
        </is>
      </c>
      <c r="E1475" s="37" t="inlineStr">
        <is>
          <t>Shell Armor / Shell Armor / Rain Dish</t>
        </is>
      </c>
      <c r="F1475" s="37" t="inlineStr">
        <is>
          <t>Differs from upstream baseline</t>
        </is>
      </c>
      <c r="G1475" s="3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37" t="inlineStr">
        <is>
          <t>2026-09-30</t>
        </is>
      </c>
      <c r="B1477" s="37" t="inlineStr">
        <is>
          <t>Pokemon Stats</t>
        </is>
      </c>
      <c r="C1477" s="37" t="inlineStr">
        <is>
          <t>Watchog baseAttack</t>
        </is>
      </c>
      <c r="D1477" s="37" t="n">
        <v>85</v>
      </c>
      <c r="E1477" s="37" t="n">
        <v>101</v>
      </c>
      <c r="F1477" s="37" t="inlineStr">
        <is>
          <t>Differs from upstream baseline</t>
        </is>
      </c>
      <c r="G1477" s="3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37" t="inlineStr">
        <is>
          <t>2026-09-30</t>
        </is>
      </c>
      <c r="B1479" s="37" t="inlineStr">
        <is>
          <t>Pokemon Stats</t>
        </is>
      </c>
      <c r="C1479" s="37" t="inlineStr">
        <is>
          <t>Watchog baseSpAttack</t>
        </is>
      </c>
      <c r="D1479" s="37" t="n">
        <v>60</v>
      </c>
      <c r="E1479" s="37" t="n">
        <v>66</v>
      </c>
      <c r="F1479" s="37" t="inlineStr">
        <is>
          <t>Differs from upstream baseline</t>
        </is>
      </c>
      <c r="G1479" s="3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37" t="inlineStr">
        <is>
          <t>2026-09-30</t>
        </is>
      </c>
      <c r="B1481" s="37" t="inlineStr">
        <is>
          <t>Pokemon Stats</t>
        </is>
      </c>
      <c r="C1481" s="37" t="inlineStr">
        <is>
          <t>Watchog baseSpeed</t>
        </is>
      </c>
      <c r="D1481" s="37" t="n">
        <v>77</v>
      </c>
      <c r="E1481" s="37" t="n">
        <v>87</v>
      </c>
      <c r="F1481" s="37" t="inlineStr">
        <is>
          <t>Differs from upstream baseline</t>
        </is>
      </c>
      <c r="G1481" s="3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37" t="inlineStr">
        <is>
          <t>2026-09-30</t>
        </is>
      </c>
      <c r="B1483" s="37" t="inlineStr">
        <is>
          <t>Abilities</t>
        </is>
      </c>
      <c r="C1483" s="37" t="inlineStr">
        <is>
          <t>Weavile abilities</t>
        </is>
      </c>
      <c r="D1483" s="37" t="inlineStr">
        <is>
          <t>Pressure / Pickpocket</t>
        </is>
      </c>
      <c r="E1483" s="37" t="inlineStr">
        <is>
          <t>Technician / Inner Focus / Pickpocket</t>
        </is>
      </c>
      <c r="F1483" s="37" t="inlineStr">
        <is>
          <t>Differs from upstream baseline</t>
        </is>
      </c>
      <c r="G1483" s="3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37" t="inlineStr">
        <is>
          <t>2026-09-30</t>
        </is>
      </c>
      <c r="B1485" s="37" t="inlineStr">
        <is>
          <t>Pokemon Stats</t>
        </is>
      </c>
      <c r="C1485" s="37" t="inlineStr">
        <is>
          <t>Weezing baseSpDefense</t>
        </is>
      </c>
      <c r="D1485" s="37" t="n">
        <v>70</v>
      </c>
      <c r="E1485" s="37" t="n">
        <v>85</v>
      </c>
      <c r="F1485" s="37" t="inlineStr">
        <is>
          <t>Differs from upstream baseline</t>
        </is>
      </c>
      <c r="G1485" s="3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37" t="inlineStr">
        <is>
          <t>2026-09-30</t>
        </is>
      </c>
      <c r="B1487" s="37" t="inlineStr">
        <is>
          <t>Abilities</t>
        </is>
      </c>
      <c r="C1487" s="37" t="inlineStr">
        <is>
          <t>Weezing abilities</t>
        </is>
      </c>
      <c r="D1487" s="37" t="inlineStr">
        <is>
          <t>Levitate / Neutralizing Gas / Misty Surge</t>
        </is>
      </c>
      <c r="E1487" s="37" t="inlineStr">
        <is>
          <t>Levitate / Misty Surge</t>
        </is>
      </c>
      <c r="F1487" s="37" t="inlineStr">
        <is>
          <t>Differs from upstream baseline</t>
        </is>
      </c>
      <c r="G1487" s="3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37" t="inlineStr">
        <is>
          <t>2026-09-30</t>
        </is>
      </c>
      <c r="B1489" s="37" t="inlineStr">
        <is>
          <t>Pokemon Stats</t>
        </is>
      </c>
      <c r="C1489" s="37" t="inlineStr">
        <is>
          <t>Whirlipede baseAttack</t>
        </is>
      </c>
      <c r="D1489" s="37" t="n">
        <v>55</v>
      </c>
      <c r="E1489" s="37" t="n">
        <v>60</v>
      </c>
      <c r="F1489" s="37" t="inlineStr">
        <is>
          <t>Differs from upstream baseline</t>
        </is>
      </c>
      <c r="G1489" s="3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37" t="inlineStr">
        <is>
          <t>2026-09-30</t>
        </is>
      </c>
      <c r="B1491" s="37" t="inlineStr">
        <is>
          <t>Pokemon Stats</t>
        </is>
      </c>
      <c r="C1491" s="37" t="inlineStr">
        <is>
          <t>Whirlipede baseSpeed</t>
        </is>
      </c>
      <c r="D1491" s="37" t="n">
        <v>47</v>
      </c>
      <c r="E1491" s="37" t="n">
        <v>50</v>
      </c>
      <c r="F1491" s="37" t="inlineStr">
        <is>
          <t>Differs from upstream baseline</t>
        </is>
      </c>
      <c r="G1491" s="3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37" t="inlineStr">
        <is>
          <t>2026-09-30</t>
        </is>
      </c>
      <c r="B1493" s="37" t="inlineStr">
        <is>
          <t>Abilities</t>
        </is>
      </c>
      <c r="C1493" s="37" t="inlineStr">
        <is>
          <t>Whismur abilities</t>
        </is>
      </c>
      <c r="D1493" s="37" t="inlineStr">
        <is>
          <t>Soundproof / Rattled</t>
        </is>
      </c>
      <c r="E1493" s="37" t="inlineStr">
        <is>
          <t>Scrappy / Soundproof / Rattled</t>
        </is>
      </c>
      <c r="F1493" s="37" t="inlineStr">
        <is>
          <t>Differs from upstream baseline</t>
        </is>
      </c>
      <c r="G1493" s="3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37" t="inlineStr">
        <is>
          <t>2026-09-30</t>
        </is>
      </c>
      <c r="B1495" s="37" t="inlineStr">
        <is>
          <t>Pokemon Stats</t>
        </is>
      </c>
      <c r="C1495" s="37" t="inlineStr">
        <is>
          <t>Wigglytuff baseDefense</t>
        </is>
      </c>
      <c r="D1495" s="37" t="n">
        <v>45</v>
      </c>
      <c r="E1495" s="37" t="n">
        <v>75</v>
      </c>
      <c r="F1495" s="37" t="inlineStr">
        <is>
          <t>Differs from upstream baseline</t>
        </is>
      </c>
      <c r="G1495" s="3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37" t="inlineStr">
        <is>
          <t>2026-09-30</t>
        </is>
      </c>
      <c r="B1497" s="37" t="inlineStr">
        <is>
          <t>Abilities</t>
        </is>
      </c>
      <c r="C1497" s="37" t="inlineStr">
        <is>
          <t>Wigglytuff abilities</t>
        </is>
      </c>
      <c r="D1497" s="37" t="inlineStr">
        <is>
          <t>Cute Charm / Competitive / Frisk</t>
        </is>
      </c>
      <c r="E1497" s="37" t="inlineStr">
        <is>
          <t>Aftermath / Frisk</t>
        </is>
      </c>
      <c r="F1497" s="37" t="inlineStr">
        <is>
          <t>Differs from upstream baseline</t>
        </is>
      </c>
      <c r="G1497" s="3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37" t="inlineStr">
        <is>
          <t>2026-09-30</t>
        </is>
      </c>
      <c r="B1499" s="37" t="inlineStr">
        <is>
          <t>Evolutions</t>
        </is>
      </c>
      <c r="C1499" s="37" t="inlineStr">
        <is>
          <t>Woobat evolution</t>
        </is>
      </c>
      <c r="D1499" s="37" t="inlineStr">
        <is>
          <t>Friendship -&gt; Swoobat</t>
        </is>
      </c>
      <c r="E1499" s="37" t="inlineStr">
        <is>
          <t>Lv 30 -&gt; Swoobat</t>
        </is>
      </c>
      <c r="F1499" s="37" t="inlineStr">
        <is>
          <t>Differs from upstream baseline</t>
        </is>
      </c>
      <c r="G1499" s="3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37" t="inlineStr">
        <is>
          <t>2026-09-30</t>
        </is>
      </c>
      <c r="B1501" s="37" t="inlineStr">
        <is>
          <t>Abilities</t>
        </is>
      </c>
      <c r="C1501" s="37" t="inlineStr">
        <is>
          <t>Wooper abilities</t>
        </is>
      </c>
      <c r="D1501" s="37" t="inlineStr">
        <is>
          <t>Poison Point / Water Absorb / Unaware</t>
        </is>
      </c>
      <c r="E1501" s="37" t="inlineStr">
        <is>
          <t>Water Absorb / Water Absorb / Unaware</t>
        </is>
      </c>
      <c r="F1501" s="37" t="inlineStr">
        <is>
          <t>Differs from upstream baseline</t>
        </is>
      </c>
      <c r="G1501" s="3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37" t="inlineStr">
        <is>
          <t>2026-09-30</t>
        </is>
      </c>
      <c r="B1503" s="37" t="inlineStr">
        <is>
          <t>Abilities</t>
        </is>
      </c>
      <c r="C1503" s="37" t="inlineStr">
        <is>
          <t>Wormadam abilities</t>
        </is>
      </c>
      <c r="D1503" s="37" t="inlineStr">
        <is>
          <t>Anticipation / Overcoat</t>
        </is>
      </c>
      <c r="E1503" s="37" t="inlineStr">
        <is>
          <t>Snow Cloak / Overcoat</t>
        </is>
      </c>
      <c r="F1503" s="37" t="inlineStr">
        <is>
          <t>Differs from upstream baseline</t>
        </is>
      </c>
      <c r="G1503" s="3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37" t="inlineStr">
        <is>
          <t>2026-09-30</t>
        </is>
      </c>
      <c r="B1505" s="37" t="inlineStr">
        <is>
          <t>Pokemon Stats</t>
        </is>
      </c>
      <c r="C1505" s="37" t="inlineStr">
        <is>
          <t>Xatu baseAttack</t>
        </is>
      </c>
      <c r="D1505" s="37" t="n">
        <v>75</v>
      </c>
      <c r="E1505" s="37" t="n">
        <v>95</v>
      </c>
      <c r="F1505" s="37" t="inlineStr">
        <is>
          <t>Differs from upstream baseline</t>
        </is>
      </c>
      <c r="G1505" s="3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37" t="inlineStr">
        <is>
          <t>2026-09-30</t>
        </is>
      </c>
      <c r="B1507" s="37" t="inlineStr">
        <is>
          <t>Pokemon Stats</t>
        </is>
      </c>
      <c r="C1507" s="37" t="inlineStr">
        <is>
          <t>Yamask baseHP</t>
        </is>
      </c>
      <c r="D1507" s="37" t="n">
        <v>38</v>
      </c>
      <c r="E1507" s="37" t="n">
        <v>39</v>
      </c>
      <c r="F1507" s="37" t="inlineStr">
        <is>
          <t>Differs from upstream baseline</t>
        </is>
      </c>
      <c r="G1507" s="3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37" t="inlineStr">
        <is>
          <t>2026-09-30</t>
        </is>
      </c>
      <c r="B1509" s="37" t="inlineStr">
        <is>
          <t>Abilities</t>
        </is>
      </c>
      <c r="C1509" s="37" t="inlineStr">
        <is>
          <t>Yanma abilities</t>
        </is>
      </c>
      <c r="D1509" s="37" t="inlineStr">
        <is>
          <t>Speed Boost / Compound Eyes / Frisk</t>
        </is>
      </c>
      <c r="E1509" s="37" t="inlineStr">
        <is>
          <t>Compound Eyes / Compound Eyes / Frisk</t>
        </is>
      </c>
      <c r="F1509" s="37" t="inlineStr">
        <is>
          <t>Differs from upstream baseline</t>
        </is>
      </c>
      <c r="G1509" s="3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37" t="inlineStr">
        <is>
          <t>2026-09-30</t>
        </is>
      </c>
      <c r="B1511" s="37" t="inlineStr">
        <is>
          <t>Pokemon Stats</t>
        </is>
      </c>
      <c r="C1511" s="37" t="inlineStr">
        <is>
          <t>Zapdos baseSpDefense</t>
        </is>
      </c>
      <c r="D1511" s="37" t="n">
        <v>90</v>
      </c>
      <c r="E1511" s="37" t="n">
        <v>110</v>
      </c>
      <c r="F1511" s="37" t="inlineStr">
        <is>
          <t>Differs from upstream baseline</t>
        </is>
      </c>
      <c r="G1511" s="3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37" t="inlineStr">
        <is>
          <t>2026-09-30</t>
        </is>
      </c>
      <c r="B1513" s="37" t="inlineStr">
        <is>
          <t>Pokemon Stats</t>
        </is>
      </c>
      <c r="C1513" s="37" t="inlineStr">
        <is>
          <t>Zebstrika baseAttack</t>
        </is>
      </c>
      <c r="D1513" s="37" t="n">
        <v>100</v>
      </c>
      <c r="E1513" s="37" t="n">
        <v>115</v>
      </c>
      <c r="F1513" s="37" t="inlineStr">
        <is>
          <t>Differs from upstream baseline</t>
        </is>
      </c>
      <c r="G1513" s="3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37" t="inlineStr">
        <is>
          <t>2026-09-30</t>
        </is>
      </c>
      <c r="B1515" s="37" t="inlineStr">
        <is>
          <t>Abilities</t>
        </is>
      </c>
      <c r="C1515" s="37" t="inlineStr">
        <is>
          <t>Zebstrika abilities</t>
        </is>
      </c>
      <c r="D1515" s="37" t="inlineStr">
        <is>
          <t>Lightning Rod / Motor Drive / Sap Sipper</t>
        </is>
      </c>
      <c r="E1515" s="37" t="inlineStr">
        <is>
          <t>Lightning Rod / Motor Drive / Reckless</t>
        </is>
      </c>
      <c r="F1515" s="37" t="inlineStr">
        <is>
          <t>Differs from upstream baseline</t>
        </is>
      </c>
      <c r="G1515" s="3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37" t="inlineStr">
        <is>
          <t>2026-09-30</t>
        </is>
      </c>
      <c r="B1517" s="37" t="inlineStr">
        <is>
          <t>Pokemon Stats</t>
        </is>
      </c>
      <c r="C1517" s="37" t="inlineStr">
        <is>
          <t>Zoroark baseHP</t>
        </is>
      </c>
      <c r="D1517" s="37" t="n">
        <v>60</v>
      </c>
      <c r="E1517" s="37" t="n">
        <v>70</v>
      </c>
      <c r="F1517" s="37" t="inlineStr">
        <is>
          <t>Differs from upstream baseline</t>
        </is>
      </c>
      <c r="G1517" s="3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37" t="inlineStr">
        <is>
          <t>2026-09-30</t>
        </is>
      </c>
      <c r="B1519" s="37" t="inlineStr">
        <is>
          <t>Abilities</t>
        </is>
      </c>
      <c r="C1519" s="37" t="inlineStr">
        <is>
          <t>Zoroark abilities</t>
        </is>
      </c>
      <c r="D1519" s="37" t="inlineStr">
        <is>
          <t>Illusion</t>
        </is>
      </c>
      <c r="E1519" s="37" t="inlineStr">
        <is>
          <t>Illusion / Infiltrator / Illusion</t>
        </is>
      </c>
      <c r="F1519" s="37" t="inlineStr">
        <is>
          <t>Differs from upstream baseline</t>
        </is>
      </c>
      <c r="G1519" s="3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37" t="inlineStr">
        <is>
          <t>2026-09-30</t>
        </is>
      </c>
      <c r="B1521" s="37" t="inlineStr">
        <is>
          <t>Pokemon Stats</t>
        </is>
      </c>
      <c r="C1521" s="37" t="inlineStr">
        <is>
          <t>Zygarde baseAttack</t>
        </is>
      </c>
      <c r="D1521" s="37" t="n">
        <v>100</v>
      </c>
      <c r="E1521" s="37" t="n">
        <v>117</v>
      </c>
      <c r="F1521" s="37" t="inlineStr">
        <is>
          <t>Differs from upstream baseline</t>
        </is>
      </c>
      <c r="G1521" s="3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37" t="inlineStr">
        <is>
          <t>2026-09-30</t>
        </is>
      </c>
      <c r="B1523" s="37" t="inlineStr">
        <is>
          <t>Pokemon Stats</t>
        </is>
      </c>
      <c r="C1523" s="37" t="inlineStr">
        <is>
          <t>Zygarde baseSpeed</t>
        </is>
      </c>
      <c r="D1523" s="37" t="n">
        <v>115</v>
      </c>
      <c r="E1523" s="37" t="n">
        <v>129</v>
      </c>
      <c r="F1523" s="37" t="inlineStr">
        <is>
          <t>Differs from upstream baseline</t>
        </is>
      </c>
      <c r="G1523" s="3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37" t="inlineStr">
        <is>
          <t>2026-09-30</t>
        </is>
      </c>
      <c r="B1525" s="37" t="inlineStr">
        <is>
          <t>Moves</t>
        </is>
      </c>
      <c r="C1525" s="37" t="inlineStr">
        <is>
          <t>Absorb type</t>
        </is>
      </c>
      <c r="D1525" s="37" t="inlineStr">
        <is>
          <t>TYPE_GRASS</t>
        </is>
      </c>
      <c r="E1525" s="37" t="inlineStr">
        <is>
          <t>TYPE_DARK</t>
        </is>
      </c>
      <c r="F1525" s="37" t="inlineStr">
        <is>
          <t>Differs from upstream baseline</t>
        </is>
      </c>
      <c r="G1525" s="3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37" t="inlineStr">
        <is>
          <t>2026-09-30</t>
        </is>
      </c>
      <c r="B1527" s="37" t="inlineStr">
        <is>
          <t>Moves</t>
        </is>
      </c>
      <c r="C1527" s="37" t="inlineStr">
        <is>
          <t>Acid Spray power</t>
        </is>
      </c>
      <c r="D1527" s="37" t="n">
        <v>40</v>
      </c>
      <c r="E1527" s="37" t="n">
        <v>50</v>
      </c>
      <c r="F1527" s="37" t="inlineStr">
        <is>
          <t>Differs from upstream baseline</t>
        </is>
      </c>
      <c r="G1527" s="3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37" t="inlineStr">
        <is>
          <t>2026-09-30</t>
        </is>
      </c>
      <c r="B1529" s="37" t="inlineStr">
        <is>
          <t>Moves</t>
        </is>
      </c>
      <c r="C1529" s="37" t="inlineStr">
        <is>
          <t>Aeroblast accuracy</t>
        </is>
      </c>
      <c r="D1529" s="37" t="n">
        <v>95</v>
      </c>
      <c r="E1529" s="37" t="n">
        <v>100</v>
      </c>
      <c r="F1529" s="37" t="inlineStr">
        <is>
          <t>Differs from upstream baseline</t>
        </is>
      </c>
      <c r="G1529" s="3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37" t="inlineStr">
        <is>
          <t>2026-09-30</t>
        </is>
      </c>
      <c r="B1531" s="37" t="inlineStr">
        <is>
          <t>Moves</t>
        </is>
      </c>
      <c r="C1531" s="37" t="inlineStr">
        <is>
          <t>Air Cutter accuracy</t>
        </is>
      </c>
      <c r="D1531" s="37" t="n">
        <v>95</v>
      </c>
      <c r="E1531" s="37" t="n">
        <v>100</v>
      </c>
      <c r="F1531" s="37" t="inlineStr">
        <is>
          <t>Differs from upstream baseline</t>
        </is>
      </c>
      <c r="G1531" s="3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37" t="inlineStr">
        <is>
          <t>2026-09-30</t>
        </is>
      </c>
      <c r="B1533" s="37" t="inlineStr">
        <is>
          <t>Moves</t>
        </is>
      </c>
      <c r="C1533" s="37" t="inlineStr">
        <is>
          <t>Air Slash pp</t>
        </is>
      </c>
      <c r="D1533" s="37" t="n">
        <v>15</v>
      </c>
      <c r="E1533" s="37" t="n">
        <v>20</v>
      </c>
      <c r="F1533" s="37" t="inlineStr">
        <is>
          <t>Differs from upstream baseline</t>
        </is>
      </c>
      <c r="G1533" s="3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37" t="inlineStr">
        <is>
          <t>2026-09-30</t>
        </is>
      </c>
      <c r="B1535" s="37" t="inlineStr">
        <is>
          <t>Moves</t>
        </is>
      </c>
      <c r="C1535" s="37" t="inlineStr">
        <is>
          <t>Ancient Power power</t>
        </is>
      </c>
      <c r="D1535" s="37" t="n">
        <v>60</v>
      </c>
      <c r="E1535" s="37" t="n">
        <v>80</v>
      </c>
      <c r="F1535" s="37" t="inlineStr">
        <is>
          <t>Differs from upstream baseline</t>
        </is>
      </c>
      <c r="G1535" s="3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37" t="inlineStr">
        <is>
          <t>2026-09-30</t>
        </is>
      </c>
      <c r="B1537" s="37" t="inlineStr">
        <is>
          <t>Moves</t>
        </is>
      </c>
      <c r="C1537" s="37" t="inlineStr">
        <is>
          <t>Aqua Cutter pp</t>
        </is>
      </c>
      <c r="D1537" s="37" t="n">
        <v>20</v>
      </c>
      <c r="E1537" s="37" t="n">
        <v>15</v>
      </c>
      <c r="F1537" s="37" t="inlineStr">
        <is>
          <t>Differs from upstream baseline</t>
        </is>
      </c>
      <c r="G1537" s="3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37" t="inlineStr">
        <is>
          <t>2026-09-30</t>
        </is>
      </c>
      <c r="B1539" s="37" t="inlineStr">
        <is>
          <t>Moves</t>
        </is>
      </c>
      <c r="C1539" s="37" t="inlineStr">
        <is>
          <t>Aqua Tail power</t>
        </is>
      </c>
      <c r="D1539" s="37" t="n">
        <v>90</v>
      </c>
      <c r="E1539" s="37" t="n">
        <v>120</v>
      </c>
      <c r="F1539" s="37" t="inlineStr">
        <is>
          <t>Differs from upstream baseline</t>
        </is>
      </c>
      <c r="G1539" s="3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37" t="inlineStr">
        <is>
          <t>2026-09-30</t>
        </is>
      </c>
      <c r="B1541" s="37" t="inlineStr">
        <is>
          <t>Moves</t>
        </is>
      </c>
      <c r="C1541" s="37" t="inlineStr">
        <is>
          <t>Arm Thrust power</t>
        </is>
      </c>
      <c r="D1541" s="37" t="n">
        <v>15</v>
      </c>
      <c r="E1541" s="37" t="n">
        <v>25</v>
      </c>
      <c r="F1541" s="37" t="inlineStr">
        <is>
          <t>Differs from upstream baseline</t>
        </is>
      </c>
      <c r="G1541" s="3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37" t="inlineStr">
        <is>
          <t>2026-09-30</t>
        </is>
      </c>
      <c r="B1543" s="37" t="inlineStr">
        <is>
          <t>Moves</t>
        </is>
      </c>
      <c r="C1543" s="37" t="inlineStr">
        <is>
          <t>Assist accuracy</t>
        </is>
      </c>
      <c r="D1543" s="37" t="n">
        <v>100</v>
      </c>
      <c r="E1543" s="37" t="n">
        <v>0</v>
      </c>
      <c r="F1543" s="37" t="inlineStr">
        <is>
          <t>Differs from upstream baseline</t>
        </is>
      </c>
      <c r="G1543" s="3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37" t="inlineStr">
        <is>
          <t>2026-09-30</t>
        </is>
      </c>
      <c r="B1545" s="37" t="inlineStr">
        <is>
          <t>Moves</t>
        </is>
      </c>
      <c r="C1545" s="37" t="inlineStr">
        <is>
          <t>Assurance power</t>
        </is>
      </c>
      <c r="D1545" s="37" t="n">
        <v>60</v>
      </c>
      <c r="E1545" s="37" t="n">
        <v>70</v>
      </c>
      <c r="F1545" s="37" t="inlineStr">
        <is>
          <t>Differs from upstream baseline</t>
        </is>
      </c>
      <c r="G1545" s="3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37" t="inlineStr">
        <is>
          <t>2026-09-30</t>
        </is>
      </c>
      <c r="B1547" s="37" t="inlineStr">
        <is>
          <t>Moves</t>
        </is>
      </c>
      <c r="C1547" s="37" t="inlineStr">
        <is>
          <t>Attack Order power</t>
        </is>
      </c>
      <c r="D1547" s="37" t="n">
        <v>90</v>
      </c>
      <c r="E1547" s="37" t="n">
        <v>120</v>
      </c>
      <c r="F1547" s="37" t="inlineStr">
        <is>
          <t>Differs from upstream baseline</t>
        </is>
      </c>
      <c r="G1547" s="3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37" t="inlineStr">
        <is>
          <t>2026-09-30</t>
        </is>
      </c>
      <c r="B1549" s="37" t="inlineStr">
        <is>
          <t>Moves</t>
        </is>
      </c>
      <c r="C1549" s="37" t="inlineStr">
        <is>
          <t>Aura Sphere pp</t>
        </is>
      </c>
      <c r="D1549" s="37" t="n">
        <v>20</v>
      </c>
      <c r="E1549" s="37" t="n">
        <v>10</v>
      </c>
      <c r="F1549" s="37" t="inlineStr">
        <is>
          <t>Differs from upstream baseline</t>
        </is>
      </c>
      <c r="G1549" s="3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37" t="inlineStr">
        <is>
          <t>2026-09-30</t>
        </is>
      </c>
      <c r="B1551" s="37" t="inlineStr">
        <is>
          <t>Moves</t>
        </is>
      </c>
      <c r="C1551" s="37" t="inlineStr">
        <is>
          <t>Aurora Beam accuracy</t>
        </is>
      </c>
      <c r="D1551" s="37" t="n">
        <v>100</v>
      </c>
      <c r="E1551" s="37" t="n">
        <v>0</v>
      </c>
      <c r="F1551" s="37" t="inlineStr">
        <is>
          <t>Differs from upstream baseline</t>
        </is>
      </c>
      <c r="G1551" s="3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37" t="inlineStr">
        <is>
          <t>2026-09-30</t>
        </is>
      </c>
      <c r="B1553" s="37" t="inlineStr">
        <is>
          <t>Moves</t>
        </is>
      </c>
      <c r="C1553" s="37" t="inlineStr">
        <is>
          <t>Avalanche power</t>
        </is>
      </c>
      <c r="D1553" s="37" t="n">
        <v>60</v>
      </c>
      <c r="E1553" s="37" t="n">
        <v>100</v>
      </c>
      <c r="F1553" s="37" t="inlineStr">
        <is>
          <t>Differs from upstream baseline</t>
        </is>
      </c>
      <c r="G1553" s="3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37" t="inlineStr">
        <is>
          <t>2026-09-30</t>
        </is>
      </c>
      <c r="B1555" s="37" t="inlineStr">
        <is>
          <t>Moves</t>
        </is>
      </c>
      <c r="C1555" s="37" t="inlineStr">
        <is>
          <t>Barrage power</t>
        </is>
      </c>
      <c r="D1555" s="37" t="n">
        <v>15</v>
      </c>
      <c r="E1555" s="37" t="n">
        <v>25</v>
      </c>
      <c r="F1555" s="37" t="inlineStr">
        <is>
          <t>Differs from upstream baseline</t>
        </is>
      </c>
      <c r="G1555" s="3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37" t="inlineStr">
        <is>
          <t>2026-09-30</t>
        </is>
      </c>
      <c r="B1557" s="37" t="inlineStr">
        <is>
          <t>Moves</t>
        </is>
      </c>
      <c r="C1557" s="37" t="inlineStr">
        <is>
          <t>Barrier pp</t>
        </is>
      </c>
      <c r="D1557" s="37" t="n">
        <v>20</v>
      </c>
      <c r="E1557" s="37" t="n">
        <v>5</v>
      </c>
      <c r="F1557" s="37" t="inlineStr">
        <is>
          <t>Differs from upstream baseline</t>
        </is>
      </c>
      <c r="G1557" s="3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37" t="inlineStr">
        <is>
          <t>2026-09-30</t>
        </is>
      </c>
      <c r="B1559" s="37" t="inlineStr">
        <is>
          <t>Moves</t>
        </is>
      </c>
      <c r="C1559" s="37" t="inlineStr">
        <is>
          <t>Belch accuracy</t>
        </is>
      </c>
      <c r="D1559" s="37" t="n">
        <v>90</v>
      </c>
      <c r="E1559" s="37" t="n">
        <v>100</v>
      </c>
      <c r="F1559" s="37" t="inlineStr">
        <is>
          <t>Differs from upstream baseline</t>
        </is>
      </c>
      <c r="G1559" s="3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37" t="inlineStr">
        <is>
          <t>2026-09-30</t>
        </is>
      </c>
      <c r="B1561" s="37" t="inlineStr">
        <is>
          <t>Moves</t>
        </is>
      </c>
      <c r="C1561" s="37" t="inlineStr">
        <is>
          <t>Bide type</t>
        </is>
      </c>
      <c r="D1561" s="37" t="inlineStr">
        <is>
          <t>TYPE_NORMAL</t>
        </is>
      </c>
      <c r="E1561" s="37" t="inlineStr">
        <is>
          <t>TYPE_DARK</t>
        </is>
      </c>
      <c r="F1561" s="37" t="inlineStr">
        <is>
          <t>Differs from upstream baseline</t>
        </is>
      </c>
      <c r="G1561" s="3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37" t="inlineStr">
        <is>
          <t>2026-09-30</t>
        </is>
      </c>
      <c r="B1563" s="37" t="inlineStr">
        <is>
          <t>Moves</t>
        </is>
      </c>
      <c r="C1563" s="37" t="inlineStr">
        <is>
          <t>Bind accuracy</t>
        </is>
      </c>
      <c r="D1563" s="37" t="n">
        <v>85</v>
      </c>
      <c r="E1563" s="37" t="n">
        <v>100</v>
      </c>
      <c r="F1563" s="37" t="inlineStr">
        <is>
          <t>Differs from upstream baseline</t>
        </is>
      </c>
      <c r="G1563" s="3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37" t="inlineStr">
        <is>
          <t>2026-09-30</t>
        </is>
      </c>
      <c r="B1565" s="37" t="inlineStr">
        <is>
          <t>Moves</t>
        </is>
      </c>
      <c r="C1565" s="37" t="inlineStr">
        <is>
          <t>Blaze Kick power</t>
        </is>
      </c>
      <c r="D1565" s="37" t="n">
        <v>85</v>
      </c>
      <c r="E1565" s="37" t="n">
        <v>100</v>
      </c>
      <c r="F1565" s="37" t="inlineStr">
        <is>
          <t>Differs from upstream baseline</t>
        </is>
      </c>
      <c r="G1565" s="3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37" t="inlineStr">
        <is>
          <t>2026-09-30</t>
        </is>
      </c>
      <c r="B1567" s="37" t="inlineStr">
        <is>
          <t>Moves</t>
        </is>
      </c>
      <c r="C1567" s="37" t="inlineStr">
        <is>
          <t>Blizzard power</t>
        </is>
      </c>
      <c r="D1567" s="37" t="n">
        <v>110</v>
      </c>
      <c r="E1567" s="37" t="n">
        <v>120</v>
      </c>
      <c r="F1567" s="37" t="inlineStr">
        <is>
          <t>Differs from upstream baseline</t>
        </is>
      </c>
      <c r="G1567" s="3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37" t="inlineStr">
        <is>
          <t>2026-09-30</t>
        </is>
      </c>
      <c r="B1569" s="37" t="inlineStr">
        <is>
          <t>Moves</t>
        </is>
      </c>
      <c r="C1569" s="37" t="inlineStr">
        <is>
          <t>Bonemerang power</t>
        </is>
      </c>
      <c r="D1569" s="37" t="n">
        <v>50</v>
      </c>
      <c r="E1569" s="37" t="n">
        <v>60</v>
      </c>
      <c r="F1569" s="37" t="inlineStr">
        <is>
          <t>Differs from upstream baseline</t>
        </is>
      </c>
      <c r="G1569" s="3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37" t="inlineStr">
        <is>
          <t>2026-09-30</t>
        </is>
      </c>
      <c r="B1571" s="37" t="inlineStr">
        <is>
          <t>Moves</t>
        </is>
      </c>
      <c r="C1571" s="37" t="inlineStr">
        <is>
          <t>Bonemerang type</t>
        </is>
      </c>
      <c r="D1571" s="37" t="inlineStr">
        <is>
          <t>TYPE_GROUND</t>
        </is>
      </c>
      <c r="E1571" s="37" t="inlineStr">
        <is>
          <t>TYPE_ROCK</t>
        </is>
      </c>
      <c r="F1571" s="37" t="inlineStr">
        <is>
          <t>Differs from upstream baseline</t>
        </is>
      </c>
      <c r="G1571" s="3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37" t="inlineStr">
        <is>
          <t>2026-09-30</t>
        </is>
      </c>
      <c r="B1573" s="37" t="inlineStr">
        <is>
          <t>Moves</t>
        </is>
      </c>
      <c r="C1573" s="37" t="inlineStr">
        <is>
          <t>Bone Club type</t>
        </is>
      </c>
      <c r="D1573" s="37" t="inlineStr">
        <is>
          <t>TYPE_GROUND</t>
        </is>
      </c>
      <c r="E1573" s="37" t="inlineStr">
        <is>
          <t>TYPE_ROCK</t>
        </is>
      </c>
      <c r="F1573" s="37" t="inlineStr">
        <is>
          <t>Differs from upstream baseline</t>
        </is>
      </c>
      <c r="G1573" s="3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37" t="inlineStr">
        <is>
          <t>2026-09-30</t>
        </is>
      </c>
      <c r="B1575" s="37" t="inlineStr">
        <is>
          <t>Moves</t>
        </is>
      </c>
      <c r="C1575" s="37" t="inlineStr">
        <is>
          <t>Bounce accuracy</t>
        </is>
      </c>
      <c r="D1575" s="37" t="n">
        <v>85</v>
      </c>
      <c r="E1575" s="37" t="n">
        <v>100</v>
      </c>
      <c r="F1575" s="37" t="inlineStr">
        <is>
          <t>Differs from upstream baseline</t>
        </is>
      </c>
      <c r="G1575" s="3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37" t="inlineStr">
        <is>
          <t>2026-09-30</t>
        </is>
      </c>
      <c r="B1577" s="37" t="inlineStr">
        <is>
          <t>Moves</t>
        </is>
      </c>
      <c r="C1577" s="37" t="inlineStr">
        <is>
          <t>Bulldoze pp</t>
        </is>
      </c>
      <c r="D1577" s="37" t="n">
        <v>20</v>
      </c>
      <c r="E1577" s="37" t="n">
        <v>30</v>
      </c>
      <c r="F1577" s="37" t="inlineStr">
        <is>
          <t>Differs from upstream baseline</t>
        </is>
      </c>
      <c r="G1577" s="3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37" t="inlineStr">
        <is>
          <t>2026-09-30</t>
        </is>
      </c>
      <c r="B1579" s="37" t="inlineStr">
        <is>
          <t>Moves</t>
        </is>
      </c>
      <c r="C1579" s="37" t="inlineStr">
        <is>
          <t>Calm Mind pp</t>
        </is>
      </c>
      <c r="D1579" s="37" t="n">
        <v>20</v>
      </c>
      <c r="E1579" s="37" t="n">
        <v>3</v>
      </c>
      <c r="F1579" s="37" t="inlineStr">
        <is>
          <t>Differs from upstream baseline</t>
        </is>
      </c>
      <c r="G1579" s="3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37" t="inlineStr">
        <is>
          <t>2026-09-30</t>
        </is>
      </c>
      <c r="B1581" s="37" t="inlineStr">
        <is>
          <t>Moves</t>
        </is>
      </c>
      <c r="C1581" s="37" t="inlineStr">
        <is>
          <t>Captivate pp</t>
        </is>
      </c>
      <c r="D1581" s="37" t="n">
        <v>20</v>
      </c>
      <c r="E1581" s="37" t="n">
        <v>3</v>
      </c>
      <c r="F1581" s="37" t="inlineStr">
        <is>
          <t>Differs from upstream baseline</t>
        </is>
      </c>
      <c r="G1581" s="3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37" t="inlineStr">
        <is>
          <t>2026-09-30</t>
        </is>
      </c>
      <c r="B1583" s="37" t="inlineStr">
        <is>
          <t>Moves</t>
        </is>
      </c>
      <c r="C1583" s="37" t="inlineStr">
        <is>
          <t>Charge pp</t>
        </is>
      </c>
      <c r="D1583" s="37" t="n">
        <v>20</v>
      </c>
      <c r="E1583" s="37" t="n">
        <v>1</v>
      </c>
      <c r="F1583" s="37" t="inlineStr">
        <is>
          <t>Differs from upstream baseline</t>
        </is>
      </c>
      <c r="G1583" s="3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37" t="inlineStr">
        <is>
          <t>2026-09-30</t>
        </is>
      </c>
      <c r="B1585" s="37" t="inlineStr">
        <is>
          <t>Moves</t>
        </is>
      </c>
      <c r="C1585" s="37" t="inlineStr">
        <is>
          <t>Charm pp</t>
        </is>
      </c>
      <c r="D1585" s="37" t="n">
        <v>20</v>
      </c>
      <c r="E1585" s="37" t="n">
        <v>3</v>
      </c>
      <c r="F1585" s="37" t="inlineStr">
        <is>
          <t>Differs from upstream baseline</t>
        </is>
      </c>
      <c r="G1585" s="3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37" t="inlineStr">
        <is>
          <t>2026-09-30</t>
        </is>
      </c>
      <c r="B1587" s="37" t="inlineStr">
        <is>
          <t>Moves</t>
        </is>
      </c>
      <c r="C1587" s="37" t="inlineStr">
        <is>
          <t>Chip Away power</t>
        </is>
      </c>
      <c r="D1587" s="37" t="n">
        <v>70</v>
      </c>
      <c r="E1587" s="37" t="n">
        <v>80</v>
      </c>
      <c r="F1587" s="37" t="inlineStr">
        <is>
          <t>Differs from upstream baseline</t>
        </is>
      </c>
      <c r="G1587" s="3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37" t="inlineStr">
        <is>
          <t>2026-09-30</t>
        </is>
      </c>
      <c r="B1589" s="37" t="inlineStr">
        <is>
          <t>Moves</t>
        </is>
      </c>
      <c r="C1589" s="37" t="inlineStr">
        <is>
          <t>Circle Throw accuracy</t>
        </is>
      </c>
      <c r="D1589" s="37" t="n">
        <v>90</v>
      </c>
      <c r="E1589" s="37" t="n">
        <v>100</v>
      </c>
      <c r="F1589" s="37" t="inlineStr">
        <is>
          <t>Differs from upstream baseline</t>
        </is>
      </c>
      <c r="G1589" s="3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37" t="inlineStr">
        <is>
          <t>2026-09-30</t>
        </is>
      </c>
      <c r="B1591" s="37" t="inlineStr">
        <is>
          <t>Moves</t>
        </is>
      </c>
      <c r="C1591" s="37" t="inlineStr">
        <is>
          <t>Clamp accuracy</t>
        </is>
      </c>
      <c r="D1591" s="37" t="n">
        <v>85</v>
      </c>
      <c r="E1591" s="37" t="n">
        <v>75</v>
      </c>
      <c r="F1591" s="37" t="inlineStr">
        <is>
          <t>Differs from upstream baseline</t>
        </is>
      </c>
      <c r="G1591" s="3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37" t="inlineStr">
        <is>
          <t>2026-09-30</t>
        </is>
      </c>
      <c r="B1593" s="37" t="inlineStr">
        <is>
          <t>Moves</t>
        </is>
      </c>
      <c r="C1593" s="37" t="inlineStr">
        <is>
          <t>Clear Smog power</t>
        </is>
      </c>
      <c r="D1593" s="37" t="n">
        <v>50</v>
      </c>
      <c r="E1593" s="37" t="n">
        <v>60</v>
      </c>
      <c r="F1593" s="37" t="inlineStr">
        <is>
          <t>Differs from upstream baseline</t>
        </is>
      </c>
      <c r="G1593" s="3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37" t="inlineStr">
        <is>
          <t>2026-09-30</t>
        </is>
      </c>
      <c r="B1595" s="37" t="inlineStr">
        <is>
          <t>Moves</t>
        </is>
      </c>
      <c r="C1595" s="37" t="inlineStr">
        <is>
          <t>Comet Punch power</t>
        </is>
      </c>
      <c r="D1595" s="37" t="n">
        <v>18</v>
      </c>
      <c r="E1595" s="37" t="n">
        <v>40</v>
      </c>
      <c r="F1595" s="37" t="inlineStr">
        <is>
          <t>Differs from upstream baseline</t>
        </is>
      </c>
      <c r="G1595" s="3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37" t="inlineStr">
        <is>
          <t>2026-09-30</t>
        </is>
      </c>
      <c r="B1597" s="37" t="inlineStr">
        <is>
          <t>Moves</t>
        </is>
      </c>
      <c r="C1597" s="37" t="inlineStr">
        <is>
          <t>Constrict power</t>
        </is>
      </c>
      <c r="D1597" s="37" t="n">
        <v>10</v>
      </c>
      <c r="E1597" s="37" t="n">
        <v>100</v>
      </c>
      <c r="F1597" s="37" t="inlineStr">
        <is>
          <t>Differs from upstream baseline</t>
        </is>
      </c>
      <c r="G1597" s="3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37" t="inlineStr">
        <is>
          <t>2026-09-30</t>
        </is>
      </c>
      <c r="B1599" s="37" t="inlineStr">
        <is>
          <t>Moves</t>
        </is>
      </c>
      <c r="C1599" s="37" t="inlineStr">
        <is>
          <t>Constrict type</t>
        </is>
      </c>
      <c r="D1599" s="37" t="inlineStr">
        <is>
          <t>TYPE_NORMAL</t>
        </is>
      </c>
      <c r="E1599" s="37" t="inlineStr">
        <is>
          <t>TYPE_ICE</t>
        </is>
      </c>
      <c r="F1599" s="37" t="inlineStr">
        <is>
          <t>Differs from upstream baseline</t>
        </is>
      </c>
      <c r="G1599" s="3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37" t="inlineStr">
        <is>
          <t>2026-09-30</t>
        </is>
      </c>
      <c r="B1601" s="37" t="inlineStr">
        <is>
          <t>Moves</t>
        </is>
      </c>
      <c r="C1601" s="37" t="inlineStr">
        <is>
          <t>Cotton Guard pp</t>
        </is>
      </c>
      <c r="D1601" s="37" t="n">
        <v>10</v>
      </c>
      <c r="E1601" s="37" t="n">
        <v>3</v>
      </c>
      <c r="F1601" s="37" t="inlineStr">
        <is>
          <t>Differs from upstream baseline</t>
        </is>
      </c>
      <c r="G1601" s="3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37" t="inlineStr">
        <is>
          <t>2026-09-30</t>
        </is>
      </c>
      <c r="B1603" s="37" t="inlineStr">
        <is>
          <t>Moves</t>
        </is>
      </c>
      <c r="C1603" s="37" t="inlineStr">
        <is>
          <t>Crabhammer power</t>
        </is>
      </c>
      <c r="D1603" s="37" t="n">
        <v>100</v>
      </c>
      <c r="E1603" s="37" t="n">
        <v>120</v>
      </c>
      <c r="F1603" s="37" t="inlineStr">
        <is>
          <t>Differs from upstream baseline</t>
        </is>
      </c>
      <c r="G1603" s="3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37" t="inlineStr">
        <is>
          <t>2026-09-30</t>
        </is>
      </c>
      <c r="B1605" s="37" t="inlineStr">
        <is>
          <t>Moves</t>
        </is>
      </c>
      <c r="C1605" s="37" t="inlineStr">
        <is>
          <t>Cross Chop accuracy</t>
        </is>
      </c>
      <c r="D1605" s="37" t="n">
        <v>80</v>
      </c>
      <c r="E1605" s="37" t="n">
        <v>85</v>
      </c>
      <c r="F1605" s="37" t="inlineStr">
        <is>
          <t>Differs from upstream baseline</t>
        </is>
      </c>
      <c r="G1605" s="3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37" t="inlineStr">
        <is>
          <t>2026-09-30</t>
        </is>
      </c>
      <c r="B1607" s="37" t="inlineStr">
        <is>
          <t>Moves</t>
        </is>
      </c>
      <c r="C1607" s="37" t="inlineStr">
        <is>
          <t>Crunch power</t>
        </is>
      </c>
      <c r="D1607" s="37" t="n">
        <v>80</v>
      </c>
      <c r="E1607" s="37" t="n">
        <v>95</v>
      </c>
      <c r="F1607" s="37" t="inlineStr">
        <is>
          <t>Differs from upstream baseline</t>
        </is>
      </c>
      <c r="G1607" s="3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37" t="inlineStr">
        <is>
          <t>2026-09-30</t>
        </is>
      </c>
      <c r="B1609" s="37" t="inlineStr">
        <is>
          <t>Moves</t>
        </is>
      </c>
      <c r="C1609" s="37" t="inlineStr">
        <is>
          <t>Crush Grip power</t>
        </is>
      </c>
      <c r="D1609" s="37" t="n">
        <v>120</v>
      </c>
      <c r="E1609" s="37" t="n">
        <v>150</v>
      </c>
      <c r="F1609" s="37" t="inlineStr">
        <is>
          <t>Differs from upstream baseline</t>
        </is>
      </c>
      <c r="G1609" s="3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37" t="inlineStr">
        <is>
          <t>2026-09-30</t>
        </is>
      </c>
      <c r="B1611" s="37" t="inlineStr">
        <is>
          <t>Moves</t>
        </is>
      </c>
      <c r="C1611" s="37" t="inlineStr">
        <is>
          <t>Cut accuracy</t>
        </is>
      </c>
      <c r="D1611" s="37" t="n">
        <v>95</v>
      </c>
      <c r="E1611" s="37" t="n">
        <v>100</v>
      </c>
      <c r="F1611" s="37" t="inlineStr">
        <is>
          <t>Differs from upstream baseline</t>
        </is>
      </c>
      <c r="G1611" s="3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37" t="inlineStr">
        <is>
          <t>2026-09-30</t>
        </is>
      </c>
      <c r="B1613" s="37" t="inlineStr">
        <is>
          <t>Moves</t>
        </is>
      </c>
      <c r="C1613" s="37" t="inlineStr">
        <is>
          <t>Dark Void pp</t>
        </is>
      </c>
      <c r="D1613" s="37" t="n">
        <v>10</v>
      </c>
      <c r="E1613" s="37" t="n">
        <v>5</v>
      </c>
      <c r="F1613" s="37" t="inlineStr">
        <is>
          <t>Differs from upstream baseline</t>
        </is>
      </c>
      <c r="G1613" s="3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37" t="inlineStr">
        <is>
          <t>2026-09-30</t>
        </is>
      </c>
      <c r="B1615" s="37" t="inlineStr">
        <is>
          <t>Moves</t>
        </is>
      </c>
      <c r="C1615" s="37" t="inlineStr">
        <is>
          <t>Defog pp</t>
        </is>
      </c>
      <c r="D1615" s="37" t="n">
        <v>15</v>
      </c>
      <c r="E1615" s="37" t="n">
        <v>1</v>
      </c>
      <c r="F1615" s="37" t="inlineStr">
        <is>
          <t>Differs from upstream baseline</t>
        </is>
      </c>
      <c r="G1615" s="3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37" t="inlineStr">
        <is>
          <t>2026-09-30</t>
        </is>
      </c>
      <c r="B1617" s="37" t="inlineStr">
        <is>
          <t>Moves</t>
        </is>
      </c>
      <c r="C1617" s="37" t="inlineStr">
        <is>
          <t>Diamond Storm power</t>
        </is>
      </c>
      <c r="D1617" s="37" t="n">
        <v>100</v>
      </c>
      <c r="E1617" s="37" t="n">
        <v>110</v>
      </c>
      <c r="F1617" s="37" t="inlineStr">
        <is>
          <t>Differs from upstream baseline</t>
        </is>
      </c>
      <c r="G1617" s="3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37" t="inlineStr">
        <is>
          <t>2026-09-30</t>
        </is>
      </c>
      <c r="B1619" s="37" t="inlineStr">
        <is>
          <t>Moves</t>
        </is>
      </c>
      <c r="C1619" s="37" t="inlineStr">
        <is>
          <t>Disarming Voice power</t>
        </is>
      </c>
      <c r="D1619" s="37" t="n">
        <v>40</v>
      </c>
      <c r="E1619" s="37" t="n">
        <v>50</v>
      </c>
      <c r="F1619" s="37" t="inlineStr">
        <is>
          <t>Differs from upstream baseline</t>
        </is>
      </c>
      <c r="G1619" s="3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37" t="inlineStr">
        <is>
          <t>2026-09-30</t>
        </is>
      </c>
      <c r="B1621" s="37" t="inlineStr">
        <is>
          <t>Moves</t>
        </is>
      </c>
      <c r="C1621" s="37" t="inlineStr">
        <is>
          <t>Doom Desire power</t>
        </is>
      </c>
      <c r="D1621" s="37" t="n">
        <v>140</v>
      </c>
      <c r="E1621" s="37" t="n">
        <v>250</v>
      </c>
      <c r="F1621" s="37" t="inlineStr">
        <is>
          <t>Differs from upstream baseline</t>
        </is>
      </c>
      <c r="G1621" s="3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37" t="inlineStr">
        <is>
          <t>2026-09-30</t>
        </is>
      </c>
      <c r="B1623" s="37" t="inlineStr">
        <is>
          <t>Moves</t>
        </is>
      </c>
      <c r="C1623" s="37" t="inlineStr">
        <is>
          <t>Double-Edge pp</t>
        </is>
      </c>
      <c r="D1623" s="37" t="n">
        <v>15</v>
      </c>
      <c r="E1623" s="37" t="n">
        <v>8</v>
      </c>
      <c r="F1623" s="37" t="inlineStr">
        <is>
          <t>Differs from upstream baseline</t>
        </is>
      </c>
      <c r="G1623" s="3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37" t="inlineStr">
        <is>
          <t>2026-09-30</t>
        </is>
      </c>
      <c r="B1625" s="37" t="inlineStr">
        <is>
          <t>Moves</t>
        </is>
      </c>
      <c r="C1625" s="37" t="inlineStr">
        <is>
          <t>Double Hit accuracy</t>
        </is>
      </c>
      <c r="D1625" s="37" t="n">
        <v>90</v>
      </c>
      <c r="E1625" s="37" t="n">
        <v>100</v>
      </c>
      <c r="F1625" s="37" t="inlineStr">
        <is>
          <t>Differs from upstream baseline</t>
        </is>
      </c>
      <c r="G1625" s="3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37" t="inlineStr">
        <is>
          <t>2026-09-30</t>
        </is>
      </c>
      <c r="B1627" s="37" t="inlineStr">
        <is>
          <t>Moves</t>
        </is>
      </c>
      <c r="C1627" s="37" t="inlineStr">
        <is>
          <t>Double Slap accuracy</t>
        </is>
      </c>
      <c r="D1627" s="37" t="n">
        <v>85</v>
      </c>
      <c r="E1627" s="37" t="n">
        <v>90</v>
      </c>
      <c r="F1627" s="37" t="inlineStr">
        <is>
          <t>Differs from upstream baseline</t>
        </is>
      </c>
      <c r="G1627" s="3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37" t="inlineStr">
        <is>
          <t>2026-09-30</t>
        </is>
      </c>
      <c r="B1629" s="37" t="inlineStr">
        <is>
          <t>Moves</t>
        </is>
      </c>
      <c r="C1629" s="37" t="inlineStr">
        <is>
          <t>Draco Meteor power</t>
        </is>
      </c>
      <c r="D1629" s="37" t="n">
        <v>130</v>
      </c>
      <c r="E1629" s="37" t="n">
        <v>140</v>
      </c>
      <c r="F1629" s="37" t="inlineStr">
        <is>
          <t>Differs from upstream baseline</t>
        </is>
      </c>
      <c r="G1629" s="3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37" t="inlineStr">
        <is>
          <t>2026-09-30</t>
        </is>
      </c>
      <c r="B1631" s="37" t="inlineStr">
        <is>
          <t>Moves</t>
        </is>
      </c>
      <c r="C1631" s="37" t="inlineStr">
        <is>
          <t>Dragon Breath power</t>
        </is>
      </c>
      <c r="D1631" s="37" t="n">
        <v>60</v>
      </c>
      <c r="E1631" s="37" t="n">
        <v>70</v>
      </c>
      <c r="F1631" s="37" t="inlineStr">
        <is>
          <t>Differs from upstream baseline</t>
        </is>
      </c>
      <c r="G1631" s="3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37" t="inlineStr">
        <is>
          <t>2026-09-30</t>
        </is>
      </c>
      <c r="B1633" s="37" t="inlineStr">
        <is>
          <t>Moves</t>
        </is>
      </c>
      <c r="C1633" s="37" t="inlineStr">
        <is>
          <t>Dragon Dance pp</t>
        </is>
      </c>
      <c r="D1633" s="37" t="n">
        <v>20</v>
      </c>
      <c r="E1633" s="37" t="n">
        <v>1</v>
      </c>
      <c r="F1633" s="37" t="inlineStr">
        <is>
          <t>Differs from upstream baseline</t>
        </is>
      </c>
      <c r="G1633" s="3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37" t="inlineStr">
        <is>
          <t>2026-09-30</t>
        </is>
      </c>
      <c r="B1635" s="37" t="inlineStr">
        <is>
          <t>Moves</t>
        </is>
      </c>
      <c r="C1635" s="37" t="inlineStr">
        <is>
          <t>Dragon Pulse accuracy</t>
        </is>
      </c>
      <c r="D1635" s="37" t="n">
        <v>100</v>
      </c>
      <c r="E1635" s="37" t="n">
        <v>0</v>
      </c>
      <c r="F1635" s="37" t="inlineStr">
        <is>
          <t>Differs from upstream baseline</t>
        </is>
      </c>
      <c r="G1635" s="3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37" t="inlineStr">
        <is>
          <t>2026-09-30</t>
        </is>
      </c>
      <c r="B1637" s="37" t="inlineStr">
        <is>
          <t>Moves</t>
        </is>
      </c>
      <c r="C1637" s="37" t="inlineStr">
        <is>
          <t>Dragon Tail power</t>
        </is>
      </c>
      <c r="D1637" s="37" t="n">
        <v>60</v>
      </c>
      <c r="E1637" s="37" t="n">
        <v>70</v>
      </c>
      <c r="F1637" s="37" t="inlineStr">
        <is>
          <t>Differs from upstream baseline</t>
        </is>
      </c>
      <c r="G1637" s="3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37" t="inlineStr">
        <is>
          <t>2026-09-30</t>
        </is>
      </c>
      <c r="B1639" s="37" t="inlineStr">
        <is>
          <t>Moves</t>
        </is>
      </c>
      <c r="C1639" s="37" t="inlineStr">
        <is>
          <t>Draining Kiss power</t>
        </is>
      </c>
      <c r="D1639" s="37" t="n">
        <v>50</v>
      </c>
      <c r="E1639" s="37" t="n">
        <v>60</v>
      </c>
      <c r="F1639" s="37" t="inlineStr">
        <is>
          <t>Differs from upstream baseline</t>
        </is>
      </c>
      <c r="G1639" s="3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37" t="inlineStr">
        <is>
          <t>2026-09-30</t>
        </is>
      </c>
      <c r="B1641" s="37" t="inlineStr">
        <is>
          <t>Moves</t>
        </is>
      </c>
      <c r="C1641" s="37" t="inlineStr">
        <is>
          <t>Drill Run accuracy</t>
        </is>
      </c>
      <c r="D1641" s="37" t="n">
        <v>95</v>
      </c>
      <c r="E1641" s="37" t="n">
        <v>100</v>
      </c>
      <c r="F1641" s="37" t="inlineStr">
        <is>
          <t>Differs from upstream baseline</t>
        </is>
      </c>
      <c r="G1641" s="3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37" t="inlineStr">
        <is>
          <t>2026-09-30</t>
        </is>
      </c>
      <c r="B1643" s="37" t="inlineStr">
        <is>
          <t>Moves</t>
        </is>
      </c>
      <c r="C1643" s="37" t="inlineStr">
        <is>
          <t>Dual Chop accuracy</t>
        </is>
      </c>
      <c r="D1643" s="37" t="n">
        <v>90</v>
      </c>
      <c r="E1643" s="37" t="n">
        <v>100</v>
      </c>
      <c r="F1643" s="37" t="inlineStr">
        <is>
          <t>Differs from upstream baseline</t>
        </is>
      </c>
      <c r="G1643" s="3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37" t="inlineStr">
        <is>
          <t>2026-09-30</t>
        </is>
      </c>
      <c r="B1645" s="37" t="inlineStr">
        <is>
          <t>Moves</t>
        </is>
      </c>
      <c r="C1645" s="37" t="inlineStr">
        <is>
          <t>Echoed Voice power</t>
        </is>
      </c>
      <c r="D1645" s="37" t="n">
        <v>40</v>
      </c>
      <c r="E1645" s="37" t="n">
        <v>50</v>
      </c>
      <c r="F1645" s="37" t="inlineStr">
        <is>
          <t>Differs from upstream baseline</t>
        </is>
      </c>
      <c r="G1645" s="3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37" t="inlineStr">
        <is>
          <t>2026-09-30</t>
        </is>
      </c>
      <c r="B1647" s="37" t="inlineStr">
        <is>
          <t>Moves</t>
        </is>
      </c>
      <c r="C1647" s="37" t="inlineStr">
        <is>
          <t>Egg Bomb type</t>
        </is>
      </c>
      <c r="D1647" s="37" t="inlineStr">
        <is>
          <t>TYPE_NORMAL</t>
        </is>
      </c>
      <c r="E1647" s="37" t="inlineStr">
        <is>
          <t>TYPE_GRASS</t>
        </is>
      </c>
      <c r="F1647" s="37" t="inlineStr">
        <is>
          <t>Differs from upstream baseline</t>
        </is>
      </c>
      <c r="G1647" s="3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37" t="inlineStr">
        <is>
          <t>2026-09-30</t>
        </is>
      </c>
      <c r="B1649" s="37" t="inlineStr">
        <is>
          <t>Moves</t>
        </is>
      </c>
      <c r="C1649" s="37" t="inlineStr">
        <is>
          <t>Electroweb accuracy</t>
        </is>
      </c>
      <c r="D1649" s="37" t="n">
        <v>95</v>
      </c>
      <c r="E1649" s="37" t="n">
        <v>100</v>
      </c>
      <c r="F1649" s="37" t="inlineStr">
        <is>
          <t>Differs from upstream baseline</t>
        </is>
      </c>
      <c r="G1649" s="3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37" t="inlineStr">
        <is>
          <t>2026-09-30</t>
        </is>
      </c>
      <c r="B1651" s="37" t="inlineStr">
        <is>
          <t>Moves</t>
        </is>
      </c>
      <c r="C1651" s="37" t="inlineStr">
        <is>
          <t>Endeavor type</t>
        </is>
      </c>
      <c r="D1651" s="37" t="inlineStr">
        <is>
          <t>TYPE_NORMAL</t>
        </is>
      </c>
      <c r="E1651" s="37" t="inlineStr">
        <is>
          <t>TYPE_MYSTERY</t>
        </is>
      </c>
      <c r="F1651" s="37" t="inlineStr">
        <is>
          <t>Differs from upstream baseline</t>
        </is>
      </c>
      <c r="G1651" s="3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37" t="inlineStr">
        <is>
          <t>2026-09-30</t>
        </is>
      </c>
      <c r="B1653" s="37" t="inlineStr">
        <is>
          <t>Moves</t>
        </is>
      </c>
      <c r="C1653" s="37" t="inlineStr">
        <is>
          <t>Extrasensory power</t>
        </is>
      </c>
      <c r="D1653" s="37" t="n">
        <v>80</v>
      </c>
      <c r="E1653" s="37" t="n">
        <v>90</v>
      </c>
      <c r="F1653" s="37" t="inlineStr">
        <is>
          <t>Differs from upstream baseline</t>
        </is>
      </c>
      <c r="G1653" s="3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37" t="inlineStr">
        <is>
          <t>2026-09-30</t>
        </is>
      </c>
      <c r="B1655" s="37" t="inlineStr">
        <is>
          <t>Moves</t>
        </is>
      </c>
      <c r="C1655" s="37" t="inlineStr">
        <is>
          <t>Extreme Speed power</t>
        </is>
      </c>
      <c r="D1655" s="37" t="n">
        <v>80</v>
      </c>
      <c r="E1655" s="37" t="n">
        <v>100</v>
      </c>
      <c r="F1655" s="37" t="inlineStr">
        <is>
          <t>Differs from upstream baseline</t>
        </is>
      </c>
      <c r="G1655" s="3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37" t="inlineStr">
        <is>
          <t>2026-09-30</t>
        </is>
      </c>
      <c r="B1657" s="37" t="inlineStr">
        <is>
          <t>Moves</t>
        </is>
      </c>
      <c r="C1657" s="37" t="inlineStr">
        <is>
          <t>Facade power</t>
        </is>
      </c>
      <c r="D1657" s="37" t="n">
        <v>70</v>
      </c>
      <c r="E1657" s="37" t="n">
        <v>80</v>
      </c>
      <c r="F1657" s="37" t="inlineStr">
        <is>
          <t>Differs from upstream baseline</t>
        </is>
      </c>
      <c r="G1657" s="3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37" t="inlineStr">
        <is>
          <t>2026-09-30</t>
        </is>
      </c>
      <c r="B1659" s="37" t="inlineStr">
        <is>
          <t>Moves</t>
        </is>
      </c>
      <c r="C1659" s="37" t="inlineStr">
        <is>
          <t>Fake Out pp</t>
        </is>
      </c>
      <c r="D1659" s="37" t="n">
        <v>10</v>
      </c>
      <c r="E1659" s="37" t="n">
        <v>5</v>
      </c>
      <c r="F1659" s="37" t="inlineStr">
        <is>
          <t>Differs from upstream baseline</t>
        </is>
      </c>
      <c r="G1659" s="3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37" t="inlineStr">
        <is>
          <t>2026-09-30</t>
        </is>
      </c>
      <c r="B1661" s="37" t="inlineStr">
        <is>
          <t>Moves</t>
        </is>
      </c>
      <c r="C1661" s="37" t="inlineStr">
        <is>
          <t>Feather Dance pp</t>
        </is>
      </c>
      <c r="D1661" s="37" t="n">
        <v>15</v>
      </c>
      <c r="E1661" s="37" t="n">
        <v>3</v>
      </c>
      <c r="F1661" s="37" t="inlineStr">
        <is>
          <t>Differs from upstream baseline</t>
        </is>
      </c>
      <c r="G1661" s="3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37" t="inlineStr">
        <is>
          <t>2026-09-30</t>
        </is>
      </c>
      <c r="B1663" s="37" t="inlineStr">
        <is>
          <t>Moves</t>
        </is>
      </c>
      <c r="C1663" s="37" t="inlineStr">
        <is>
          <t>Fell Stinger power</t>
        </is>
      </c>
      <c r="D1663" s="37" t="n">
        <v>50</v>
      </c>
      <c r="E1663" s="37" t="n">
        <v>60</v>
      </c>
      <c r="F1663" s="37" t="inlineStr">
        <is>
          <t>Differs from upstream baseline</t>
        </is>
      </c>
      <c r="G1663" s="3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37" t="inlineStr">
        <is>
          <t>2026-09-30</t>
        </is>
      </c>
      <c r="B1665" s="37" t="inlineStr">
        <is>
          <t>Moves</t>
        </is>
      </c>
      <c r="C1665" s="37" t="inlineStr">
        <is>
          <t>Fiery Dance power</t>
        </is>
      </c>
      <c r="D1665" s="37" t="n">
        <v>80</v>
      </c>
      <c r="E1665" s="37" t="n">
        <v>90</v>
      </c>
      <c r="F1665" s="37" t="inlineStr">
        <is>
          <t>Differs from upstream baseline</t>
        </is>
      </c>
      <c r="G1665" s="3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37" t="inlineStr">
        <is>
          <t>2026-09-30</t>
        </is>
      </c>
      <c r="B1667" s="37" t="inlineStr">
        <is>
          <t>Moves</t>
        </is>
      </c>
      <c r="C1667" s="37" t="inlineStr">
        <is>
          <t>Fire Fang power</t>
        </is>
      </c>
      <c r="D1667" s="37" t="n">
        <v>65</v>
      </c>
      <c r="E1667" s="37" t="n">
        <v>90</v>
      </c>
      <c r="F1667" s="37" t="inlineStr">
        <is>
          <t>Differs from upstream baseline</t>
        </is>
      </c>
      <c r="G1667" s="3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37" t="inlineStr">
        <is>
          <t>2026-09-30</t>
        </is>
      </c>
      <c r="B1669" s="37" t="inlineStr">
        <is>
          <t>Moves</t>
        </is>
      </c>
      <c r="C1669" s="37" t="inlineStr">
        <is>
          <t>Fire Punch power</t>
        </is>
      </c>
      <c r="D1669" s="37" t="n">
        <v>75</v>
      </c>
      <c r="E1669" s="37" t="n">
        <v>95</v>
      </c>
      <c r="F1669" s="37" t="inlineStr">
        <is>
          <t>Differs from upstream baseline</t>
        </is>
      </c>
      <c r="G1669" s="3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37" t="inlineStr">
        <is>
          <t>2026-09-30</t>
        </is>
      </c>
      <c r="B1671" s="37" t="inlineStr">
        <is>
          <t>Moves</t>
        </is>
      </c>
      <c r="C1671" s="37" t="inlineStr">
        <is>
          <t>Fire Spin accuracy</t>
        </is>
      </c>
      <c r="D1671" s="37" t="n">
        <v>85</v>
      </c>
      <c r="E1671" s="37" t="n">
        <v>100</v>
      </c>
      <c r="F1671" s="37" t="inlineStr">
        <is>
          <t>Differs from upstream baseline</t>
        </is>
      </c>
      <c r="G1671" s="3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37" t="inlineStr">
        <is>
          <t>2026-09-30</t>
        </is>
      </c>
      <c r="B1673" s="37" t="inlineStr">
        <is>
          <t>Moves</t>
        </is>
      </c>
      <c r="C1673" s="37" t="inlineStr">
        <is>
          <t>Flame Burst power</t>
        </is>
      </c>
      <c r="D1673" s="37" t="n">
        <v>70</v>
      </c>
      <c r="E1673" s="37" t="n">
        <v>75</v>
      </c>
      <c r="F1673" s="37" t="inlineStr">
        <is>
          <t>Differs from upstream baseline</t>
        </is>
      </c>
      <c r="G1673" s="3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37" t="inlineStr">
        <is>
          <t>2026-09-30</t>
        </is>
      </c>
      <c r="B1675" s="37" t="inlineStr">
        <is>
          <t>Moves</t>
        </is>
      </c>
      <c r="C1675" s="37" t="inlineStr">
        <is>
          <t>Flame Wheel power</t>
        </is>
      </c>
      <c r="D1675" s="37" t="n">
        <v>60</v>
      </c>
      <c r="E1675" s="37" t="n">
        <v>70</v>
      </c>
      <c r="F1675" s="37" t="inlineStr">
        <is>
          <t>Differs from upstream baseline</t>
        </is>
      </c>
      <c r="G1675" s="3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37" t="inlineStr">
        <is>
          <t>2026-09-30</t>
        </is>
      </c>
      <c r="B1677" s="37" t="inlineStr">
        <is>
          <t>Moves</t>
        </is>
      </c>
      <c r="C1677" s="37" t="inlineStr">
        <is>
          <t>Flash pp</t>
        </is>
      </c>
      <c r="D1677" s="37" t="n">
        <v>20</v>
      </c>
      <c r="E1677" s="37" t="n">
        <v>5</v>
      </c>
      <c r="F1677" s="37" t="inlineStr">
        <is>
          <t>Differs from upstream baseline</t>
        </is>
      </c>
      <c r="G1677" s="3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37" t="inlineStr">
        <is>
          <t>2026-09-30</t>
        </is>
      </c>
      <c r="B1679" s="37" t="inlineStr">
        <is>
          <t>Moves</t>
        </is>
      </c>
      <c r="C1679" s="37" t="inlineStr">
        <is>
          <t>Flying Press accuracy</t>
        </is>
      </c>
      <c r="D1679" s="37" t="n">
        <v>95</v>
      </c>
      <c r="E1679" s="37" t="n">
        <v>100</v>
      </c>
      <c r="F1679" s="37" t="inlineStr">
        <is>
          <t>Differs from upstream baseline</t>
        </is>
      </c>
      <c r="G1679" s="3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37" t="inlineStr">
        <is>
          <t>2026-09-30</t>
        </is>
      </c>
      <c r="B1681" s="37" t="inlineStr">
        <is>
          <t>Moves</t>
        </is>
      </c>
      <c r="C1681" s="37" t="inlineStr">
        <is>
          <t>Focus Energy pp</t>
        </is>
      </c>
      <c r="D1681" s="37" t="n">
        <v>30</v>
      </c>
      <c r="E1681" s="37" t="n">
        <v>5</v>
      </c>
      <c r="F1681" s="37" t="inlineStr">
        <is>
          <t>Differs from upstream baseline</t>
        </is>
      </c>
      <c r="G1681" s="3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37" t="inlineStr">
        <is>
          <t>2026-09-30</t>
        </is>
      </c>
      <c r="B1683" s="37" t="inlineStr">
        <is>
          <t>Moves</t>
        </is>
      </c>
      <c r="C1683" s="37" t="inlineStr">
        <is>
          <t>Force Palm power</t>
        </is>
      </c>
      <c r="D1683" s="37" t="n">
        <v>60</v>
      </c>
      <c r="E1683" s="37" t="n">
        <v>85</v>
      </c>
      <c r="F1683" s="37" t="inlineStr">
        <is>
          <t>Differs from upstream baseline</t>
        </is>
      </c>
      <c r="G1683" s="3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37" t="inlineStr">
        <is>
          <t>2026-09-30</t>
        </is>
      </c>
      <c r="B1685" s="37" t="inlineStr">
        <is>
          <t>Moves</t>
        </is>
      </c>
      <c r="C1685" s="37" t="inlineStr">
        <is>
          <t>Freeze-Dry power</t>
        </is>
      </c>
      <c r="D1685" s="37" t="n">
        <v>70</v>
      </c>
      <c r="E1685" s="37" t="n">
        <v>80</v>
      </c>
      <c r="F1685" s="37" t="inlineStr">
        <is>
          <t>Differs from upstream baseline</t>
        </is>
      </c>
      <c r="G1685" s="3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37" t="inlineStr">
        <is>
          <t>2026-09-30</t>
        </is>
      </c>
      <c r="B1687" s="37" t="inlineStr">
        <is>
          <t>Moves</t>
        </is>
      </c>
      <c r="C1687" s="37" t="inlineStr">
        <is>
          <t>Frenzy Plant accuracy</t>
        </is>
      </c>
      <c r="D1687" s="37" t="n">
        <v>90</v>
      </c>
      <c r="E1687" s="37" t="n">
        <v>95</v>
      </c>
      <c r="F1687" s="37" t="inlineStr">
        <is>
          <t>Differs from upstream baseline</t>
        </is>
      </c>
      <c r="G1687" s="3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37" t="inlineStr">
        <is>
          <t>2026-09-30</t>
        </is>
      </c>
      <c r="B1689" s="37" t="inlineStr">
        <is>
          <t>Moves</t>
        </is>
      </c>
      <c r="C1689" s="37" t="inlineStr">
        <is>
          <t>Frost Breath accuracy</t>
        </is>
      </c>
      <c r="D1689" s="37" t="n">
        <v>90</v>
      </c>
      <c r="E1689" s="37" t="n">
        <v>95</v>
      </c>
      <c r="F1689" s="37" t="inlineStr">
        <is>
          <t>Differs from upstream baseline</t>
        </is>
      </c>
      <c r="G1689" s="3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37" t="inlineStr">
        <is>
          <t>2026-09-30</t>
        </is>
      </c>
      <c r="B1691" s="37" t="inlineStr">
        <is>
          <t>Moves</t>
        </is>
      </c>
      <c r="C1691" s="37" t="inlineStr">
        <is>
          <t>Fury Attack accuracy</t>
        </is>
      </c>
      <c r="D1691" s="37" t="n">
        <v>85</v>
      </c>
      <c r="E1691" s="37" t="n">
        <v>100</v>
      </c>
      <c r="F1691" s="37" t="inlineStr">
        <is>
          <t>Differs from upstream baseline</t>
        </is>
      </c>
      <c r="G1691" s="3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37" t="inlineStr">
        <is>
          <t>2026-09-30</t>
        </is>
      </c>
      <c r="B1693" s="37" t="inlineStr">
        <is>
          <t>Moves</t>
        </is>
      </c>
      <c r="C1693" s="37" t="inlineStr">
        <is>
          <t>Fury Cutter accuracy</t>
        </is>
      </c>
      <c r="D1693" s="37" t="n">
        <v>95</v>
      </c>
      <c r="E1693" s="37" t="n">
        <v>100</v>
      </c>
      <c r="F1693" s="37" t="inlineStr">
        <is>
          <t>Differs from upstream baseline</t>
        </is>
      </c>
      <c r="G1693" s="3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37" t="inlineStr">
        <is>
          <t>2026-09-30</t>
        </is>
      </c>
      <c r="B1695" s="37" t="inlineStr">
        <is>
          <t>Moves</t>
        </is>
      </c>
      <c r="C1695" s="37" t="inlineStr">
        <is>
          <t>Fury Swipes accuracy</t>
        </is>
      </c>
      <c r="D1695" s="37" t="n">
        <v>80</v>
      </c>
      <c r="E1695" s="37" t="n">
        <v>90</v>
      </c>
      <c r="F1695" s="37" t="inlineStr">
        <is>
          <t>Differs from upstream baseline</t>
        </is>
      </c>
      <c r="G1695" s="3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37" t="inlineStr">
        <is>
          <t>2026-09-30</t>
        </is>
      </c>
      <c r="B1697" s="37" t="inlineStr">
        <is>
          <t>Moves</t>
        </is>
      </c>
      <c r="C1697" s="37" t="inlineStr">
        <is>
          <t>Gear Grind power</t>
        </is>
      </c>
      <c r="D1697" s="37" t="n">
        <v>50</v>
      </c>
      <c r="E1697" s="37" t="n">
        <v>60</v>
      </c>
      <c r="F1697" s="37" t="inlineStr">
        <is>
          <t>Differs from upstream baseline</t>
        </is>
      </c>
      <c r="G1697" s="3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37" t="inlineStr">
        <is>
          <t>2026-09-30</t>
        </is>
      </c>
      <c r="B1699" s="37" t="inlineStr">
        <is>
          <t>Moves</t>
        </is>
      </c>
      <c r="C1699" s="37" t="inlineStr">
        <is>
          <t>Geomancy pp</t>
        </is>
      </c>
      <c r="D1699" s="37" t="n">
        <v>10</v>
      </c>
      <c r="E1699" s="37" t="n">
        <v>3</v>
      </c>
      <c r="F1699" s="37" t="inlineStr">
        <is>
          <t>Differs from upstream baseline</t>
        </is>
      </c>
      <c r="G1699" s="3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37" t="inlineStr">
        <is>
          <t>2026-09-30</t>
        </is>
      </c>
      <c r="B1701" s="37" t="inlineStr">
        <is>
          <t>Moves</t>
        </is>
      </c>
      <c r="C1701" s="37" t="inlineStr">
        <is>
          <t>Giga Impact power</t>
        </is>
      </c>
      <c r="D1701" s="37" t="n">
        <v>150</v>
      </c>
      <c r="E1701" s="37" t="n">
        <v>180</v>
      </c>
      <c r="F1701" s="37" t="inlineStr">
        <is>
          <t>Differs from upstream baseline</t>
        </is>
      </c>
      <c r="G1701" s="3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37" t="inlineStr">
        <is>
          <t>2026-09-30</t>
        </is>
      </c>
      <c r="B1703" s="37" t="inlineStr">
        <is>
          <t>Moves</t>
        </is>
      </c>
      <c r="C1703" s="37" t="inlineStr">
        <is>
          <t>Glaciate power</t>
        </is>
      </c>
      <c r="D1703" s="37" t="n">
        <v>65</v>
      </c>
      <c r="E1703" s="37" t="n">
        <v>75</v>
      </c>
      <c r="F1703" s="37" t="inlineStr">
        <is>
          <t>Differs from upstream baseline</t>
        </is>
      </c>
      <c r="G1703" s="3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37" t="inlineStr">
        <is>
          <t>2026-09-30</t>
        </is>
      </c>
      <c r="B1705" s="37" t="inlineStr">
        <is>
          <t>Moves</t>
        </is>
      </c>
      <c r="C1705" s="37" t="inlineStr">
        <is>
          <t>Glare type</t>
        </is>
      </c>
      <c r="D1705" s="37" t="inlineStr">
        <is>
          <t>TYPE_NORMAL</t>
        </is>
      </c>
      <c r="E1705" s="37" t="inlineStr">
        <is>
          <t>TYPE_DARK</t>
        </is>
      </c>
      <c r="F1705" s="37" t="inlineStr">
        <is>
          <t>Differs from upstream baseline</t>
        </is>
      </c>
      <c r="G1705" s="3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37" t="inlineStr">
        <is>
          <t>2026-09-30</t>
        </is>
      </c>
      <c r="B1707" s="37" t="inlineStr">
        <is>
          <t>Moves</t>
        </is>
      </c>
      <c r="C1707" s="37" t="inlineStr">
        <is>
          <t>Growth pp</t>
        </is>
      </c>
      <c r="D1707" s="37" t="n">
        <v>20</v>
      </c>
      <c r="E1707" s="37" t="n">
        <v>5</v>
      </c>
      <c r="F1707" s="37" t="inlineStr">
        <is>
          <t>Differs from upstream baseline</t>
        </is>
      </c>
      <c r="G1707" s="3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37" t="inlineStr">
        <is>
          <t>2026-09-30</t>
        </is>
      </c>
      <c r="B1709" s="37" t="inlineStr">
        <is>
          <t>Moves</t>
        </is>
      </c>
      <c r="C1709" s="37" t="inlineStr">
        <is>
          <t>Guard Swap pp</t>
        </is>
      </c>
      <c r="D1709" s="37" t="n">
        <v>10</v>
      </c>
      <c r="E1709" s="37" t="n">
        <v>3</v>
      </c>
      <c r="F1709" s="37" t="inlineStr">
        <is>
          <t>Differs from upstream baseline</t>
        </is>
      </c>
      <c r="G1709" s="3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37" t="inlineStr">
        <is>
          <t>2026-09-30</t>
        </is>
      </c>
      <c r="B1711" s="37" t="inlineStr">
        <is>
          <t>Moves</t>
        </is>
      </c>
      <c r="C1711" s="37" t="inlineStr">
        <is>
          <t>Gunk Shot accuracy</t>
        </is>
      </c>
      <c r="D1711" s="37" t="n">
        <v>80</v>
      </c>
      <c r="E1711" s="37" t="n">
        <v>100</v>
      </c>
      <c r="F1711" s="37" t="inlineStr">
        <is>
          <t>Differs from upstream baseline</t>
        </is>
      </c>
      <c r="G1711" s="3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37" t="inlineStr">
        <is>
          <t>2026-09-30</t>
        </is>
      </c>
      <c r="B1713" s="37" t="inlineStr">
        <is>
          <t>Moves</t>
        </is>
      </c>
      <c r="C1713" s="37" t="inlineStr">
        <is>
          <t>Gyro Ball pp</t>
        </is>
      </c>
      <c r="D1713" s="37" t="n">
        <v>5</v>
      </c>
      <c r="E1713" s="37" t="n">
        <v>8</v>
      </c>
      <c r="F1713" s="37" t="inlineStr">
        <is>
          <t>Differs from upstream baseline</t>
        </is>
      </c>
      <c r="G1713" s="3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37" t="inlineStr">
        <is>
          <t>2026-09-30</t>
        </is>
      </c>
      <c r="B1715" s="37" t="inlineStr">
        <is>
          <t>Moves</t>
        </is>
      </c>
      <c r="C1715" s="37" t="inlineStr">
        <is>
          <t>Hammer Arm accuracy</t>
        </is>
      </c>
      <c r="D1715" s="37" t="n">
        <v>90</v>
      </c>
      <c r="E1715" s="37" t="n">
        <v>100</v>
      </c>
      <c r="F1715" s="37" t="inlineStr">
        <is>
          <t>Differs from upstream baseline</t>
        </is>
      </c>
      <c r="G1715" s="3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37" t="inlineStr">
        <is>
          <t>2026-09-30</t>
        </is>
      </c>
      <c r="B1717" s="37" t="inlineStr">
        <is>
          <t>Moves</t>
        </is>
      </c>
      <c r="C1717" s="37" t="inlineStr">
        <is>
          <t>Head Smash accuracy</t>
        </is>
      </c>
      <c r="D1717" s="37" t="n">
        <v>80</v>
      </c>
      <c r="E1717" s="37" t="n">
        <v>100</v>
      </c>
      <c r="F1717" s="37" t="inlineStr">
        <is>
          <t>Differs from upstream baseline</t>
        </is>
      </c>
      <c r="G1717" s="3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37" t="inlineStr">
        <is>
          <t>2026-09-30</t>
        </is>
      </c>
      <c r="B1719" s="37" t="inlineStr">
        <is>
          <t>Moves</t>
        </is>
      </c>
      <c r="C1719" s="37" t="inlineStr">
        <is>
          <t>Heart Stamp power</t>
        </is>
      </c>
      <c r="D1719" s="37" t="n">
        <v>60</v>
      </c>
      <c r="E1719" s="37" t="n">
        <v>70</v>
      </c>
      <c r="F1719" s="37" t="inlineStr">
        <is>
          <t>Differs from upstream baseline</t>
        </is>
      </c>
      <c r="G1719" s="3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37" t="inlineStr">
        <is>
          <t>2026-09-30</t>
        </is>
      </c>
      <c r="B1721" s="37" t="inlineStr">
        <is>
          <t>Moves</t>
        </is>
      </c>
      <c r="C1721" s="37" t="inlineStr">
        <is>
          <t>Heart Swap type</t>
        </is>
      </c>
      <c r="D1721" s="37" t="inlineStr">
        <is>
          <t>TYPE_PSYCHIC</t>
        </is>
      </c>
      <c r="E1721" s="37" t="inlineStr">
        <is>
          <t>TYPE_WATER</t>
        </is>
      </c>
      <c r="F1721" s="37" t="inlineStr">
        <is>
          <t>Differs from upstream baseline</t>
        </is>
      </c>
      <c r="G1721" s="3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37" t="inlineStr">
        <is>
          <t>2026-09-30</t>
        </is>
      </c>
      <c r="B1723" s="37" t="inlineStr">
        <is>
          <t>Moves</t>
        </is>
      </c>
      <c r="C1723" s="37" t="inlineStr">
        <is>
          <t>Heat Wave accuracy</t>
        </is>
      </c>
      <c r="D1723" s="37" t="n">
        <v>90</v>
      </c>
      <c r="E1723" s="37" t="n">
        <v>100</v>
      </c>
      <c r="F1723" s="37" t="inlineStr">
        <is>
          <t>Differs from upstream baseline</t>
        </is>
      </c>
      <c r="G1723" s="3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37" t="inlineStr">
        <is>
          <t>2026-09-30</t>
        </is>
      </c>
      <c r="B1725" s="37" t="inlineStr">
        <is>
          <t>Moves</t>
        </is>
      </c>
      <c r="C1725" s="37" t="inlineStr">
        <is>
          <t>Hex power</t>
        </is>
      </c>
      <c r="D1725" s="37" t="n">
        <v>65</v>
      </c>
      <c r="E1725" s="37" t="n">
        <v>75</v>
      </c>
      <c r="F1725" s="37" t="inlineStr">
        <is>
          <t>Differs from upstream baseline</t>
        </is>
      </c>
      <c r="G1725" s="3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37" t="inlineStr">
        <is>
          <t>2026-09-30</t>
        </is>
      </c>
      <c r="B1727" s="37" t="inlineStr">
        <is>
          <t>Moves</t>
        </is>
      </c>
      <c r="C1727" s="37" t="inlineStr">
        <is>
          <t>High Jump Kick power</t>
        </is>
      </c>
      <c r="D1727" s="37" t="n">
        <v>130</v>
      </c>
      <c r="E1727" s="37" t="n">
        <v>150</v>
      </c>
      <c r="F1727" s="37" t="inlineStr">
        <is>
          <t>Differs from upstream baseline</t>
        </is>
      </c>
      <c r="G1727" s="3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37" t="inlineStr">
        <is>
          <t>2026-09-30</t>
        </is>
      </c>
      <c r="B1729" s="37" t="inlineStr">
        <is>
          <t>Moves</t>
        </is>
      </c>
      <c r="C1729" s="37" t="inlineStr">
        <is>
          <t>Horn Attack power</t>
        </is>
      </c>
      <c r="D1729" s="37" t="n">
        <v>65</v>
      </c>
      <c r="E1729" s="37" t="n">
        <v>70</v>
      </c>
      <c r="F1729" s="37" t="inlineStr">
        <is>
          <t>Differs from upstream baseline</t>
        </is>
      </c>
      <c r="G1729" s="3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37" t="inlineStr">
        <is>
          <t>2026-09-30</t>
        </is>
      </c>
      <c r="B1731" s="37" t="inlineStr">
        <is>
          <t>Moves</t>
        </is>
      </c>
      <c r="C1731" s="37" t="inlineStr">
        <is>
          <t>Howl pp</t>
        </is>
      </c>
      <c r="D1731" s="37" t="n">
        <v>40</v>
      </c>
      <c r="E1731" s="37" t="n">
        <v>3</v>
      </c>
      <c r="F1731" s="37" t="inlineStr">
        <is>
          <t>Differs from upstream baseline</t>
        </is>
      </c>
      <c r="G1731" s="3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37" t="inlineStr">
        <is>
          <t>2026-09-30</t>
        </is>
      </c>
      <c r="B1733" s="37" t="inlineStr">
        <is>
          <t>Moves</t>
        </is>
      </c>
      <c r="C1733" s="37" t="inlineStr">
        <is>
          <t>Hurricane pp</t>
        </is>
      </c>
      <c r="D1733" s="37" t="n">
        <v>10</v>
      </c>
      <c r="E1733" s="37" t="n">
        <v>8</v>
      </c>
      <c r="F1733" s="37" t="inlineStr">
        <is>
          <t>Differs from upstream baseline</t>
        </is>
      </c>
      <c r="G1733" s="3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37" t="inlineStr">
        <is>
          <t>2026-09-30</t>
        </is>
      </c>
      <c r="B1735" s="37" t="inlineStr">
        <is>
          <t>Moves</t>
        </is>
      </c>
      <c r="C1735" s="37" t="inlineStr">
        <is>
          <t>Hydro Pump power</t>
        </is>
      </c>
      <c r="D1735" s="37" t="n">
        <v>110</v>
      </c>
      <c r="E1735" s="37" t="n">
        <v>120</v>
      </c>
      <c r="F1735" s="37" t="inlineStr">
        <is>
          <t>Differs from upstream baseline</t>
        </is>
      </c>
      <c r="G1735" s="3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37" t="inlineStr">
        <is>
          <t>2026-09-30</t>
        </is>
      </c>
      <c r="B1737" s="37" t="inlineStr">
        <is>
          <t>Moves</t>
        </is>
      </c>
      <c r="C1737" s="37" t="inlineStr">
        <is>
          <t>Hydro Pump pp</t>
        </is>
      </c>
      <c r="D1737" s="37" t="n">
        <v>5</v>
      </c>
      <c r="E1737" s="37" t="n">
        <v>8</v>
      </c>
      <c r="F1737" s="37" t="inlineStr">
        <is>
          <t>Differs from upstream baseline</t>
        </is>
      </c>
      <c r="G1737" s="3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37" t="inlineStr">
        <is>
          <t>2026-09-30</t>
        </is>
      </c>
      <c r="B1739" s="37" t="inlineStr">
        <is>
          <t>Moves</t>
        </is>
      </c>
      <c r="C1739" s="37" t="inlineStr">
        <is>
          <t>Hyperspace Hole power</t>
        </is>
      </c>
      <c r="D1739" s="37" t="n">
        <v>80</v>
      </c>
      <c r="E1739" s="37" t="n">
        <v>90</v>
      </c>
      <c r="F1739" s="37" t="inlineStr">
        <is>
          <t>Differs from upstream baseline</t>
        </is>
      </c>
      <c r="G1739" s="3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37" t="inlineStr">
        <is>
          <t>2026-09-30</t>
        </is>
      </c>
      <c r="B1741" s="37" t="inlineStr">
        <is>
          <t>Moves</t>
        </is>
      </c>
      <c r="C1741" s="37" t="inlineStr">
        <is>
          <t>Hyper Beam accuracy</t>
        </is>
      </c>
      <c r="D1741" s="37" t="n">
        <v>90</v>
      </c>
      <c r="E1741" s="37" t="n">
        <v>100</v>
      </c>
      <c r="F1741" s="37" t="inlineStr">
        <is>
          <t>Differs from upstream baseline</t>
        </is>
      </c>
      <c r="G1741" s="3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37" t="inlineStr">
        <is>
          <t>2026-09-30</t>
        </is>
      </c>
      <c r="B1743" s="37" t="inlineStr">
        <is>
          <t>Moves</t>
        </is>
      </c>
      <c r="C1743" s="37" t="inlineStr">
        <is>
          <t>Hyper Fang power</t>
        </is>
      </c>
      <c r="D1743" s="37" t="n">
        <v>80</v>
      </c>
      <c r="E1743" s="37" t="n">
        <v>95</v>
      </c>
      <c r="F1743" s="37" t="inlineStr">
        <is>
          <t>Differs from upstream baseline</t>
        </is>
      </c>
      <c r="G1743" s="3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37" t="inlineStr">
        <is>
          <t>2026-09-30</t>
        </is>
      </c>
      <c r="B1745" s="37" t="inlineStr">
        <is>
          <t>Moves</t>
        </is>
      </c>
      <c r="C1745" s="37" t="inlineStr">
        <is>
          <t>Hyper Voice power</t>
        </is>
      </c>
      <c r="D1745" s="37" t="n">
        <v>90</v>
      </c>
      <c r="E1745" s="37" t="n">
        <v>110</v>
      </c>
      <c r="F1745" s="37" t="inlineStr">
        <is>
          <t>Differs from upstream baseline</t>
        </is>
      </c>
      <c r="G1745" s="3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37" t="inlineStr">
        <is>
          <t>2026-09-30</t>
        </is>
      </c>
      <c r="B1747" s="37" t="inlineStr">
        <is>
          <t>Moves</t>
        </is>
      </c>
      <c r="C1747" s="37" t="inlineStr">
        <is>
          <t>Ice Ball power</t>
        </is>
      </c>
      <c r="D1747" s="37" t="n">
        <v>30</v>
      </c>
      <c r="E1747" s="37" t="n">
        <v>120</v>
      </c>
      <c r="F1747" s="37" t="inlineStr">
        <is>
          <t>Differs from upstream baseline</t>
        </is>
      </c>
      <c r="G1747" s="3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37" t="inlineStr">
        <is>
          <t>2026-09-30</t>
        </is>
      </c>
      <c r="B1749" s="37" t="inlineStr">
        <is>
          <t>Moves</t>
        </is>
      </c>
      <c r="C1749" s="37" t="inlineStr">
        <is>
          <t>Ice Beam power</t>
        </is>
      </c>
      <c r="D1749" s="37" t="n">
        <v>90</v>
      </c>
      <c r="E1749" s="37" t="n">
        <v>95</v>
      </c>
      <c r="F1749" s="37" t="inlineStr">
        <is>
          <t>Differs from upstream baseline</t>
        </is>
      </c>
      <c r="G1749" s="3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37" t="inlineStr">
        <is>
          <t>2026-09-30</t>
        </is>
      </c>
      <c r="B1751" s="37" t="inlineStr">
        <is>
          <t>Moves</t>
        </is>
      </c>
      <c r="C1751" s="37" t="inlineStr">
        <is>
          <t>Ice Fang power</t>
        </is>
      </c>
      <c r="D1751" s="37" t="n">
        <v>65</v>
      </c>
      <c r="E1751" s="37" t="n">
        <v>90</v>
      </c>
      <c r="F1751" s="37" t="inlineStr">
        <is>
          <t>Differs from upstream baseline</t>
        </is>
      </c>
      <c r="G1751" s="3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37" t="inlineStr">
        <is>
          <t>2026-09-30</t>
        </is>
      </c>
      <c r="B1753" s="37" t="inlineStr">
        <is>
          <t>Moves</t>
        </is>
      </c>
      <c r="C1753" s="37" t="inlineStr">
        <is>
          <t>Ice Punch power</t>
        </is>
      </c>
      <c r="D1753" s="37" t="n">
        <v>75</v>
      </c>
      <c r="E1753" s="37" t="n">
        <v>95</v>
      </c>
      <c r="F1753" s="37" t="inlineStr">
        <is>
          <t>Differs from upstream baseline</t>
        </is>
      </c>
      <c r="G1753" s="3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37" t="inlineStr">
        <is>
          <t>2026-09-30</t>
        </is>
      </c>
      <c r="B1755" s="37" t="inlineStr">
        <is>
          <t>Moves</t>
        </is>
      </c>
      <c r="C1755" s="37" t="inlineStr">
        <is>
          <t>Icicle Crash power</t>
        </is>
      </c>
      <c r="D1755" s="37" t="n">
        <v>85</v>
      </c>
      <c r="E1755" s="37" t="n">
        <v>95</v>
      </c>
      <c r="F1755" s="37" t="inlineStr">
        <is>
          <t>Differs from upstream baseline</t>
        </is>
      </c>
      <c r="G1755" s="3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37" t="inlineStr">
        <is>
          <t>2026-09-30</t>
        </is>
      </c>
      <c r="B1757" s="37" t="inlineStr">
        <is>
          <t>Moves</t>
        </is>
      </c>
      <c r="C1757" s="37" t="inlineStr">
        <is>
          <t>Imprison accuracy</t>
        </is>
      </c>
      <c r="D1757" s="37" t="n">
        <v>100</v>
      </c>
      <c r="E1757" s="37" t="n">
        <v>0</v>
      </c>
      <c r="F1757" s="37" t="inlineStr">
        <is>
          <t>Differs from upstream baseline</t>
        </is>
      </c>
      <c r="G1757" s="3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37" t="inlineStr">
        <is>
          <t>2026-09-30</t>
        </is>
      </c>
      <c r="B1759" s="37" t="inlineStr">
        <is>
          <t>Moves</t>
        </is>
      </c>
      <c r="C1759" s="37" t="inlineStr">
        <is>
          <t>Inferno accuracy</t>
        </is>
      </c>
      <c r="D1759" s="37" t="n">
        <v>50</v>
      </c>
      <c r="E1759" s="37" t="n">
        <v>60</v>
      </c>
      <c r="F1759" s="37" t="inlineStr">
        <is>
          <t>Differs from upstream baseline</t>
        </is>
      </c>
      <c r="G1759" s="3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37" t="inlineStr">
        <is>
          <t>2026-09-30</t>
        </is>
      </c>
      <c r="B1761" s="37" t="inlineStr">
        <is>
          <t>Moves</t>
        </is>
      </c>
      <c r="C1761" s="37" t="inlineStr">
        <is>
          <t>Ingrain accuracy</t>
        </is>
      </c>
      <c r="D1761" s="37" t="n">
        <v>100</v>
      </c>
      <c r="E1761" s="37" t="n">
        <v>0</v>
      </c>
      <c r="F1761" s="37" t="inlineStr">
        <is>
          <t>Differs from upstream baseline</t>
        </is>
      </c>
      <c r="G1761" s="3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37" t="inlineStr">
        <is>
          <t>2026-09-30</t>
        </is>
      </c>
      <c r="B1763" s="37" t="inlineStr">
        <is>
          <t>Moves</t>
        </is>
      </c>
      <c r="C1763" s="37" t="inlineStr">
        <is>
          <t>Iron Defense pp</t>
        </is>
      </c>
      <c r="D1763" s="37" t="n">
        <v>15</v>
      </c>
      <c r="E1763" s="37" t="n">
        <v>3</v>
      </c>
      <c r="F1763" s="37" t="inlineStr">
        <is>
          <t>Differs from upstream baseline</t>
        </is>
      </c>
      <c r="G1763" s="3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37" t="inlineStr">
        <is>
          <t>2026-09-30</t>
        </is>
      </c>
      <c r="B1765" s="37" t="inlineStr">
        <is>
          <t>Moves</t>
        </is>
      </c>
      <c r="C1765" s="37" t="inlineStr">
        <is>
          <t>Iron Tail accuracy</t>
        </is>
      </c>
      <c r="D1765" s="37" t="n">
        <v>75</v>
      </c>
      <c r="E1765" s="37" t="n">
        <v>90</v>
      </c>
      <c r="F1765" s="37" t="inlineStr">
        <is>
          <t>Differs from upstream baseline</t>
        </is>
      </c>
      <c r="G1765" s="3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37" t="inlineStr">
        <is>
          <t>2026-09-30</t>
        </is>
      </c>
      <c r="B1767" s="37" t="inlineStr">
        <is>
          <t>Moves</t>
        </is>
      </c>
      <c r="C1767" s="37" t="inlineStr">
        <is>
          <t>Jump Kick power</t>
        </is>
      </c>
      <c r="D1767" s="37" t="n">
        <v>100</v>
      </c>
      <c r="E1767" s="37" t="n">
        <v>120</v>
      </c>
      <c r="F1767" s="37" t="inlineStr">
        <is>
          <t>Differs from upstream baseline</t>
        </is>
      </c>
      <c r="G1767" s="3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37" t="inlineStr">
        <is>
          <t>2026-09-30</t>
        </is>
      </c>
      <c r="B1769" s="37" t="inlineStr">
        <is>
          <t>Moves</t>
        </is>
      </c>
      <c r="C1769" s="37" t="inlineStr">
        <is>
          <t>Jump Kick pp</t>
        </is>
      </c>
      <c r="D1769" s="37" t="n">
        <v>10</v>
      </c>
      <c r="E1769" s="37" t="n">
        <v>25</v>
      </c>
      <c r="F1769" s="37" t="inlineStr">
        <is>
          <t>Differs from upstream baseline</t>
        </is>
      </c>
      <c r="G1769" s="3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37" t="inlineStr">
        <is>
          <t>2026-09-30</t>
        </is>
      </c>
      <c r="B1771" s="37" t="inlineStr">
        <is>
          <t>Moves</t>
        </is>
      </c>
      <c r="C1771" s="37" t="inlineStr">
        <is>
          <t>Knock Off power</t>
        </is>
      </c>
      <c r="D1771" s="37" t="n">
        <v>65</v>
      </c>
      <c r="E1771" s="37" t="n">
        <v>80</v>
      </c>
      <c r="F1771" s="37" t="inlineStr">
        <is>
          <t>Differs from upstream baseline</t>
        </is>
      </c>
      <c r="G1771" s="3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37" t="inlineStr">
        <is>
          <t>2026-09-30</t>
        </is>
      </c>
      <c r="B1773" s="37" t="inlineStr">
        <is>
          <t>Moves</t>
        </is>
      </c>
      <c r="C1773" s="37" t="inlineStr">
        <is>
          <t>Last Resort power</t>
        </is>
      </c>
      <c r="D1773" s="37" t="n">
        <v>140</v>
      </c>
      <c r="E1773" s="37" t="n">
        <v>130</v>
      </c>
      <c r="F1773" s="37" t="inlineStr">
        <is>
          <t>Differs from upstream baseline</t>
        </is>
      </c>
      <c r="G1773" s="3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37" t="inlineStr">
        <is>
          <t>2026-09-30</t>
        </is>
      </c>
      <c r="B1775" s="37" t="inlineStr">
        <is>
          <t>Moves</t>
        </is>
      </c>
      <c r="C1775" s="37" t="inlineStr">
        <is>
          <t>Leaf Storm power</t>
        </is>
      </c>
      <c r="D1775" s="37" t="n">
        <v>130</v>
      </c>
      <c r="E1775" s="37" t="n">
        <v>120</v>
      </c>
      <c r="F1775" s="37" t="inlineStr">
        <is>
          <t>Differs from upstream baseline</t>
        </is>
      </c>
      <c r="G1775" s="3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37" t="inlineStr">
        <is>
          <t>2026-09-30</t>
        </is>
      </c>
      <c r="B1777" s="37" t="inlineStr">
        <is>
          <t>Moves</t>
        </is>
      </c>
      <c r="C1777" s="37" t="inlineStr">
        <is>
          <t>Leaf Tornado power</t>
        </is>
      </c>
      <c r="D1777" s="37" t="n">
        <v>65</v>
      </c>
      <c r="E1777" s="37" t="n">
        <v>75</v>
      </c>
      <c r="F1777" s="37" t="inlineStr">
        <is>
          <t>Differs from upstream baseline</t>
        </is>
      </c>
      <c r="G1777" s="3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37" t="inlineStr">
        <is>
          <t>2026-09-30</t>
        </is>
      </c>
      <c r="B1779" s="37" t="inlineStr">
        <is>
          <t>Moves</t>
        </is>
      </c>
      <c r="C1779" s="37" t="inlineStr">
        <is>
          <t>Leech Life pp</t>
        </is>
      </c>
      <c r="D1779" s="37" t="n">
        <v>10</v>
      </c>
      <c r="E1779" s="37" t="n">
        <v>15</v>
      </c>
      <c r="F1779" s="37" t="inlineStr">
        <is>
          <t>Differs from upstream baseline</t>
        </is>
      </c>
      <c r="G1779" s="3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37" t="inlineStr">
        <is>
          <t>2026-09-30</t>
        </is>
      </c>
      <c r="B1781" s="37" t="inlineStr">
        <is>
          <t>Moves</t>
        </is>
      </c>
      <c r="C1781" s="37" t="inlineStr">
        <is>
          <t>Lick power</t>
        </is>
      </c>
      <c r="D1781" s="37" t="n">
        <v>30</v>
      </c>
      <c r="E1781" s="37" t="n">
        <v>80</v>
      </c>
      <c r="F1781" s="37" t="inlineStr">
        <is>
          <t>Differs from upstream baseline</t>
        </is>
      </c>
      <c r="G1781" s="3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37" t="inlineStr">
        <is>
          <t>2026-09-30</t>
        </is>
      </c>
      <c r="B1783" s="37" t="inlineStr">
        <is>
          <t>Moves</t>
        </is>
      </c>
      <c r="C1783" s="37" t="inlineStr">
        <is>
          <t>Light Of Ruin accuracy</t>
        </is>
      </c>
      <c r="D1783" s="37" t="n">
        <v>90</v>
      </c>
      <c r="E1783" s="37" t="n">
        <v>95</v>
      </c>
      <c r="F1783" s="37" t="inlineStr">
        <is>
          <t>Differs from upstream baseline</t>
        </is>
      </c>
      <c r="G1783" s="3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37" t="inlineStr">
        <is>
          <t>2026-09-30</t>
        </is>
      </c>
      <c r="B1785" s="37" t="inlineStr">
        <is>
          <t>Moves</t>
        </is>
      </c>
      <c r="C1785" s="37" t="inlineStr">
        <is>
          <t>Lovely Kiss accuracy</t>
        </is>
      </c>
      <c r="D1785" s="37" t="n">
        <v>75</v>
      </c>
      <c r="E1785" s="37" t="n">
        <v>90</v>
      </c>
      <c r="F1785" s="37" t="inlineStr">
        <is>
          <t>Differs from upstream baseline</t>
        </is>
      </c>
      <c r="G1785" s="3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37" t="inlineStr">
        <is>
          <t>2026-09-30</t>
        </is>
      </c>
      <c r="B1787" s="37" t="inlineStr">
        <is>
          <t>Moves</t>
        </is>
      </c>
      <c r="C1787" s="37" t="inlineStr">
        <is>
          <t>Luster Purge power</t>
        </is>
      </c>
      <c r="D1787" s="37" t="n">
        <v>95</v>
      </c>
      <c r="E1787" s="37" t="n">
        <v>100</v>
      </c>
      <c r="F1787" s="37" t="inlineStr">
        <is>
          <t>Differs from upstream baseline</t>
        </is>
      </c>
      <c r="G1787" s="3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37" t="inlineStr">
        <is>
          <t>2026-09-30</t>
        </is>
      </c>
      <c r="B1789" s="37" t="inlineStr">
        <is>
          <t>Moves</t>
        </is>
      </c>
      <c r="C1789" s="37" t="inlineStr">
        <is>
          <t>Magical Leaf pp</t>
        </is>
      </c>
      <c r="D1789" s="37" t="n">
        <v>20</v>
      </c>
      <c r="E1789" s="37" t="n">
        <v>15</v>
      </c>
      <c r="F1789" s="37" t="inlineStr">
        <is>
          <t>Differs from upstream baseline</t>
        </is>
      </c>
      <c r="G1789" s="3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37" t="inlineStr">
        <is>
          <t>2026-09-30</t>
        </is>
      </c>
      <c r="B1791" s="37" t="inlineStr">
        <is>
          <t>Moves</t>
        </is>
      </c>
      <c r="C1791" s="37" t="inlineStr">
        <is>
          <t>Magma Storm power</t>
        </is>
      </c>
      <c r="D1791" s="37" t="n">
        <v>100</v>
      </c>
      <c r="E1791" s="37" t="n">
        <v>120</v>
      </c>
      <c r="F1791" s="37" t="inlineStr">
        <is>
          <t>Differs from upstream baseline</t>
        </is>
      </c>
      <c r="G1791" s="3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37" t="inlineStr">
        <is>
          <t>2026-09-30</t>
        </is>
      </c>
      <c r="B1793" s="37" t="inlineStr">
        <is>
          <t>Moves</t>
        </is>
      </c>
      <c r="C1793" s="37" t="inlineStr">
        <is>
          <t>Magnet Bomb power</t>
        </is>
      </c>
      <c r="D1793" s="37" t="n">
        <v>60</v>
      </c>
      <c r="E1793" s="37" t="n">
        <v>100</v>
      </c>
      <c r="F1793" s="37" t="inlineStr">
        <is>
          <t>Differs from upstream baseline</t>
        </is>
      </c>
      <c r="G1793" s="3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37" t="inlineStr">
        <is>
          <t>2026-09-30</t>
        </is>
      </c>
      <c r="B1795" s="37" t="inlineStr">
        <is>
          <t>Moves</t>
        </is>
      </c>
      <c r="C1795" s="37" t="inlineStr">
        <is>
          <t>Megahorn accuracy</t>
        </is>
      </c>
      <c r="D1795" s="37" t="n">
        <v>85</v>
      </c>
      <c r="E1795" s="37" t="n">
        <v>90</v>
      </c>
      <c r="F1795" s="37" t="inlineStr">
        <is>
          <t>Differs from upstream baseline</t>
        </is>
      </c>
      <c r="G1795" s="3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37" t="inlineStr">
        <is>
          <t>2026-09-30</t>
        </is>
      </c>
      <c r="B1797" s="37" t="inlineStr">
        <is>
          <t>Moves</t>
        </is>
      </c>
      <c r="C1797" s="37" t="inlineStr">
        <is>
          <t>Mega Kick accuracy</t>
        </is>
      </c>
      <c r="D1797" s="37" t="n">
        <v>75</v>
      </c>
      <c r="E1797" s="37" t="n">
        <v>90</v>
      </c>
      <c r="F1797" s="37" t="inlineStr">
        <is>
          <t>Differs from upstream baseline</t>
        </is>
      </c>
      <c r="G1797" s="3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37" t="inlineStr">
        <is>
          <t>2026-09-30</t>
        </is>
      </c>
      <c r="B1799" s="37" t="inlineStr">
        <is>
          <t>Moves</t>
        </is>
      </c>
      <c r="C1799" s="37" t="inlineStr">
        <is>
          <t>Mega Punch accuracy</t>
        </is>
      </c>
      <c r="D1799" s="37" t="n">
        <v>85</v>
      </c>
      <c r="E1799" s="37" t="n">
        <v>90</v>
      </c>
      <c r="F1799" s="37" t="inlineStr">
        <is>
          <t>Differs from upstream baseline</t>
        </is>
      </c>
      <c r="G1799" s="3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37" t="inlineStr">
        <is>
          <t>2026-09-30</t>
        </is>
      </c>
      <c r="B1801" s="37" t="inlineStr">
        <is>
          <t>Moves</t>
        </is>
      </c>
      <c r="C1801" s="37" t="inlineStr">
        <is>
          <t>Metal Claw accuracy</t>
        </is>
      </c>
      <c r="D1801" s="37" t="n">
        <v>95</v>
      </c>
      <c r="E1801" s="37" t="n">
        <v>100</v>
      </c>
      <c r="F1801" s="37" t="inlineStr">
        <is>
          <t>Differs from upstream baseline</t>
        </is>
      </c>
      <c r="G1801" s="3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37" t="inlineStr">
        <is>
          <t>2026-09-30</t>
        </is>
      </c>
      <c r="B1803" s="37" t="inlineStr">
        <is>
          <t>Moves</t>
        </is>
      </c>
      <c r="C1803" s="37" t="inlineStr">
        <is>
          <t>Metal Sound pp</t>
        </is>
      </c>
      <c r="D1803" s="37" t="n">
        <v>40</v>
      </c>
      <c r="E1803" s="37" t="n">
        <v>3</v>
      </c>
      <c r="F1803" s="37" t="inlineStr">
        <is>
          <t>Differs from upstream baseline</t>
        </is>
      </c>
      <c r="G1803" s="3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37" t="inlineStr">
        <is>
          <t>2026-09-30</t>
        </is>
      </c>
      <c r="B1805" s="37" t="inlineStr">
        <is>
          <t>Moves</t>
        </is>
      </c>
      <c r="C1805" s="37" t="inlineStr">
        <is>
          <t>Meteor Mash accuracy</t>
        </is>
      </c>
      <c r="D1805" s="37" t="n">
        <v>90</v>
      </c>
      <c r="E1805" s="37" t="n">
        <v>100</v>
      </c>
      <c r="F1805" s="37" t="inlineStr">
        <is>
          <t>Differs from upstream baseline</t>
        </is>
      </c>
      <c r="G1805" s="3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37" t="inlineStr">
        <is>
          <t>2026-09-30</t>
        </is>
      </c>
      <c r="B1807" s="37" t="inlineStr">
        <is>
          <t>Moves</t>
        </is>
      </c>
      <c r="C1807" s="37" t="inlineStr">
        <is>
          <t>Milk Drink pp</t>
        </is>
      </c>
      <c r="D1807" s="37" t="n">
        <v>5</v>
      </c>
      <c r="E1807" s="37" t="n">
        <v>10</v>
      </c>
      <c r="F1807" s="37" t="inlineStr">
        <is>
          <t>Differs from upstream baseline</t>
        </is>
      </c>
      <c r="G1807" s="3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37" t="inlineStr">
        <is>
          <t>2026-09-30</t>
        </is>
      </c>
      <c r="B1809" s="37" t="inlineStr">
        <is>
          <t>Moves</t>
        </is>
      </c>
      <c r="C1809" s="37" t="inlineStr">
        <is>
          <t>Mirror Shot power</t>
        </is>
      </c>
      <c r="D1809" s="37" t="n">
        <v>65</v>
      </c>
      <c r="E1809" s="37" t="n">
        <v>120</v>
      </c>
      <c r="F1809" s="37" t="inlineStr">
        <is>
          <t>Differs from upstream baseline</t>
        </is>
      </c>
      <c r="G1809" s="3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37" t="inlineStr">
        <is>
          <t>2026-09-30</t>
        </is>
      </c>
      <c r="B1811" s="37" t="inlineStr">
        <is>
          <t>Moves</t>
        </is>
      </c>
      <c r="C1811" s="37" t="inlineStr">
        <is>
          <t>Mist pp</t>
        </is>
      </c>
      <c r="D1811" s="37" t="n">
        <v>30</v>
      </c>
      <c r="E1811" s="37" t="n">
        <v>3</v>
      </c>
      <c r="F1811" s="37" t="inlineStr">
        <is>
          <t>Differs from upstream baseline</t>
        </is>
      </c>
      <c r="G1811" s="3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37" t="inlineStr">
        <is>
          <t>2026-09-30</t>
        </is>
      </c>
      <c r="B1813" s="37" t="inlineStr">
        <is>
          <t>Moves</t>
        </is>
      </c>
      <c r="C1813" s="37" t="inlineStr">
        <is>
          <t>Muddy Water power</t>
        </is>
      </c>
      <c r="D1813" s="37" t="n">
        <v>90</v>
      </c>
      <c r="E1813" s="37" t="n">
        <v>95</v>
      </c>
      <c r="F1813" s="37" t="inlineStr">
        <is>
          <t>Differs from upstream baseline</t>
        </is>
      </c>
      <c r="G1813" s="3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37" t="inlineStr">
        <is>
          <t>2026-09-30</t>
        </is>
      </c>
      <c r="B1815" s="37" t="inlineStr">
        <is>
          <t>Moves</t>
        </is>
      </c>
      <c r="C1815" s="37" t="inlineStr">
        <is>
          <t>Mud Bomb accuracy</t>
        </is>
      </c>
      <c r="D1815" s="37" t="n">
        <v>85</v>
      </c>
      <c r="E1815" s="37" t="n">
        <v>100</v>
      </c>
      <c r="F1815" s="37" t="inlineStr">
        <is>
          <t>Differs from upstream baseline</t>
        </is>
      </c>
      <c r="G1815" s="3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37" t="inlineStr">
        <is>
          <t>2026-09-30</t>
        </is>
      </c>
      <c r="B1817" s="37" t="inlineStr">
        <is>
          <t>Moves</t>
        </is>
      </c>
      <c r="C1817" s="37" t="inlineStr">
        <is>
          <t>Mystical Fire accuracy</t>
        </is>
      </c>
      <c r="D1817" s="37" t="n">
        <v>100</v>
      </c>
      <c r="E1817" s="37" t="n">
        <v>0</v>
      </c>
      <c r="F1817" s="37" t="inlineStr">
        <is>
          <t>Differs from upstream baseline</t>
        </is>
      </c>
      <c r="G1817" s="3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37" t="inlineStr">
        <is>
          <t>2026-09-30</t>
        </is>
      </c>
      <c r="B1819" s="37" t="inlineStr">
        <is>
          <t>Moves</t>
        </is>
      </c>
      <c r="C1819" s="37" t="inlineStr">
        <is>
          <t>Nasty Plot pp</t>
        </is>
      </c>
      <c r="D1819" s="37" t="n">
        <v>20</v>
      </c>
      <c r="E1819" s="37" t="n">
        <v>1</v>
      </c>
      <c r="F1819" s="37" t="inlineStr">
        <is>
          <t>Differs from upstream baseline</t>
        </is>
      </c>
      <c r="G1819" s="3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37" t="inlineStr">
        <is>
          <t>2026-09-30</t>
        </is>
      </c>
      <c r="B1821" s="37" t="inlineStr">
        <is>
          <t>Moves</t>
        </is>
      </c>
      <c r="C1821" s="37" t="inlineStr">
        <is>
          <t>Natural Gift pp</t>
        </is>
      </c>
      <c r="D1821" s="37" t="n">
        <v>15</v>
      </c>
      <c r="E1821" s="37" t="n">
        <v>1</v>
      </c>
      <c r="F1821" s="37" t="inlineStr">
        <is>
          <t>Differs from upstream baseline</t>
        </is>
      </c>
      <c r="G1821" s="3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37" t="inlineStr">
        <is>
          <t>2026-09-30</t>
        </is>
      </c>
      <c r="B1823" s="37" t="inlineStr">
        <is>
          <t>Moves</t>
        </is>
      </c>
      <c r="C1823" s="37" t="inlineStr">
        <is>
          <t>Needle Arm power</t>
        </is>
      </c>
      <c r="D1823" s="37" t="n">
        <v>60</v>
      </c>
      <c r="E1823" s="37" t="n">
        <v>80</v>
      </c>
      <c r="F1823" s="37" t="inlineStr">
        <is>
          <t>Differs from upstream baseline</t>
        </is>
      </c>
      <c r="G1823" s="3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37" t="inlineStr">
        <is>
          <t>2026-09-30</t>
        </is>
      </c>
      <c r="B1825" s="37" t="inlineStr">
        <is>
          <t>Moves</t>
        </is>
      </c>
      <c r="C1825" s="37" t="inlineStr">
        <is>
          <t>Night Daze accuracy</t>
        </is>
      </c>
      <c r="D1825" s="37" t="n">
        <v>95</v>
      </c>
      <c r="E1825" s="37" t="n">
        <v>100</v>
      </c>
      <c r="F1825" s="37" t="inlineStr">
        <is>
          <t>Differs from upstream baseline</t>
        </is>
      </c>
      <c r="G1825" s="3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37" t="inlineStr">
        <is>
          <t>2026-09-30</t>
        </is>
      </c>
      <c r="B1827" s="37" t="inlineStr">
        <is>
          <t>Moves</t>
        </is>
      </c>
      <c r="C1827" s="37" t="inlineStr">
        <is>
          <t>Nuzzle power</t>
        </is>
      </c>
      <c r="D1827" s="37" t="n">
        <v>20</v>
      </c>
      <c r="E1827" s="37" t="n">
        <v>30</v>
      </c>
      <c r="F1827" s="37" t="inlineStr">
        <is>
          <t>Differs from upstream baseline</t>
        </is>
      </c>
      <c r="G1827" s="3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37" t="inlineStr">
        <is>
          <t>2026-09-30</t>
        </is>
      </c>
      <c r="B1829" s="37" t="inlineStr">
        <is>
          <t>Moves</t>
        </is>
      </c>
      <c r="C1829" s="37" t="inlineStr">
        <is>
          <t>Octazooka power</t>
        </is>
      </c>
      <c r="D1829" s="37" t="n">
        <v>65</v>
      </c>
      <c r="E1829" s="37" t="n">
        <v>95</v>
      </c>
      <c r="F1829" s="37" t="inlineStr">
        <is>
          <t>Differs from upstream baseline</t>
        </is>
      </c>
      <c r="G1829" s="3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37" t="inlineStr">
        <is>
          <t>2026-09-30</t>
        </is>
      </c>
      <c r="B1831" s="37" t="inlineStr">
        <is>
          <t>Moves</t>
        </is>
      </c>
      <c r="C1831" s="37" t="inlineStr">
        <is>
          <t>Ominous Wind power</t>
        </is>
      </c>
      <c r="D1831" s="37" t="n">
        <v>60</v>
      </c>
      <c r="E1831" s="37" t="n">
        <v>80</v>
      </c>
      <c r="F1831" s="37" t="inlineStr">
        <is>
          <t>Differs from upstream baseline</t>
        </is>
      </c>
      <c r="G1831" s="3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37" t="inlineStr">
        <is>
          <t>2026-09-30</t>
        </is>
      </c>
      <c r="B1833" s="37" t="inlineStr">
        <is>
          <t>Moves</t>
        </is>
      </c>
      <c r="C1833" s="37" t="inlineStr">
        <is>
          <t>Origin Pulse power</t>
        </is>
      </c>
      <c r="D1833" s="37" t="n">
        <v>110</v>
      </c>
      <c r="E1833" s="37" t="n">
        <v>120</v>
      </c>
      <c r="F1833" s="37" t="inlineStr">
        <is>
          <t>Differs from upstream baseline</t>
        </is>
      </c>
      <c r="G1833" s="3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37" t="inlineStr">
        <is>
          <t>2026-09-30</t>
        </is>
      </c>
      <c r="B1835" s="37" t="inlineStr">
        <is>
          <t>Moves</t>
        </is>
      </c>
      <c r="C1835" s="37" t="inlineStr">
        <is>
          <t>Outrage pp</t>
        </is>
      </c>
      <c r="D1835" s="37" t="n">
        <v>10</v>
      </c>
      <c r="E1835" s="37" t="n">
        <v>15</v>
      </c>
      <c r="F1835" s="37" t="inlineStr">
        <is>
          <t>Differs from upstream baseline</t>
        </is>
      </c>
      <c r="G1835" s="3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37" t="inlineStr">
        <is>
          <t>2026-09-30</t>
        </is>
      </c>
      <c r="B1837" s="37" t="inlineStr">
        <is>
          <t>Moves</t>
        </is>
      </c>
      <c r="C1837" s="37" t="inlineStr">
        <is>
          <t>Overheat accuracy</t>
        </is>
      </c>
      <c r="D1837" s="37" t="n">
        <v>90</v>
      </c>
      <c r="E1837" s="37" t="n">
        <v>100</v>
      </c>
      <c r="F1837" s="37" t="inlineStr">
        <is>
          <t>Differs from upstream baseline</t>
        </is>
      </c>
      <c r="G1837" s="3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37" t="inlineStr">
        <is>
          <t>2026-09-30</t>
        </is>
      </c>
      <c r="B1839" s="37" t="inlineStr">
        <is>
          <t>Moves</t>
        </is>
      </c>
      <c r="C1839" s="37" t="inlineStr">
        <is>
          <t>Parting Shot pp</t>
        </is>
      </c>
      <c r="D1839" s="37" t="n">
        <v>20</v>
      </c>
      <c r="E1839" s="37" t="n">
        <v>15</v>
      </c>
      <c r="F1839" s="37" t="inlineStr">
        <is>
          <t>Differs from upstream baseline</t>
        </is>
      </c>
      <c r="G1839" s="3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37" t="inlineStr">
        <is>
          <t>2026-09-30</t>
        </is>
      </c>
      <c r="B1841" s="37" t="inlineStr">
        <is>
          <t>Moves</t>
        </is>
      </c>
      <c r="C1841" s="37" t="inlineStr">
        <is>
          <t>Peck power</t>
        </is>
      </c>
      <c r="D1841" s="37" t="n">
        <v>35</v>
      </c>
      <c r="E1841" s="37" t="n">
        <v>40</v>
      </c>
      <c r="F1841" s="37" t="inlineStr">
        <is>
          <t>Differs from upstream baseline</t>
        </is>
      </c>
      <c r="G1841" s="3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37" t="inlineStr">
        <is>
          <t>2026-09-30</t>
        </is>
      </c>
      <c r="B1843" s="37" t="inlineStr">
        <is>
          <t>Moves</t>
        </is>
      </c>
      <c r="C1843" s="37" t="inlineStr">
        <is>
          <t>Petal Dance power</t>
        </is>
      </c>
      <c r="D1843" s="37" t="n">
        <v>120</v>
      </c>
      <c r="E1843" s="37" t="n">
        <v>100</v>
      </c>
      <c r="F1843" s="37" t="inlineStr">
        <is>
          <t>Differs from upstream baseline</t>
        </is>
      </c>
      <c r="G1843" s="3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37" t="inlineStr">
        <is>
          <t>2026-09-30</t>
        </is>
      </c>
      <c r="B1845" s="37" t="inlineStr">
        <is>
          <t>Moves</t>
        </is>
      </c>
      <c r="C1845" s="37" t="inlineStr">
        <is>
          <t>Phantom Force power</t>
        </is>
      </c>
      <c r="D1845" s="37" t="n">
        <v>90</v>
      </c>
      <c r="E1845" s="37" t="n">
        <v>100</v>
      </c>
      <c r="F1845" s="37" t="inlineStr">
        <is>
          <t>Differs from upstream baseline</t>
        </is>
      </c>
      <c r="G1845" s="3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37" t="inlineStr">
        <is>
          <t>2026-09-30</t>
        </is>
      </c>
      <c r="B1847" s="37" t="inlineStr">
        <is>
          <t>Moves</t>
        </is>
      </c>
      <c r="C1847" s="37" t="inlineStr">
        <is>
          <t>Pin Missile pp</t>
        </is>
      </c>
      <c r="D1847" s="37" t="n">
        <v>20</v>
      </c>
      <c r="E1847" s="37" t="n">
        <v>15</v>
      </c>
      <c r="F1847" s="37" t="inlineStr">
        <is>
          <t>Differs from upstream baseline</t>
        </is>
      </c>
      <c r="G1847" s="3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37" t="inlineStr">
        <is>
          <t>2026-09-30</t>
        </is>
      </c>
      <c r="B1849" s="37" t="inlineStr">
        <is>
          <t>Moves</t>
        </is>
      </c>
      <c r="C1849" s="37" t="inlineStr">
        <is>
          <t>Play Rough accuracy</t>
        </is>
      </c>
      <c r="D1849" s="37" t="n">
        <v>90</v>
      </c>
      <c r="E1849" s="37" t="n">
        <v>100</v>
      </c>
      <c r="F1849" s="37" t="inlineStr">
        <is>
          <t>Differs from upstream baseline</t>
        </is>
      </c>
      <c r="G1849" s="3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37" t="inlineStr">
        <is>
          <t>2026-09-30</t>
        </is>
      </c>
      <c r="B1851" s="37" t="inlineStr">
        <is>
          <t>Moves</t>
        </is>
      </c>
      <c r="C1851" s="37" t="inlineStr">
        <is>
          <t>Pluck pp</t>
        </is>
      </c>
      <c r="D1851" s="37" t="n">
        <v>20</v>
      </c>
      <c r="E1851" s="37" t="n">
        <v>5</v>
      </c>
      <c r="F1851" s="37" t="inlineStr">
        <is>
          <t>Differs from upstream baseline</t>
        </is>
      </c>
      <c r="G1851" s="3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37" t="inlineStr">
        <is>
          <t>2026-09-30</t>
        </is>
      </c>
      <c r="B1853" s="37" t="inlineStr">
        <is>
          <t>Moves</t>
        </is>
      </c>
      <c r="C1853" s="37" t="inlineStr">
        <is>
          <t>Poison Gas accuracy</t>
        </is>
      </c>
      <c r="D1853" s="37" t="n">
        <v>90</v>
      </c>
      <c r="E1853" s="37" t="n">
        <v>85</v>
      </c>
      <c r="F1853" s="37" t="inlineStr">
        <is>
          <t>Differs from upstream baseline</t>
        </is>
      </c>
      <c r="G1853" s="3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37" t="inlineStr">
        <is>
          <t>2026-09-30</t>
        </is>
      </c>
      <c r="B1855" s="37" t="inlineStr">
        <is>
          <t>Moves</t>
        </is>
      </c>
      <c r="C1855" s="37" t="inlineStr">
        <is>
          <t>Poison Sting power</t>
        </is>
      </c>
      <c r="D1855" s="37" t="n">
        <v>15</v>
      </c>
      <c r="E1855" s="37" t="n">
        <v>40</v>
      </c>
      <c r="F1855" s="37" t="inlineStr">
        <is>
          <t>Differs from upstream baseline</t>
        </is>
      </c>
      <c r="G1855" s="3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37" t="inlineStr">
        <is>
          <t>2026-09-30</t>
        </is>
      </c>
      <c r="B1857" s="37" t="inlineStr">
        <is>
          <t>Moves</t>
        </is>
      </c>
      <c r="C1857" s="37" t="inlineStr">
        <is>
          <t>Poison Tail pp</t>
        </is>
      </c>
      <c r="D1857" s="37" t="n">
        <v>25</v>
      </c>
      <c r="E1857" s="37" t="n">
        <v>5</v>
      </c>
      <c r="F1857" s="37" t="inlineStr">
        <is>
          <t>Differs from upstream baseline</t>
        </is>
      </c>
      <c r="G1857" s="3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37" t="inlineStr">
        <is>
          <t>2026-09-30</t>
        </is>
      </c>
      <c r="B1859" s="37" t="inlineStr">
        <is>
          <t>Moves</t>
        </is>
      </c>
      <c r="C1859" s="37" t="inlineStr">
        <is>
          <t>Power Swap pp</t>
        </is>
      </c>
      <c r="D1859" s="37" t="n">
        <v>10</v>
      </c>
      <c r="E1859" s="37" t="n">
        <v>3</v>
      </c>
      <c r="F1859" s="37" t="inlineStr">
        <is>
          <t>Differs from upstream baseline</t>
        </is>
      </c>
      <c r="G1859" s="3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37" t="inlineStr">
        <is>
          <t>2026-09-30</t>
        </is>
      </c>
      <c r="B1861" s="37" t="inlineStr">
        <is>
          <t>Moves</t>
        </is>
      </c>
      <c r="C1861" s="37" t="inlineStr">
        <is>
          <t>Power Whip accuracy</t>
        </is>
      </c>
      <c r="D1861" s="37" t="n">
        <v>85</v>
      </c>
      <c r="E1861" s="37" t="n">
        <v>90</v>
      </c>
      <c r="F1861" s="37" t="inlineStr">
        <is>
          <t>Differs from upstream baseline</t>
        </is>
      </c>
      <c r="G1861" s="3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37" t="inlineStr">
        <is>
          <t>2026-09-30</t>
        </is>
      </c>
      <c r="B1863" s="37" t="inlineStr">
        <is>
          <t>Moves</t>
        </is>
      </c>
      <c r="C1863" s="37" t="inlineStr">
        <is>
          <t>Present accuracy</t>
        </is>
      </c>
      <c r="D1863" s="37" t="n">
        <v>90</v>
      </c>
      <c r="E1863" s="37" t="n">
        <v>100</v>
      </c>
      <c r="F1863" s="37" t="inlineStr">
        <is>
          <t>Differs from upstream baseline</t>
        </is>
      </c>
      <c r="G1863" s="3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37" t="inlineStr">
        <is>
          <t>2026-09-30</t>
        </is>
      </c>
      <c r="B1865" s="37" t="inlineStr">
        <is>
          <t>Moves</t>
        </is>
      </c>
      <c r="C1865" s="37" t="inlineStr">
        <is>
          <t>Psycho Cut power</t>
        </is>
      </c>
      <c r="D1865" s="37" t="n">
        <v>70</v>
      </c>
      <c r="E1865" s="37" t="n">
        <v>90</v>
      </c>
      <c r="F1865" s="37" t="inlineStr">
        <is>
          <t>Differs from upstream baseline</t>
        </is>
      </c>
      <c r="G1865" s="3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37" t="inlineStr">
        <is>
          <t>2026-09-30</t>
        </is>
      </c>
      <c r="B1867" s="37" t="inlineStr">
        <is>
          <t>Moves</t>
        </is>
      </c>
      <c r="C1867" s="37" t="inlineStr">
        <is>
          <t>Punishment power</t>
        </is>
      </c>
      <c r="D1867" s="37" t="n">
        <v>60</v>
      </c>
      <c r="E1867" s="37" t="n">
        <v>1</v>
      </c>
      <c r="F1867" s="37" t="inlineStr">
        <is>
          <t>Differs from upstream baseline</t>
        </is>
      </c>
      <c r="G1867" s="3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37" t="inlineStr">
        <is>
          <t>2026-09-30</t>
        </is>
      </c>
      <c r="B1869" s="37" t="inlineStr">
        <is>
          <t>Moves</t>
        </is>
      </c>
      <c r="C1869" s="37" t="inlineStr">
        <is>
          <t>Pursuit pp</t>
        </is>
      </c>
      <c r="D1869" s="37" t="n">
        <v>20</v>
      </c>
      <c r="E1869" s="37" t="n">
        <v>15</v>
      </c>
      <c r="F1869" s="37" t="inlineStr">
        <is>
          <t>Differs from upstream baseline</t>
        </is>
      </c>
      <c r="G1869" s="3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37" t="inlineStr">
        <is>
          <t>2026-09-30</t>
        </is>
      </c>
      <c r="B1871" s="37" t="inlineStr">
        <is>
          <t>Moves</t>
        </is>
      </c>
      <c r="C1871" s="37" t="inlineStr">
        <is>
          <t>Rage power</t>
        </is>
      </c>
      <c r="D1871" s="37" t="n">
        <v>20</v>
      </c>
      <c r="E1871" s="37" t="n">
        <v>70</v>
      </c>
      <c r="F1871" s="37" t="inlineStr">
        <is>
          <t>Differs from upstream baseline</t>
        </is>
      </c>
      <c r="G1871" s="3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37" t="inlineStr">
        <is>
          <t>2026-09-30</t>
        </is>
      </c>
      <c r="B1873" s="37" t="inlineStr">
        <is>
          <t>Moves</t>
        </is>
      </c>
      <c r="C1873" s="37" t="inlineStr">
        <is>
          <t>Rain Dance pp</t>
        </is>
      </c>
      <c r="D1873" s="37" t="n">
        <v>5</v>
      </c>
      <c r="E1873" s="37" t="n">
        <v>1</v>
      </c>
      <c r="F1873" s="37" t="inlineStr">
        <is>
          <t>Differs from upstream baseline</t>
        </is>
      </c>
      <c r="G1873" s="3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37" t="inlineStr">
        <is>
          <t>2026-09-30</t>
        </is>
      </c>
      <c r="B1875" s="37" t="inlineStr">
        <is>
          <t>Moves</t>
        </is>
      </c>
      <c r="C1875" s="37" t="inlineStr">
        <is>
          <t>Rapid Spin pp</t>
        </is>
      </c>
      <c r="D1875" s="37" t="n">
        <v>40</v>
      </c>
      <c r="E1875" s="37" t="n">
        <v>20</v>
      </c>
      <c r="F1875" s="37" t="inlineStr">
        <is>
          <t>Differs from upstream baseline</t>
        </is>
      </c>
      <c r="G1875" s="3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37" t="inlineStr">
        <is>
          <t>2026-09-30</t>
        </is>
      </c>
      <c r="B1877" s="37" t="inlineStr">
        <is>
          <t>Moves</t>
        </is>
      </c>
      <c r="C1877" s="37" t="inlineStr">
        <is>
          <t>Razor Leaf accuracy</t>
        </is>
      </c>
      <c r="D1877" s="37" t="n">
        <v>95</v>
      </c>
      <c r="E1877" s="37" t="n">
        <v>100</v>
      </c>
      <c r="F1877" s="37" t="inlineStr">
        <is>
          <t>Differs from upstream baseline</t>
        </is>
      </c>
      <c r="G1877" s="3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37" t="inlineStr">
        <is>
          <t>2026-09-30</t>
        </is>
      </c>
      <c r="B1879" s="37" t="inlineStr">
        <is>
          <t>Moves</t>
        </is>
      </c>
      <c r="C1879" s="37" t="inlineStr">
        <is>
          <t>Razor Shell accuracy</t>
        </is>
      </c>
      <c r="D1879" s="37" t="n">
        <v>95</v>
      </c>
      <c r="E1879" s="37" t="n">
        <v>100</v>
      </c>
      <c r="F1879" s="37" t="inlineStr">
        <is>
          <t>Differs from upstream baseline</t>
        </is>
      </c>
      <c r="G1879" s="3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37" t="inlineStr">
        <is>
          <t>2026-09-30</t>
        </is>
      </c>
      <c r="B1881" s="37" t="inlineStr">
        <is>
          <t>Moves</t>
        </is>
      </c>
      <c r="C1881" s="37" t="inlineStr">
        <is>
          <t>Recycle accuracy</t>
        </is>
      </c>
      <c r="D1881" s="37" t="n">
        <v>100</v>
      </c>
      <c r="E1881" s="37" t="n">
        <v>0</v>
      </c>
      <c r="F1881" s="37" t="inlineStr">
        <is>
          <t>Differs from upstream baseline</t>
        </is>
      </c>
      <c r="G1881" s="3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37" t="inlineStr">
        <is>
          <t>2026-09-30</t>
        </is>
      </c>
      <c r="B1883" s="37" t="inlineStr">
        <is>
          <t>Moves</t>
        </is>
      </c>
      <c r="C1883" s="37" t="inlineStr">
        <is>
          <t>Reflect pp</t>
        </is>
      </c>
      <c r="D1883" s="37" t="n">
        <v>20</v>
      </c>
      <c r="E1883" s="37" t="n">
        <v>2</v>
      </c>
      <c r="F1883" s="37" t="inlineStr">
        <is>
          <t>Differs from upstream baseline</t>
        </is>
      </c>
      <c r="G1883" s="3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37" t="inlineStr">
        <is>
          <t>2026-09-30</t>
        </is>
      </c>
      <c r="B1885" s="37" t="inlineStr">
        <is>
          <t>Moves</t>
        </is>
      </c>
      <c r="C1885" s="37" t="inlineStr">
        <is>
          <t>Refresh pp</t>
        </is>
      </c>
      <c r="D1885" s="37" t="n">
        <v>20</v>
      </c>
      <c r="E1885" s="37" t="n">
        <v>10</v>
      </c>
      <c r="F1885" s="37" t="inlineStr">
        <is>
          <t>Differs from upstream baseline</t>
        </is>
      </c>
      <c r="G1885" s="3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37" t="inlineStr">
        <is>
          <t>2026-09-30</t>
        </is>
      </c>
      <c r="B1887" s="37" t="inlineStr">
        <is>
          <t>Moves</t>
        </is>
      </c>
      <c r="C1887" s="37" t="inlineStr">
        <is>
          <t>Rest pp</t>
        </is>
      </c>
      <c r="D1887" s="37" t="n">
        <v>5</v>
      </c>
      <c r="E1887" s="37" t="n">
        <v>3</v>
      </c>
      <c r="F1887" s="37" t="inlineStr">
        <is>
          <t>Differs from upstream baseline</t>
        </is>
      </c>
      <c r="G1887" s="3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37" t="inlineStr">
        <is>
          <t>2026-09-30</t>
        </is>
      </c>
      <c r="B1889" s="37" t="inlineStr">
        <is>
          <t>Moves</t>
        </is>
      </c>
      <c r="C1889" s="37" t="inlineStr">
        <is>
          <t>Retaliate pp</t>
        </is>
      </c>
      <c r="D1889" s="37" t="n">
        <v>5</v>
      </c>
      <c r="E1889" s="37" t="n">
        <v>10</v>
      </c>
      <c r="F1889" s="37" t="inlineStr">
        <is>
          <t>Differs from upstream baseline</t>
        </is>
      </c>
      <c r="G1889" s="3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37" t="inlineStr">
        <is>
          <t>2026-09-30</t>
        </is>
      </c>
      <c r="B1891" s="37" t="inlineStr">
        <is>
          <t>Moves</t>
        </is>
      </c>
      <c r="C1891" s="37" t="inlineStr">
        <is>
          <t>Roar accuracy</t>
        </is>
      </c>
      <c r="D1891" s="37" t="n">
        <v>0</v>
      </c>
      <c r="E1891" s="37" t="n">
        <v>100</v>
      </c>
      <c r="F1891" s="37" t="inlineStr">
        <is>
          <t>Differs from upstream baseline</t>
        </is>
      </c>
      <c r="G1891" s="3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37" t="inlineStr">
        <is>
          <t>2026-09-30</t>
        </is>
      </c>
      <c r="B1893" s="37" t="inlineStr">
        <is>
          <t>Moves</t>
        </is>
      </c>
      <c r="C1893" s="37" t="inlineStr">
        <is>
          <t>Rock Blast accuracy</t>
        </is>
      </c>
      <c r="D1893" s="37" t="n">
        <v>90</v>
      </c>
      <c r="E1893" s="37" t="n">
        <v>100</v>
      </c>
      <c r="F1893" s="37" t="inlineStr">
        <is>
          <t>Differs from upstream baseline</t>
        </is>
      </c>
      <c r="G1893" s="3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37" t="inlineStr">
        <is>
          <t>2026-09-30</t>
        </is>
      </c>
      <c r="B1895" s="37" t="inlineStr">
        <is>
          <t>Moves</t>
        </is>
      </c>
      <c r="C1895" s="37" t="inlineStr">
        <is>
          <t>Rock Climb accuracy</t>
        </is>
      </c>
      <c r="D1895" s="37" t="n">
        <v>85</v>
      </c>
      <c r="E1895" s="37" t="n">
        <v>100</v>
      </c>
      <c r="F1895" s="37" t="inlineStr">
        <is>
          <t>Differs from upstream baseline</t>
        </is>
      </c>
      <c r="G1895" s="3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37" t="inlineStr">
        <is>
          <t>2026-09-30</t>
        </is>
      </c>
      <c r="B1897" s="37" t="inlineStr">
        <is>
          <t>Moves</t>
        </is>
      </c>
      <c r="C1897" s="37" t="inlineStr">
        <is>
          <t>Rock Polish pp</t>
        </is>
      </c>
      <c r="D1897" s="37" t="n">
        <v>20</v>
      </c>
      <c r="E1897" s="37" t="n">
        <v>1</v>
      </c>
      <c r="F1897" s="37" t="inlineStr">
        <is>
          <t>Differs from upstream baseline</t>
        </is>
      </c>
      <c r="G1897" s="3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37" t="inlineStr">
        <is>
          <t>2026-09-30</t>
        </is>
      </c>
      <c r="B1899" s="37" t="inlineStr">
        <is>
          <t>Moves</t>
        </is>
      </c>
      <c r="C1899" s="37" t="inlineStr">
        <is>
          <t>Rock Throw accuracy</t>
        </is>
      </c>
      <c r="D1899" s="37" t="n">
        <v>90</v>
      </c>
      <c r="E1899" s="37" t="n">
        <v>100</v>
      </c>
      <c r="F1899" s="37" t="inlineStr">
        <is>
          <t>Differs from upstream baseline</t>
        </is>
      </c>
      <c r="G1899" s="3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37" t="inlineStr">
        <is>
          <t>2026-09-30</t>
        </is>
      </c>
      <c r="B1901" s="37" t="inlineStr">
        <is>
          <t>Moves</t>
        </is>
      </c>
      <c r="C1901" s="37" t="inlineStr">
        <is>
          <t>Rock Tomb accuracy</t>
        </is>
      </c>
      <c r="D1901" s="37" t="n">
        <v>95</v>
      </c>
      <c r="E1901" s="37" t="n">
        <v>100</v>
      </c>
      <c r="F1901" s="37" t="inlineStr">
        <is>
          <t>Differs from upstream baseline</t>
        </is>
      </c>
      <c r="G1901" s="3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37" t="inlineStr">
        <is>
          <t>2026-09-30</t>
        </is>
      </c>
      <c r="B1903" s="37" t="inlineStr">
        <is>
          <t>Moves</t>
        </is>
      </c>
      <c r="C1903" s="37" t="inlineStr">
        <is>
          <t>Rock Wrecker power</t>
        </is>
      </c>
      <c r="D1903" s="37" t="n">
        <v>150</v>
      </c>
      <c r="E1903" s="37" t="n">
        <v>40</v>
      </c>
      <c r="F1903" s="37" t="inlineStr">
        <is>
          <t>Differs from upstream baseline</t>
        </is>
      </c>
      <c r="G1903" s="3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37" t="inlineStr">
        <is>
          <t>2026-09-30</t>
        </is>
      </c>
      <c r="B1905" s="37" t="inlineStr">
        <is>
          <t>Moves</t>
        </is>
      </c>
      <c r="C1905" s="37" t="inlineStr">
        <is>
          <t>Rock Wrecker pp</t>
        </is>
      </c>
      <c r="D1905" s="37" t="n">
        <v>5</v>
      </c>
      <c r="E1905" s="37" t="n">
        <v>8</v>
      </c>
      <c r="F1905" s="37" t="inlineStr">
        <is>
          <t>Differs from upstream baseline</t>
        </is>
      </c>
      <c r="G1905" s="3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37" t="inlineStr">
        <is>
          <t>2026-09-30</t>
        </is>
      </c>
      <c r="B1907" s="37" t="inlineStr">
        <is>
          <t>Moves</t>
        </is>
      </c>
      <c r="C1907" s="37" t="inlineStr">
        <is>
          <t>Rollout power</t>
        </is>
      </c>
      <c r="D1907" s="37" t="n">
        <v>30</v>
      </c>
      <c r="E1907" s="37" t="n">
        <v>40</v>
      </c>
      <c r="F1907" s="37" t="inlineStr">
        <is>
          <t>Differs from upstream baseline</t>
        </is>
      </c>
      <c r="G1907" s="3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37" t="inlineStr">
        <is>
          <t>2026-09-30</t>
        </is>
      </c>
      <c r="B1909" s="37" t="inlineStr">
        <is>
          <t>Moves</t>
        </is>
      </c>
      <c r="C1909" s="37" t="inlineStr">
        <is>
          <t>Rollout pp</t>
        </is>
      </c>
      <c r="D1909" s="37" t="n">
        <v>20</v>
      </c>
      <c r="E1909" s="37" t="n">
        <v>5</v>
      </c>
      <c r="F1909" s="37" t="inlineStr">
        <is>
          <t>Differs from upstream baseline</t>
        </is>
      </c>
      <c r="G1909" s="3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37" t="inlineStr">
        <is>
          <t>2026-09-30</t>
        </is>
      </c>
      <c r="B1911" s="37" t="inlineStr">
        <is>
          <t>Moves</t>
        </is>
      </c>
      <c r="C1911" s="37" t="inlineStr">
        <is>
          <t>Round power</t>
        </is>
      </c>
      <c r="D1911" s="37" t="n">
        <v>60</v>
      </c>
      <c r="E1911" s="37" t="n">
        <v>70</v>
      </c>
      <c r="F1911" s="37" t="inlineStr">
        <is>
          <t>Differs from upstream baseline</t>
        </is>
      </c>
      <c r="G1911" s="3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37" t="inlineStr">
        <is>
          <t>2026-09-30</t>
        </is>
      </c>
      <c r="B1913" s="37" t="inlineStr">
        <is>
          <t>Moves</t>
        </is>
      </c>
      <c r="C1913" s="37" t="inlineStr">
        <is>
          <t>Sacred Fire accuracy</t>
        </is>
      </c>
      <c r="D1913" s="37" t="n">
        <v>95</v>
      </c>
      <c r="E1913" s="37" t="n">
        <v>100</v>
      </c>
      <c r="F1913" s="37" t="inlineStr">
        <is>
          <t>Differs from upstream baseline</t>
        </is>
      </c>
      <c r="G1913" s="3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37" t="inlineStr">
        <is>
          <t>2026-09-30</t>
        </is>
      </c>
      <c r="B1915" s="37" t="inlineStr">
        <is>
          <t>Moves</t>
        </is>
      </c>
      <c r="C1915" s="37" t="inlineStr">
        <is>
          <t>Safeguard pp</t>
        </is>
      </c>
      <c r="D1915" s="37" t="n">
        <v>25</v>
      </c>
      <c r="E1915" s="37" t="n">
        <v>5</v>
      </c>
      <c r="F1915" s="37" t="inlineStr">
        <is>
          <t>Differs from upstream baseline</t>
        </is>
      </c>
      <c r="G1915" s="3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37" t="inlineStr">
        <is>
          <t>2026-09-30</t>
        </is>
      </c>
      <c r="B1917" s="37" t="inlineStr">
        <is>
          <t>Moves</t>
        </is>
      </c>
      <c r="C1917" s="37" t="inlineStr">
        <is>
          <t>Sand Attack pp</t>
        </is>
      </c>
      <c r="D1917" s="37" t="n">
        <v>15</v>
      </c>
      <c r="E1917" s="37" t="n">
        <v>5</v>
      </c>
      <c r="F1917" s="37" t="inlineStr">
        <is>
          <t>Differs from upstream baseline</t>
        </is>
      </c>
      <c r="G1917" s="3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37" t="inlineStr">
        <is>
          <t>2026-09-30</t>
        </is>
      </c>
      <c r="B1919" s="37" t="inlineStr">
        <is>
          <t>Moves</t>
        </is>
      </c>
      <c r="C1919" s="37" t="inlineStr">
        <is>
          <t>Sand Tomb accuracy</t>
        </is>
      </c>
      <c r="D1919" s="37" t="n">
        <v>85</v>
      </c>
      <c r="E1919" s="37" t="n">
        <v>100</v>
      </c>
      <c r="F1919" s="37" t="inlineStr">
        <is>
          <t>Differs from upstream baseline</t>
        </is>
      </c>
      <c r="G1919" s="3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37" t="inlineStr">
        <is>
          <t>2026-09-30</t>
        </is>
      </c>
      <c r="B1921" s="37" t="inlineStr">
        <is>
          <t>Moves</t>
        </is>
      </c>
      <c r="C1921" s="37" t="inlineStr">
        <is>
          <t>Screech pp</t>
        </is>
      </c>
      <c r="D1921" s="37" t="n">
        <v>40</v>
      </c>
      <c r="E1921" s="37" t="n">
        <v>5</v>
      </c>
      <c r="F1921" s="37" t="inlineStr">
        <is>
          <t>Differs from upstream baseline</t>
        </is>
      </c>
      <c r="G1921" s="3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37" t="inlineStr">
        <is>
          <t>2026-09-30</t>
        </is>
      </c>
      <c r="B1923" s="37" t="inlineStr">
        <is>
          <t>Moves</t>
        </is>
      </c>
      <c r="C1923" s="37" t="inlineStr">
        <is>
          <t>Secret Sword power</t>
        </is>
      </c>
      <c r="D1923" s="37" t="n">
        <v>85</v>
      </c>
      <c r="E1923" s="37" t="n">
        <v>90</v>
      </c>
      <c r="F1923" s="37" t="inlineStr">
        <is>
          <t>Differs from upstream baseline</t>
        </is>
      </c>
      <c r="G1923" s="3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37" t="inlineStr">
        <is>
          <t>2026-09-30</t>
        </is>
      </c>
      <c r="B1925" s="37" t="inlineStr">
        <is>
          <t>Moves</t>
        </is>
      </c>
      <c r="C1925" s="37" t="inlineStr">
        <is>
          <t>Shadow Ball power</t>
        </is>
      </c>
      <c r="D1925" s="37" t="n">
        <v>80</v>
      </c>
      <c r="E1925" s="37" t="n">
        <v>90</v>
      </c>
      <c r="F1925" s="37" t="inlineStr">
        <is>
          <t>Differs from upstream baseline</t>
        </is>
      </c>
      <c r="G1925" s="3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37" t="inlineStr">
        <is>
          <t>2026-09-30</t>
        </is>
      </c>
      <c r="B1927" s="37" t="inlineStr">
        <is>
          <t>Moves</t>
        </is>
      </c>
      <c r="C1927" s="37" t="inlineStr">
        <is>
          <t>Shadow Punch power</t>
        </is>
      </c>
      <c r="D1927" s="37" t="n">
        <v>60</v>
      </c>
      <c r="E1927" s="37" t="n">
        <v>95</v>
      </c>
      <c r="F1927" s="37" t="inlineStr">
        <is>
          <t>Differs from upstream baseline</t>
        </is>
      </c>
      <c r="G1927" s="3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37" t="inlineStr">
        <is>
          <t>2026-09-30</t>
        </is>
      </c>
      <c r="B1929" s="37" t="inlineStr">
        <is>
          <t>Moves</t>
        </is>
      </c>
      <c r="C1929" s="37" t="inlineStr">
        <is>
          <t>Sharpen pp</t>
        </is>
      </c>
      <c r="D1929" s="37" t="n">
        <v>30</v>
      </c>
      <c r="E1929" s="37" t="n">
        <v>3</v>
      </c>
      <c r="F1929" s="37" t="inlineStr">
        <is>
          <t>Differs from upstream baseline</t>
        </is>
      </c>
      <c r="G1929" s="3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37" t="inlineStr">
        <is>
          <t>2026-09-30</t>
        </is>
      </c>
      <c r="B1931" s="37" t="inlineStr">
        <is>
          <t>Moves</t>
        </is>
      </c>
      <c r="C1931" s="37" t="inlineStr">
        <is>
          <t>Sheer Cold accuracy</t>
        </is>
      </c>
      <c r="D1931" s="37" t="n">
        <v>30</v>
      </c>
      <c r="E1931" s="37" t="n">
        <v>50</v>
      </c>
      <c r="F1931" s="37" t="inlineStr">
        <is>
          <t>Differs from upstream baseline</t>
        </is>
      </c>
      <c r="G1931" s="3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37" t="inlineStr">
        <is>
          <t>2026-09-30</t>
        </is>
      </c>
      <c r="B1933" s="37" t="inlineStr">
        <is>
          <t>Moves</t>
        </is>
      </c>
      <c r="C1933" s="37" t="inlineStr">
        <is>
          <t>Shift Gear pp</t>
        </is>
      </c>
      <c r="D1933" s="37" t="n">
        <v>10</v>
      </c>
      <c r="E1933" s="37" t="n">
        <v>5</v>
      </c>
      <c r="F1933" s="37" t="inlineStr">
        <is>
          <t>Differs from upstream baseline</t>
        </is>
      </c>
      <c r="G1933" s="3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37" t="inlineStr">
        <is>
          <t>2026-09-30</t>
        </is>
      </c>
      <c r="B1935" s="37" t="inlineStr">
        <is>
          <t>Moves</t>
        </is>
      </c>
      <c r="C1935" s="37" t="inlineStr">
        <is>
          <t>Signal Beam power</t>
        </is>
      </c>
      <c r="D1935" s="37" t="n">
        <v>75</v>
      </c>
      <c r="E1935" s="37" t="n">
        <v>95</v>
      </c>
      <c r="F1935" s="37" t="inlineStr">
        <is>
          <t>Differs from upstream baseline</t>
        </is>
      </c>
      <c r="G1935" s="3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37" t="inlineStr">
        <is>
          <t>2026-09-30</t>
        </is>
      </c>
      <c r="B1937" s="37" t="inlineStr">
        <is>
          <t>Moves</t>
        </is>
      </c>
      <c r="C1937" s="37" t="inlineStr">
        <is>
          <t>Silver Wind accuracy</t>
        </is>
      </c>
      <c r="D1937" s="37" t="n">
        <v>100</v>
      </c>
      <c r="E1937" s="37" t="n">
        <v>0</v>
      </c>
      <c r="F1937" s="37" t="inlineStr">
        <is>
          <t>Differs from upstream baseline</t>
        </is>
      </c>
      <c r="G1937" s="3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37" t="inlineStr">
        <is>
          <t>2026-09-30</t>
        </is>
      </c>
      <c r="B1939" s="37" t="inlineStr">
        <is>
          <t>Moves</t>
        </is>
      </c>
      <c r="C1939" s="37" t="inlineStr">
        <is>
          <t>Sing pp</t>
        </is>
      </c>
      <c r="D1939" s="37" t="n">
        <v>15</v>
      </c>
      <c r="E1939" s="37" t="n">
        <v>8</v>
      </c>
      <c r="F1939" s="37" t="inlineStr">
        <is>
          <t>Differs from upstream baseline</t>
        </is>
      </c>
      <c r="G1939" s="3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37" t="inlineStr">
        <is>
          <t>2026-09-30</t>
        </is>
      </c>
      <c r="B1941" s="37" t="inlineStr">
        <is>
          <t>Moves</t>
        </is>
      </c>
      <c r="C1941" s="37" t="inlineStr">
        <is>
          <t>Sky Attack power</t>
        </is>
      </c>
      <c r="D1941" s="37" t="n">
        <v>140</v>
      </c>
      <c r="E1941" s="37" t="n">
        <v>120</v>
      </c>
      <c r="F1941" s="37" t="inlineStr">
        <is>
          <t>Differs from upstream baseline</t>
        </is>
      </c>
      <c r="G1941" s="3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37" t="inlineStr">
        <is>
          <t>2026-09-30</t>
        </is>
      </c>
      <c r="B1943" s="37" t="inlineStr">
        <is>
          <t>Moves</t>
        </is>
      </c>
      <c r="C1943" s="37" t="inlineStr">
        <is>
          <t>Sky Drop power</t>
        </is>
      </c>
      <c r="D1943" s="37" t="n">
        <v>60</v>
      </c>
      <c r="E1943" s="37" t="n">
        <v>70</v>
      </c>
      <c r="F1943" s="37" t="inlineStr">
        <is>
          <t>Differs from upstream baseline</t>
        </is>
      </c>
      <c r="G1943" s="3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37" t="inlineStr">
        <is>
          <t>2026-09-30</t>
        </is>
      </c>
      <c r="B1945" s="37" t="inlineStr">
        <is>
          <t>Moves</t>
        </is>
      </c>
      <c r="C1945" s="37" t="inlineStr">
        <is>
          <t>Sky Uppercut accuracy</t>
        </is>
      </c>
      <c r="D1945" s="37" t="n">
        <v>90</v>
      </c>
      <c r="E1945" s="37" t="n">
        <v>100</v>
      </c>
      <c r="F1945" s="37" t="inlineStr">
        <is>
          <t>Differs from upstream baseline</t>
        </is>
      </c>
      <c r="G1945" s="3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37" t="inlineStr">
        <is>
          <t>2026-09-30</t>
        </is>
      </c>
      <c r="B1947" s="37" t="inlineStr">
        <is>
          <t>Moves</t>
        </is>
      </c>
      <c r="C1947" s="37" t="inlineStr">
        <is>
          <t>Slack Off pp</t>
        </is>
      </c>
      <c r="D1947" s="37" t="n">
        <v>5</v>
      </c>
      <c r="E1947" s="37" t="n">
        <v>10</v>
      </c>
      <c r="F1947" s="37" t="inlineStr">
        <is>
          <t>Differs from upstream baseline</t>
        </is>
      </c>
      <c r="G1947" s="3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37" t="inlineStr">
        <is>
          <t>2026-09-30</t>
        </is>
      </c>
      <c r="B1949" s="37" t="inlineStr">
        <is>
          <t>Moves</t>
        </is>
      </c>
      <c r="C1949" s="37" t="inlineStr">
        <is>
          <t>Slam accuracy</t>
        </is>
      </c>
      <c r="D1949" s="37" t="n">
        <v>75</v>
      </c>
      <c r="E1949" s="37" t="n">
        <v>100</v>
      </c>
      <c r="F1949" s="37" t="inlineStr">
        <is>
          <t>Differs from upstream baseline</t>
        </is>
      </c>
      <c r="G1949" s="3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37" t="inlineStr">
        <is>
          <t>2026-09-30</t>
        </is>
      </c>
      <c r="B1951" s="37" t="inlineStr">
        <is>
          <t>Moves</t>
        </is>
      </c>
      <c r="C1951" s="37" t="inlineStr">
        <is>
          <t>Sleep Powder accuracy</t>
        </is>
      </c>
      <c r="D1951" s="37" t="n">
        <v>75</v>
      </c>
      <c r="E1951" s="37" t="n">
        <v>90</v>
      </c>
      <c r="F1951" s="37" t="inlineStr">
        <is>
          <t>Differs from upstream baseline</t>
        </is>
      </c>
      <c r="G1951" s="3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37" t="inlineStr">
        <is>
          <t>2026-09-30</t>
        </is>
      </c>
      <c r="B1953" s="37" t="inlineStr">
        <is>
          <t>Moves</t>
        </is>
      </c>
      <c r="C1953" s="37" t="inlineStr">
        <is>
          <t>Sludge power</t>
        </is>
      </c>
      <c r="D1953" s="37" t="n">
        <v>65</v>
      </c>
      <c r="E1953" s="37" t="n">
        <v>70</v>
      </c>
      <c r="F1953" s="37" t="inlineStr">
        <is>
          <t>Differs from upstream baseline</t>
        </is>
      </c>
      <c r="G1953" s="3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37" t="inlineStr">
        <is>
          <t>2026-09-30</t>
        </is>
      </c>
      <c r="B1955" s="37" t="inlineStr">
        <is>
          <t>Moves</t>
        </is>
      </c>
      <c r="C1955" s="37" t="inlineStr">
        <is>
          <t>Smack Down power</t>
        </is>
      </c>
      <c r="D1955" s="37" t="n">
        <v>50</v>
      </c>
      <c r="E1955" s="37" t="n">
        <v>60</v>
      </c>
      <c r="F1955" s="37" t="inlineStr">
        <is>
          <t>Differs from upstream baseline</t>
        </is>
      </c>
      <c r="G1955" s="3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37" t="inlineStr">
        <is>
          <t>2026-09-30</t>
        </is>
      </c>
      <c r="B1957" s="37" t="inlineStr">
        <is>
          <t>Moves</t>
        </is>
      </c>
      <c r="C1957" s="37" t="inlineStr">
        <is>
          <t>Smog power</t>
        </is>
      </c>
      <c r="D1957" s="37" t="n">
        <v>30</v>
      </c>
      <c r="E1957" s="37" t="n">
        <v>60</v>
      </c>
      <c r="F1957" s="37" t="inlineStr">
        <is>
          <t>Differs from upstream baseline</t>
        </is>
      </c>
      <c r="G1957" s="3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37" t="inlineStr">
        <is>
          <t>2026-09-30</t>
        </is>
      </c>
      <c r="B1959" s="37" t="inlineStr">
        <is>
          <t>Moves</t>
        </is>
      </c>
      <c r="C1959" s="37" t="inlineStr">
        <is>
          <t>Smokescreen pp</t>
        </is>
      </c>
      <c r="D1959" s="37" t="n">
        <v>20</v>
      </c>
      <c r="E1959" s="37" t="n">
        <v>5</v>
      </c>
      <c r="F1959" s="37" t="inlineStr">
        <is>
          <t>Differs from upstream baseline</t>
        </is>
      </c>
      <c r="G1959" s="3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37" t="inlineStr">
        <is>
          <t>2026-09-30</t>
        </is>
      </c>
      <c r="B1961" s="37" t="inlineStr">
        <is>
          <t>Moves</t>
        </is>
      </c>
      <c r="C1961" s="37" t="inlineStr">
        <is>
          <t>Snarl accuracy</t>
        </is>
      </c>
      <c r="D1961" s="37" t="n">
        <v>95</v>
      </c>
      <c r="E1961" s="37" t="n">
        <v>100</v>
      </c>
      <c r="F1961" s="37" t="inlineStr">
        <is>
          <t>Differs from upstream baseline</t>
        </is>
      </c>
      <c r="G1961" s="3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37" t="inlineStr">
        <is>
          <t>2026-09-30</t>
        </is>
      </c>
      <c r="B1963" s="37" t="inlineStr">
        <is>
          <t>Moves</t>
        </is>
      </c>
      <c r="C1963" s="37" t="inlineStr">
        <is>
          <t>Soft-Boiled accuracy</t>
        </is>
      </c>
      <c r="D1963" s="37" t="n">
        <v>100</v>
      </c>
      <c r="E1963" s="37" t="n">
        <v>0</v>
      </c>
      <c r="F1963" s="37" t="inlineStr">
        <is>
          <t>Differs from upstream baseline</t>
        </is>
      </c>
      <c r="G1963" s="3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37" t="inlineStr">
        <is>
          <t>2026-09-30</t>
        </is>
      </c>
      <c r="B1965" s="37" t="inlineStr">
        <is>
          <t>Moves</t>
        </is>
      </c>
      <c r="C1965" s="37" t="inlineStr">
        <is>
          <t>Solar Beam pp</t>
        </is>
      </c>
      <c r="D1965" s="37" t="n">
        <v>10</v>
      </c>
      <c r="E1965" s="37" t="n">
        <v>15</v>
      </c>
      <c r="F1965" s="37" t="inlineStr">
        <is>
          <t>Differs from upstream baseline</t>
        </is>
      </c>
      <c r="G1965" s="3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37" t="inlineStr">
        <is>
          <t>2026-09-30</t>
        </is>
      </c>
      <c r="B1967" s="37" t="inlineStr">
        <is>
          <t>Moves</t>
        </is>
      </c>
      <c r="C1967" s="37" t="inlineStr">
        <is>
          <t>Spacial Rend power</t>
        </is>
      </c>
      <c r="D1967" s="37" t="n">
        <v>100</v>
      </c>
      <c r="E1967" s="37" t="n">
        <v>120</v>
      </c>
      <c r="F1967" s="37" t="inlineStr">
        <is>
          <t>Differs from upstream baseline</t>
        </is>
      </c>
      <c r="G1967" s="3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37" t="inlineStr">
        <is>
          <t>2026-09-30</t>
        </is>
      </c>
      <c r="B1969" s="37" t="inlineStr">
        <is>
          <t>Moves</t>
        </is>
      </c>
      <c r="C1969" s="37" t="inlineStr">
        <is>
          <t>Spark power</t>
        </is>
      </c>
      <c r="D1969" s="37" t="n">
        <v>65</v>
      </c>
      <c r="E1969" s="37" t="n">
        <v>70</v>
      </c>
      <c r="F1969" s="37" t="inlineStr">
        <is>
          <t>Differs from upstream baseline</t>
        </is>
      </c>
      <c r="G1969" s="3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37" t="inlineStr">
        <is>
          <t>2026-09-30</t>
        </is>
      </c>
      <c r="B1971" s="37" t="inlineStr">
        <is>
          <t>Moves</t>
        </is>
      </c>
      <c r="C1971" s="37" t="inlineStr">
        <is>
          <t>Steamroller power</t>
        </is>
      </c>
      <c r="D1971" s="37" t="n">
        <v>65</v>
      </c>
      <c r="E1971" s="37" t="n">
        <v>75</v>
      </c>
      <c r="F1971" s="37" t="inlineStr">
        <is>
          <t>Differs from upstream baseline</t>
        </is>
      </c>
      <c r="G1971" s="3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37" t="inlineStr">
        <is>
          <t>2026-09-30</t>
        </is>
      </c>
      <c r="B1973" s="37" t="inlineStr">
        <is>
          <t>Moves</t>
        </is>
      </c>
      <c r="C1973" s="37" t="inlineStr">
        <is>
          <t>Steel Wing power</t>
        </is>
      </c>
      <c r="D1973" s="37" t="n">
        <v>70</v>
      </c>
      <c r="E1973" s="37" t="n">
        <v>80</v>
      </c>
      <c r="F1973" s="37" t="inlineStr">
        <is>
          <t>Differs from upstream baseline</t>
        </is>
      </c>
      <c r="G1973" s="3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37" t="inlineStr">
        <is>
          <t>2026-09-30</t>
        </is>
      </c>
      <c r="B1975" s="37" t="inlineStr">
        <is>
          <t>Moves</t>
        </is>
      </c>
      <c r="C1975" s="37" t="inlineStr">
        <is>
          <t>Stockpile pp</t>
        </is>
      </c>
      <c r="D1975" s="37" t="n">
        <v>20</v>
      </c>
      <c r="E1975" s="37" t="n">
        <v>10</v>
      </c>
      <c r="F1975" s="37" t="inlineStr">
        <is>
          <t>Differs from upstream baseline</t>
        </is>
      </c>
      <c r="G1975" s="3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37" t="inlineStr">
        <is>
          <t>2026-09-30</t>
        </is>
      </c>
      <c r="B1977" s="37" t="inlineStr">
        <is>
          <t>Moves</t>
        </is>
      </c>
      <c r="C1977" s="37" t="inlineStr">
        <is>
          <t>Stomp type</t>
        </is>
      </c>
      <c r="D1977" s="37" t="inlineStr">
        <is>
          <t>TYPE_NORMAL</t>
        </is>
      </c>
      <c r="E1977" s="37" t="inlineStr">
        <is>
          <t>TYPE_GROUND</t>
        </is>
      </c>
      <c r="F1977" s="37" t="inlineStr">
        <is>
          <t>Differs from upstream baseline</t>
        </is>
      </c>
      <c r="G1977" s="3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37" t="inlineStr">
        <is>
          <t>2026-09-30</t>
        </is>
      </c>
      <c r="B1979" s="37" t="inlineStr">
        <is>
          <t>Moves</t>
        </is>
      </c>
      <c r="C1979" s="37" t="inlineStr">
        <is>
          <t>Storm Throw power</t>
        </is>
      </c>
      <c r="D1979" s="37" t="n">
        <v>60</v>
      </c>
      <c r="E1979" s="37" t="n">
        <v>70</v>
      </c>
      <c r="F1979" s="37" t="inlineStr">
        <is>
          <t>Differs from upstream baseline</t>
        </is>
      </c>
      <c r="G1979" s="3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37" t="inlineStr">
        <is>
          <t>2026-09-30</t>
        </is>
      </c>
      <c r="B1981" s="37" t="inlineStr">
        <is>
          <t>Moves</t>
        </is>
      </c>
      <c r="C1981" s="37" t="inlineStr">
        <is>
          <t>Struggle Bug power</t>
        </is>
      </c>
      <c r="D1981" s="37" t="n">
        <v>50</v>
      </c>
      <c r="E1981" s="37" t="n">
        <v>60</v>
      </c>
      <c r="F1981" s="37" t="inlineStr">
        <is>
          <t>Differs from upstream baseline</t>
        </is>
      </c>
      <c r="G1981" s="3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37" t="inlineStr">
        <is>
          <t>2026-09-30</t>
        </is>
      </c>
      <c r="B1983" s="37" t="inlineStr">
        <is>
          <t>Moves</t>
        </is>
      </c>
      <c r="C1983" s="37" t="inlineStr">
        <is>
          <t>Submission power</t>
        </is>
      </c>
      <c r="D1983" s="37" t="n">
        <v>80</v>
      </c>
      <c r="E1983" s="37" t="n">
        <v>90</v>
      </c>
      <c r="F1983" s="37" t="inlineStr">
        <is>
          <t>Differs from upstream baseline</t>
        </is>
      </c>
      <c r="G1983" s="3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37" t="inlineStr">
        <is>
          <t>2026-09-30</t>
        </is>
      </c>
      <c r="B1985" s="37" t="inlineStr">
        <is>
          <t>Moves</t>
        </is>
      </c>
      <c r="C1985" s="37" t="inlineStr">
        <is>
          <t>Submission pp</t>
        </is>
      </c>
      <c r="D1985" s="37" t="n">
        <v>20</v>
      </c>
      <c r="E1985" s="37" t="n">
        <v>8</v>
      </c>
      <c r="F1985" s="37" t="inlineStr">
        <is>
          <t>Differs from upstream baseline</t>
        </is>
      </c>
      <c r="G1985" s="3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37" t="inlineStr">
        <is>
          <t>2026-09-30</t>
        </is>
      </c>
      <c r="B1987" s="37" t="inlineStr">
        <is>
          <t>Moves</t>
        </is>
      </c>
      <c r="C1987" s="37" t="inlineStr">
        <is>
          <t>Sucker Punch power</t>
        </is>
      </c>
      <c r="D1987" s="37" t="n">
        <v>70</v>
      </c>
      <c r="E1987" s="37" t="n">
        <v>80</v>
      </c>
      <c r="F1987" s="37" t="inlineStr">
        <is>
          <t>Differs from upstream baseline</t>
        </is>
      </c>
      <c r="G1987" s="3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37" t="inlineStr">
        <is>
          <t>2026-09-30</t>
        </is>
      </c>
      <c r="B1989" s="37" t="inlineStr">
        <is>
          <t>Moves</t>
        </is>
      </c>
      <c r="C1989" s="37" t="inlineStr">
        <is>
          <t>Superpower power</t>
        </is>
      </c>
      <c r="D1989" s="37" t="n">
        <v>120</v>
      </c>
      <c r="E1989" s="37" t="n">
        <v>140</v>
      </c>
      <c r="F1989" s="37" t="inlineStr">
        <is>
          <t>Differs from upstream baseline</t>
        </is>
      </c>
      <c r="G1989" s="3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37" t="inlineStr">
        <is>
          <t>2026-09-30</t>
        </is>
      </c>
      <c r="B1991" s="37" t="inlineStr">
        <is>
          <t>Moves</t>
        </is>
      </c>
      <c r="C1991" s="37" t="inlineStr">
        <is>
          <t>Super Fang accuracy</t>
        </is>
      </c>
      <c r="D1991" s="37" t="n">
        <v>90</v>
      </c>
      <c r="E1991" s="37" t="n">
        <v>100</v>
      </c>
      <c r="F1991" s="37" t="inlineStr">
        <is>
          <t>Differs from upstream baseline</t>
        </is>
      </c>
      <c r="G1991" s="3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37" t="inlineStr">
        <is>
          <t>2026-09-30</t>
        </is>
      </c>
      <c r="B1993" s="37" t="inlineStr">
        <is>
          <t>Moves</t>
        </is>
      </c>
      <c r="C1993" s="37" t="inlineStr">
        <is>
          <t>Surf power</t>
        </is>
      </c>
      <c r="D1993" s="37" t="n">
        <v>90</v>
      </c>
      <c r="E1993" s="37" t="n">
        <v>95</v>
      </c>
      <c r="F1993" s="37" t="inlineStr">
        <is>
          <t>Differs from upstream baseline</t>
        </is>
      </c>
      <c r="G1993" s="3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37" t="inlineStr">
        <is>
          <t>2026-09-30</t>
        </is>
      </c>
      <c r="B1995" s="37" t="inlineStr">
        <is>
          <t>Moves</t>
        </is>
      </c>
      <c r="C1995" s="37" t="inlineStr">
        <is>
          <t>Swallow power</t>
        </is>
      </c>
      <c r="D1995" s="37" t="n">
        <v>0</v>
      </c>
      <c r="E1995" s="37" t="n">
        <v>90</v>
      </c>
      <c r="F1995" s="37" t="inlineStr">
        <is>
          <t>Differs from upstream baseline</t>
        </is>
      </c>
      <c r="G1995" s="3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37" t="inlineStr">
        <is>
          <t>2026-09-30</t>
        </is>
      </c>
      <c r="B1997" s="37" t="inlineStr">
        <is>
          <t>Moves</t>
        </is>
      </c>
      <c r="C1997" s="37" t="inlineStr">
        <is>
          <t>Swallow type</t>
        </is>
      </c>
      <c r="D1997" s="37" t="inlineStr">
        <is>
          <t>TYPE_NORMAL</t>
        </is>
      </c>
      <c r="E1997" s="37" t="inlineStr">
        <is>
          <t>TYPE_POISON</t>
        </is>
      </c>
      <c r="F1997" s="37" t="inlineStr">
        <is>
          <t>Differs from upstream baseline</t>
        </is>
      </c>
      <c r="G1997" s="3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37" t="inlineStr">
        <is>
          <t>2026-09-30</t>
        </is>
      </c>
      <c r="B1999" s="37" t="inlineStr">
        <is>
          <t>Moves</t>
        </is>
      </c>
      <c r="C1999" s="37" t="inlineStr">
        <is>
          <t>Sweet Scent pp</t>
        </is>
      </c>
      <c r="D1999" s="37" t="n">
        <v>20</v>
      </c>
      <c r="E1999" s="37" t="n">
        <v>2</v>
      </c>
      <c r="F1999" s="37" t="inlineStr">
        <is>
          <t>Differs from upstream baseline</t>
        </is>
      </c>
      <c r="G1999" s="3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37" t="inlineStr">
        <is>
          <t>2026-09-30</t>
        </is>
      </c>
      <c r="B2001" s="37" t="inlineStr">
        <is>
          <t>Moves</t>
        </is>
      </c>
      <c r="C2001" s="37" t="inlineStr">
        <is>
          <t>Tackle power</t>
        </is>
      </c>
      <c r="D2001" s="37" t="n">
        <v>40</v>
      </c>
      <c r="E2001" s="37" t="n">
        <v>35</v>
      </c>
      <c r="F2001" s="37" t="inlineStr">
        <is>
          <t>Differs from upstream baseline</t>
        </is>
      </c>
      <c r="G2001" s="3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37" t="inlineStr">
        <is>
          <t>2026-09-30</t>
        </is>
      </c>
      <c r="B2003" s="37" t="inlineStr">
        <is>
          <t>Moves</t>
        </is>
      </c>
      <c r="C2003" s="37" t="inlineStr">
        <is>
          <t>Tail Slap power</t>
        </is>
      </c>
      <c r="D2003" s="37" t="n">
        <v>25</v>
      </c>
      <c r="E2003" s="37" t="n">
        <v>30</v>
      </c>
      <c r="F2003" s="37" t="inlineStr">
        <is>
          <t>Differs from upstream baseline</t>
        </is>
      </c>
      <c r="G2003" s="3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37" t="inlineStr">
        <is>
          <t>2026-09-30</t>
        </is>
      </c>
      <c r="B2005" s="37" t="inlineStr">
        <is>
          <t>Moves</t>
        </is>
      </c>
      <c r="C2005" s="37" t="inlineStr">
        <is>
          <t>Tail Whip pp</t>
        </is>
      </c>
      <c r="D2005" s="37" t="n">
        <v>30</v>
      </c>
      <c r="E2005" s="37" t="n">
        <v>1</v>
      </c>
      <c r="F2005" s="37" t="inlineStr">
        <is>
          <t>Differs from upstream baseline</t>
        </is>
      </c>
      <c r="G2005" s="3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37" t="inlineStr">
        <is>
          <t>2026-09-30</t>
        </is>
      </c>
      <c r="B2007" s="37" t="inlineStr">
        <is>
          <t>Moves</t>
        </is>
      </c>
      <c r="C2007" s="37" t="inlineStr">
        <is>
          <t>Taunt pp</t>
        </is>
      </c>
      <c r="D2007" s="37" t="n">
        <v>20</v>
      </c>
      <c r="E2007" s="37" t="n">
        <v>15</v>
      </c>
      <c r="F2007" s="37" t="inlineStr">
        <is>
          <t>Differs from upstream baseline</t>
        </is>
      </c>
      <c r="G2007" s="3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37" t="inlineStr">
        <is>
          <t>2026-09-30</t>
        </is>
      </c>
      <c r="B2009" s="37" t="inlineStr">
        <is>
          <t>Moves</t>
        </is>
      </c>
      <c r="C2009" s="37" t="inlineStr">
        <is>
          <t>Thief pp</t>
        </is>
      </c>
      <c r="D2009" s="37" t="n">
        <v>25</v>
      </c>
      <c r="E2009" s="37" t="n">
        <v>10</v>
      </c>
      <c r="F2009" s="37" t="inlineStr">
        <is>
          <t>Differs from upstream baseline</t>
        </is>
      </c>
      <c r="G2009" s="3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37" t="inlineStr">
        <is>
          <t>2026-09-30</t>
        </is>
      </c>
      <c r="B2011" s="37" t="inlineStr">
        <is>
          <t>Moves</t>
        </is>
      </c>
      <c r="C2011" s="37" t="inlineStr">
        <is>
          <t>Thousand Waves power</t>
        </is>
      </c>
      <c r="D2011" s="37" t="n">
        <v>90</v>
      </c>
      <c r="E2011" s="37" t="n">
        <v>95</v>
      </c>
      <c r="F2011" s="37" t="inlineStr">
        <is>
          <t>Differs from upstream baseline</t>
        </is>
      </c>
      <c r="G2011" s="3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37" t="inlineStr">
        <is>
          <t>2026-09-30</t>
        </is>
      </c>
      <c r="B2013" s="37" t="inlineStr">
        <is>
          <t>Moves</t>
        </is>
      </c>
      <c r="C2013" s="37" t="inlineStr">
        <is>
          <t>Thunder power</t>
        </is>
      </c>
      <c r="D2013" s="37" t="n">
        <v>110</v>
      </c>
      <c r="E2013" s="37" t="n">
        <v>120</v>
      </c>
      <c r="F2013" s="37" t="inlineStr">
        <is>
          <t>Differs from upstream baseline</t>
        </is>
      </c>
      <c r="G2013" s="3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37" t="inlineStr">
        <is>
          <t>2026-09-30</t>
        </is>
      </c>
      <c r="B2015" s="37" t="inlineStr">
        <is>
          <t>Moves</t>
        </is>
      </c>
      <c r="C2015" s="37" t="inlineStr">
        <is>
          <t>Thunder Fang power</t>
        </is>
      </c>
      <c r="D2015" s="37" t="n">
        <v>65</v>
      </c>
      <c r="E2015" s="37" t="n">
        <v>90</v>
      </c>
      <c r="F2015" s="37" t="inlineStr">
        <is>
          <t>Differs from upstream baseline</t>
        </is>
      </c>
      <c r="G2015" s="3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37" t="inlineStr">
        <is>
          <t>2026-09-30</t>
        </is>
      </c>
      <c r="B2017" s="37" t="inlineStr">
        <is>
          <t>Moves</t>
        </is>
      </c>
      <c r="C2017" s="37" t="inlineStr">
        <is>
          <t>Thunder Punch power</t>
        </is>
      </c>
      <c r="D2017" s="37" t="n">
        <v>75</v>
      </c>
      <c r="E2017" s="37" t="n">
        <v>95</v>
      </c>
      <c r="F2017" s="37" t="inlineStr">
        <is>
          <t>Differs from upstream baseline</t>
        </is>
      </c>
      <c r="G2017" s="3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37" t="inlineStr">
        <is>
          <t>2026-09-30</t>
        </is>
      </c>
      <c r="B2019" s="37" t="inlineStr">
        <is>
          <t>Moves</t>
        </is>
      </c>
      <c r="C2019" s="37" t="inlineStr">
        <is>
          <t>Tickle pp</t>
        </is>
      </c>
      <c r="D2019" s="37" t="n">
        <v>20</v>
      </c>
      <c r="E2019" s="37" t="n">
        <v>6</v>
      </c>
      <c r="F2019" s="37" t="inlineStr">
        <is>
          <t>Differs from upstream baseline</t>
        </is>
      </c>
      <c r="G2019" s="3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37" t="inlineStr">
        <is>
          <t>2026-09-30</t>
        </is>
      </c>
      <c r="B2021" s="37" t="inlineStr">
        <is>
          <t>Moves</t>
        </is>
      </c>
      <c r="C2021" s="37" t="inlineStr">
        <is>
          <t>Trick Room pp</t>
        </is>
      </c>
      <c r="D2021" s="37" t="n">
        <v>5</v>
      </c>
      <c r="E2021" s="37" t="n">
        <v>1</v>
      </c>
      <c r="F2021" s="37" t="inlineStr">
        <is>
          <t>Differs from upstream baseline</t>
        </is>
      </c>
      <c r="G2021" s="3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37" t="inlineStr">
        <is>
          <t>2026-09-30</t>
        </is>
      </c>
      <c r="B2023" s="37" t="inlineStr">
        <is>
          <t>Moves</t>
        </is>
      </c>
      <c r="C2023" s="37" t="inlineStr">
        <is>
          <t>Triple Axel accuracy</t>
        </is>
      </c>
      <c r="D2023" s="37" t="n">
        <v>90</v>
      </c>
      <c r="E2023" s="37" t="n">
        <v>100</v>
      </c>
      <c r="F2023" s="37" t="inlineStr">
        <is>
          <t>Differs from upstream baseline</t>
        </is>
      </c>
      <c r="G2023" s="3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37" t="inlineStr">
        <is>
          <t>2026-09-30</t>
        </is>
      </c>
      <c r="B2025" s="37" t="inlineStr">
        <is>
          <t>Moves</t>
        </is>
      </c>
      <c r="C2025" s="37" t="inlineStr">
        <is>
          <t>Triple Kick power</t>
        </is>
      </c>
      <c r="D2025" s="37" t="n">
        <v>10</v>
      </c>
      <c r="E2025" s="37" t="n">
        <v>30</v>
      </c>
      <c r="F2025" s="37" t="inlineStr">
        <is>
          <t>Differs from upstream baseline</t>
        </is>
      </c>
      <c r="G2025" s="3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37" t="inlineStr">
        <is>
          <t>2026-09-30</t>
        </is>
      </c>
      <c r="B2027" s="37" t="inlineStr">
        <is>
          <t>Moves</t>
        </is>
      </c>
      <c r="C2027" s="37" t="inlineStr">
        <is>
          <t>Tri Attack power</t>
        </is>
      </c>
      <c r="D2027" s="37" t="n">
        <v>80</v>
      </c>
      <c r="E2027" s="37" t="n">
        <v>95</v>
      </c>
      <c r="F2027" s="37" t="inlineStr">
        <is>
          <t>Differs from upstream baseline</t>
        </is>
      </c>
      <c r="G2027" s="3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37" t="inlineStr">
        <is>
          <t>2026-09-30</t>
        </is>
      </c>
      <c r="B2029" s="37" t="inlineStr">
        <is>
          <t>Moves</t>
        </is>
      </c>
      <c r="C2029" s="37" t="inlineStr">
        <is>
          <t>Twineedle power</t>
        </is>
      </c>
      <c r="D2029" s="37" t="n">
        <v>25</v>
      </c>
      <c r="E2029" s="37" t="n">
        <v>50</v>
      </c>
      <c r="F2029" s="37" t="inlineStr">
        <is>
          <t>Differs from upstream baseline</t>
        </is>
      </c>
      <c r="G2029" s="3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37" t="inlineStr">
        <is>
          <t>2026-09-30</t>
        </is>
      </c>
      <c r="B2031" s="37" t="inlineStr">
        <is>
          <t>Moves</t>
        </is>
      </c>
      <c r="C2031" s="37" t="inlineStr">
        <is>
          <t>Twister pp</t>
        </is>
      </c>
      <c r="D2031" s="37" t="n">
        <v>20</v>
      </c>
      <c r="E2031" s="37" t="n">
        <v>15</v>
      </c>
      <c r="F2031" s="37" t="inlineStr">
        <is>
          <t>Differs from upstream baseline</t>
        </is>
      </c>
      <c r="G2031" s="3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37" t="inlineStr">
        <is>
          <t>2026-09-30</t>
        </is>
      </c>
      <c r="B2033" s="37" t="inlineStr">
        <is>
          <t>Moves</t>
        </is>
      </c>
      <c r="C2033" s="37" t="inlineStr">
        <is>
          <t>U-turn power</t>
        </is>
      </c>
      <c r="D2033" s="37" t="n">
        <v>70</v>
      </c>
      <c r="E2033" s="37" t="n">
        <v>80</v>
      </c>
      <c r="F2033" s="37" t="inlineStr">
        <is>
          <t>Differs from upstream baseline</t>
        </is>
      </c>
      <c r="G2033" s="3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37" t="inlineStr">
        <is>
          <t>2026-09-30</t>
        </is>
      </c>
      <c r="B2035" s="37" t="inlineStr">
        <is>
          <t>Moves</t>
        </is>
      </c>
      <c r="C2035" s="37" t="inlineStr">
        <is>
          <t>Vine Whip power</t>
        </is>
      </c>
      <c r="D2035" s="37" t="n">
        <v>45</v>
      </c>
      <c r="E2035" s="37" t="n">
        <v>35</v>
      </c>
      <c r="F2035" s="37" t="inlineStr">
        <is>
          <t>Differs from upstream baseline</t>
        </is>
      </c>
      <c r="G2035" s="3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37" t="inlineStr">
        <is>
          <t>2026-09-30</t>
        </is>
      </c>
      <c r="B2037" s="37" t="inlineStr">
        <is>
          <t>Moves</t>
        </is>
      </c>
      <c r="C2037" s="37" t="inlineStr">
        <is>
          <t>Vise Grip power</t>
        </is>
      </c>
      <c r="D2037" s="37" t="n">
        <v>55</v>
      </c>
      <c r="E2037" s="37" t="n">
        <v>90</v>
      </c>
      <c r="F2037" s="37" t="inlineStr">
        <is>
          <t>Differs from upstream baseline</t>
        </is>
      </c>
      <c r="G2037" s="3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37" t="inlineStr">
        <is>
          <t>2026-09-30</t>
        </is>
      </c>
      <c r="B2039" s="37" t="inlineStr">
        <is>
          <t>Moves</t>
        </is>
      </c>
      <c r="C2039" s="37" t="inlineStr">
        <is>
          <t>Volt Switch power</t>
        </is>
      </c>
      <c r="D2039" s="37" t="n">
        <v>70</v>
      </c>
      <c r="E2039" s="37" t="n">
        <v>75</v>
      </c>
      <c r="F2039" s="37" t="inlineStr">
        <is>
          <t>Differs from upstream baseline</t>
        </is>
      </c>
      <c r="G2039" s="3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37" t="inlineStr">
        <is>
          <t>2026-09-30</t>
        </is>
      </c>
      <c r="B2041" s="37" t="inlineStr">
        <is>
          <t>Moves</t>
        </is>
      </c>
      <c r="C2041" s="37" t="inlineStr">
        <is>
          <t>Volt Tackle pp</t>
        </is>
      </c>
      <c r="D2041" s="37" t="n">
        <v>15</v>
      </c>
      <c r="E2041" s="37" t="n">
        <v>5</v>
      </c>
      <c r="F2041" s="37" t="inlineStr">
        <is>
          <t>Differs from upstream baseline</t>
        </is>
      </c>
      <c r="G2041" s="3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37" t="inlineStr">
        <is>
          <t>2026-09-30</t>
        </is>
      </c>
      <c r="B2043" s="37" t="inlineStr">
        <is>
          <t>Moves</t>
        </is>
      </c>
      <c r="C2043" s="37" t="inlineStr">
        <is>
          <t>Water Pulse accuracy</t>
        </is>
      </c>
      <c r="D2043" s="37" t="n">
        <v>100</v>
      </c>
      <c r="E2043" s="37" t="n">
        <v>0</v>
      </c>
      <c r="F2043" s="37" t="inlineStr">
        <is>
          <t>Differs from upstream baseline</t>
        </is>
      </c>
      <c r="G2043" s="3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37" t="inlineStr">
        <is>
          <t>2026-09-30</t>
        </is>
      </c>
      <c r="B2045" s="37" t="inlineStr">
        <is>
          <t>Moves</t>
        </is>
      </c>
      <c r="C2045" s="37" t="inlineStr">
        <is>
          <t>Whirlpool power</t>
        </is>
      </c>
      <c r="D2045" s="37" t="n">
        <v>35</v>
      </c>
      <c r="E2045" s="37" t="n">
        <v>90</v>
      </c>
      <c r="F2045" s="37" t="inlineStr">
        <is>
          <t>Differs from upstream baseline</t>
        </is>
      </c>
      <c r="G2045" s="3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37" t="inlineStr">
        <is>
          <t>2026-09-30</t>
        </is>
      </c>
      <c r="B2047" s="37" t="inlineStr">
        <is>
          <t>Moves</t>
        </is>
      </c>
      <c r="C2047" s="37" t="inlineStr">
        <is>
          <t>Whirlwind accuracy</t>
        </is>
      </c>
      <c r="D2047" s="37" t="n">
        <v>0</v>
      </c>
      <c r="E2047" s="37" t="n">
        <v>100</v>
      </c>
      <c r="F2047" s="37" t="inlineStr">
        <is>
          <t>Differs from upstream baseline</t>
        </is>
      </c>
      <c r="G2047" s="3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37" t="inlineStr">
        <is>
          <t>2026-09-30</t>
        </is>
      </c>
      <c r="B2049" s="37" t="inlineStr">
        <is>
          <t>Moves</t>
        </is>
      </c>
      <c r="C2049" s="37" t="inlineStr">
        <is>
          <t>Wild Charge pp</t>
        </is>
      </c>
      <c r="D2049" s="37" t="n">
        <v>15</v>
      </c>
      <c r="E2049" s="37" t="n">
        <v>20</v>
      </c>
      <c r="F2049" s="37" t="inlineStr">
        <is>
          <t>Differs from upstream baseline</t>
        </is>
      </c>
      <c r="G2049" s="3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37" t="inlineStr">
        <is>
          <t>2026-09-30</t>
        </is>
      </c>
      <c r="B2051" s="37" t="inlineStr">
        <is>
          <t>Moves</t>
        </is>
      </c>
      <c r="C2051" s="37" t="inlineStr">
        <is>
          <t>Withdraw pp</t>
        </is>
      </c>
      <c r="D2051" s="37" t="n">
        <v>40</v>
      </c>
      <c r="E2051" s="37" t="n">
        <v>5</v>
      </c>
      <c r="F2051" s="37" t="inlineStr">
        <is>
          <t>Differs from upstream baseline</t>
        </is>
      </c>
      <c r="G2051" s="3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37" t="inlineStr">
        <is>
          <t>2026-09-30</t>
        </is>
      </c>
      <c r="B2053" s="37" t="inlineStr">
        <is>
          <t>Moves</t>
        </is>
      </c>
      <c r="C2053" s="37" t="inlineStr">
        <is>
          <t>Wrap accuracy</t>
        </is>
      </c>
      <c r="D2053" s="37" t="n">
        <v>90</v>
      </c>
      <c r="E2053" s="37" t="n">
        <v>100</v>
      </c>
      <c r="F2053" s="37" t="inlineStr">
        <is>
          <t>Differs from upstream baseline</t>
        </is>
      </c>
      <c r="G2053" s="3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37" t="inlineStr">
        <is>
          <t>2026-09-30</t>
        </is>
      </c>
      <c r="B2055" s="37" t="inlineStr">
        <is>
          <t>Moves</t>
        </is>
      </c>
      <c r="C2055" s="37" t="inlineStr">
        <is>
          <t>Yawn accuracy</t>
        </is>
      </c>
      <c r="D2055" s="37" t="n">
        <v>0</v>
      </c>
      <c r="E2055" s="37" t="n">
        <v>70</v>
      </c>
      <c r="F2055" s="37" t="inlineStr">
        <is>
          <t>Differs from upstream baseline</t>
        </is>
      </c>
      <c r="G2055" s="3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37" t="inlineStr">
        <is>
          <t>2026-10-01</t>
        </is>
      </c>
      <c r="B2057" s="37" t="inlineStr">
        <is>
          <t>Abilities</t>
        </is>
      </c>
      <c r="C2057" s="37" t="inlineStr">
        <is>
          <t>Abomasnow abilities</t>
        </is>
      </c>
      <c r="D2057" s="37" t="inlineStr">
        <is>
          <t>Snow Warning / Soundproof</t>
        </is>
      </c>
      <c r="E2057" s="37" t="inlineStr">
        <is>
          <t>Adaptability / Adaptability / Soundproof</t>
        </is>
      </c>
      <c r="F2057" s="37" t="inlineStr">
        <is>
          <t>Differs from upstream baseline</t>
        </is>
      </c>
      <c r="G2057" s="3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37" t="inlineStr">
        <is>
          <t>2026-10-01</t>
        </is>
      </c>
      <c r="B2059" s="37" t="inlineStr">
        <is>
          <t>Abilities</t>
        </is>
      </c>
      <c r="C2059" s="37" t="inlineStr">
        <is>
          <t>Abra abilities</t>
        </is>
      </c>
      <c r="D2059" s="37" t="inlineStr">
        <is>
          <t>Synchronize / Inner Focus / Magic Guard</t>
        </is>
      </c>
      <c r="E2059" s="37" t="inlineStr">
        <is>
          <t>Magic Guard / Magic Guard / Magic Guard</t>
        </is>
      </c>
      <c r="F2059" s="37" t="inlineStr">
        <is>
          <t>Differs from upstream baseline</t>
        </is>
      </c>
      <c r="G2059" s="3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37" t="inlineStr">
        <is>
          <t>2026-10-01</t>
        </is>
      </c>
      <c r="B2061" s="37" t="inlineStr">
        <is>
          <t>Pokemon Stats</t>
        </is>
      </c>
      <c r="C2061" s="37" t="inlineStr">
        <is>
          <t>Absol baseSpAttack</t>
        </is>
      </c>
      <c r="D2061" s="37" t="n">
        <v>75</v>
      </c>
      <c r="E2061" s="37" t="n">
        <v>115</v>
      </c>
      <c r="F2061" s="37" t="inlineStr">
        <is>
          <t>Differs from upstream baseline</t>
        </is>
      </c>
      <c r="G2061" s="3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37" t="inlineStr">
        <is>
          <t>2026-10-01</t>
        </is>
      </c>
      <c r="B2063" s="37" t="inlineStr">
        <is>
          <t>Abilities</t>
        </is>
      </c>
      <c r="C2063" s="37" t="inlineStr">
        <is>
          <t>Absol abilities</t>
        </is>
      </c>
      <c r="D2063" s="37" t="inlineStr">
        <is>
          <t>Pressure / Super Luck / Justified</t>
        </is>
      </c>
      <c r="E2063" s="37" t="inlineStr">
        <is>
          <t>Super Luck / Super Luck / Justified</t>
        </is>
      </c>
      <c r="F2063" s="37" t="inlineStr">
        <is>
          <t>Differs from upstream baseline</t>
        </is>
      </c>
      <c r="G2063" s="3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37" t="inlineStr">
        <is>
          <t>2026-10-01</t>
        </is>
      </c>
      <c r="B2065" s="37" t="inlineStr">
        <is>
          <t>Pokemon Stats</t>
        </is>
      </c>
      <c r="C2065" s="37" t="inlineStr">
        <is>
          <t>Absol baseSpeed</t>
        </is>
      </c>
      <c r="D2065" s="37" t="n">
        <v>115</v>
      </c>
      <c r="E2065" s="37" t="n">
        <v>135</v>
      </c>
      <c r="F2065" s="37" t="inlineStr">
        <is>
          <t>Differs from upstream baseline</t>
        </is>
      </c>
      <c r="G2065" s="3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37" t="inlineStr">
        <is>
          <t>2026-10-01</t>
        </is>
      </c>
      <c r="B2067" s="37" t="inlineStr">
        <is>
          <t>Pokemon Stats</t>
        </is>
      </c>
      <c r="C2067" s="37" t="inlineStr">
        <is>
          <t>Accelgor baseAttack</t>
        </is>
      </c>
      <c r="D2067" s="37" t="n">
        <v>70</v>
      </c>
      <c r="E2067" s="37" t="n">
        <v>72</v>
      </c>
      <c r="F2067" s="37" t="inlineStr">
        <is>
          <t>Differs from upstream baseline</t>
        </is>
      </c>
      <c r="G2067" s="3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37" t="inlineStr">
        <is>
          <t>2026-10-01</t>
        </is>
      </c>
      <c r="B2069" s="37" t="inlineStr">
        <is>
          <t>Pokemon Stats</t>
        </is>
      </c>
      <c r="C2069" s="37" t="inlineStr">
        <is>
          <t>Accelgor baseSpAttack</t>
        </is>
      </c>
      <c r="D2069" s="37" t="n">
        <v>100</v>
      </c>
      <c r="E2069" s="37" t="n">
        <v>110</v>
      </c>
      <c r="F2069" s="37" t="inlineStr">
        <is>
          <t>Differs from upstream baseline</t>
        </is>
      </c>
      <c r="G2069" s="3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37" t="inlineStr">
        <is>
          <t>2026-10-01</t>
        </is>
      </c>
      <c r="B2071" s="37" t="inlineStr">
        <is>
          <t>Pokemon Stats</t>
        </is>
      </c>
      <c r="C2071" s="37" t="inlineStr">
        <is>
          <t>Aegislash baseHP</t>
        </is>
      </c>
      <c r="D2071" s="37" t="n">
        <v>60</v>
      </c>
      <c r="E2071" s="37" t="n">
        <v>64</v>
      </c>
      <c r="F2071" s="37" t="inlineStr">
        <is>
          <t>Differs from upstream baseline</t>
        </is>
      </c>
      <c r="G2071" s="3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37" t="inlineStr">
        <is>
          <t>2026-10-01</t>
        </is>
      </c>
      <c r="B2073" s="37" t="inlineStr">
        <is>
          <t>Pokemon Stats</t>
        </is>
      </c>
      <c r="C2073" s="37" t="inlineStr">
        <is>
          <t>Aegislash baseSpAttack</t>
        </is>
      </c>
      <c r="D2073" s="37" t="n">
        <v>50</v>
      </c>
      <c r="E2073" s="37" t="n">
        <v>52</v>
      </c>
      <c r="F2073" s="37" t="inlineStr">
        <is>
          <t>Differs from upstream baseline</t>
        </is>
      </c>
      <c r="G2073" s="3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37" t="inlineStr">
        <is>
          <t>2026-10-01</t>
        </is>
      </c>
      <c r="B2075" s="37" t="inlineStr">
        <is>
          <t>Abilities</t>
        </is>
      </c>
      <c r="C2075" s="37" t="inlineStr">
        <is>
          <t>Aerodactyl abilities</t>
        </is>
      </c>
      <c r="D2075" s="37" t="inlineStr">
        <is>
          <t>Rock Head / Pressure / Unnerve</t>
        </is>
      </c>
      <c r="E2075" s="37" t="inlineStr">
        <is>
          <t>Rock Head / Rock Head / Unnerve</t>
        </is>
      </c>
      <c r="F2075" s="37" t="inlineStr">
        <is>
          <t>Differs from upstream baseline</t>
        </is>
      </c>
      <c r="G2075" s="3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37" t="inlineStr">
        <is>
          <t>2026-10-01</t>
        </is>
      </c>
      <c r="B2077" s="37" t="inlineStr">
        <is>
          <t>Abilities</t>
        </is>
      </c>
      <c r="C2077" s="37" t="inlineStr">
        <is>
          <t>Aipom abilities</t>
        </is>
      </c>
      <c r="D2077" s="37" t="inlineStr">
        <is>
          <t>Run Away / Pickup / Skill Link</t>
        </is>
      </c>
      <c r="E2077" s="37" t="inlineStr">
        <is>
          <t>Technician / Technician / Skill Link</t>
        </is>
      </c>
      <c r="F2077" s="37" t="inlineStr">
        <is>
          <t>Differs from upstream baseline</t>
        </is>
      </c>
      <c r="G2077" s="3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37" t="inlineStr">
        <is>
          <t>2026-10-01</t>
        </is>
      </c>
      <c r="B2079" s="37" t="inlineStr">
        <is>
          <t>Abilities</t>
        </is>
      </c>
      <c r="C2079" s="37" t="inlineStr">
        <is>
          <t>Alakazam abilities</t>
        </is>
      </c>
      <c r="D2079" s="37" t="inlineStr">
        <is>
          <t>Synchronize / Inner Focus / Magic Guard</t>
        </is>
      </c>
      <c r="E2079" s="37" t="inlineStr">
        <is>
          <t>Magic Guard / Inner Focus / Magic Guard</t>
        </is>
      </c>
      <c r="F2079" s="37" t="inlineStr">
        <is>
          <t>Differs from upstream baseline</t>
        </is>
      </c>
      <c r="G2079" s="3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37" t="inlineStr">
        <is>
          <t>2026-10-01</t>
        </is>
      </c>
      <c r="B2081" s="37" t="inlineStr">
        <is>
          <t>Pokemon Stats</t>
        </is>
      </c>
      <c r="C2081" s="37" t="inlineStr">
        <is>
          <t>Alomomola baseAttack</t>
        </is>
      </c>
      <c r="D2081" s="37" t="n">
        <v>75</v>
      </c>
      <c r="E2081" s="37" t="n">
        <v>86</v>
      </c>
      <c r="F2081" s="37" t="inlineStr">
        <is>
          <t>Differs from upstream baseline</t>
        </is>
      </c>
      <c r="G2081" s="3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37" t="inlineStr">
        <is>
          <t>2026-10-01</t>
        </is>
      </c>
      <c r="B2083" s="37" t="inlineStr">
        <is>
          <t>Pokemon Stats</t>
        </is>
      </c>
      <c r="C2083" s="37" t="inlineStr">
        <is>
          <t>Alomomola baseSpDefense</t>
        </is>
      </c>
      <c r="D2083" s="37" t="n">
        <v>45</v>
      </c>
      <c r="E2083" s="37" t="n">
        <v>55</v>
      </c>
      <c r="F2083" s="37" t="inlineStr">
        <is>
          <t>Differs from upstream baseline</t>
        </is>
      </c>
      <c r="G2083" s="3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37" t="inlineStr">
        <is>
          <t>2026-10-01</t>
        </is>
      </c>
      <c r="B2085" s="37" t="inlineStr">
        <is>
          <t>Pokemon Stats</t>
        </is>
      </c>
      <c r="C2085" s="37" t="inlineStr">
        <is>
          <t>Altaria baseAttack</t>
        </is>
      </c>
      <c r="D2085" s="37" t="n">
        <v>70</v>
      </c>
      <c r="E2085" s="37" t="n">
        <v>80</v>
      </c>
      <c r="F2085" s="37" t="inlineStr">
        <is>
          <t>Differs from upstream baseline</t>
        </is>
      </c>
      <c r="G2085" s="3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37" t="inlineStr">
        <is>
          <t>2026-10-01</t>
        </is>
      </c>
      <c r="B2087" s="37" t="inlineStr">
        <is>
          <t>Abilities</t>
        </is>
      </c>
      <c r="C2087" s="37" t="inlineStr">
        <is>
          <t>Altaria abilities</t>
        </is>
      </c>
      <c r="D2087" s="37" t="inlineStr">
        <is>
          <t>Natural Cure / Cloud Nine</t>
        </is>
      </c>
      <c r="E2087" s="37" t="inlineStr">
        <is>
          <t>Serene Grace / Cloud Nine</t>
        </is>
      </c>
      <c r="F2087" s="37" t="inlineStr">
        <is>
          <t>Differs from upstream baseline</t>
        </is>
      </c>
      <c r="G2087" s="3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37" t="inlineStr">
        <is>
          <t>2026-10-01</t>
        </is>
      </c>
      <c r="B2089" s="37" t="inlineStr">
        <is>
          <t>Pokemon Stats</t>
        </is>
      </c>
      <c r="C2089" s="37" t="inlineStr">
        <is>
          <t>Altaria baseSpAttack</t>
        </is>
      </c>
      <c r="D2089" s="37" t="n">
        <v>110</v>
      </c>
      <c r="E2089" s="37" t="n">
        <v>120</v>
      </c>
      <c r="F2089" s="37" t="inlineStr">
        <is>
          <t>Differs from upstream baseline</t>
        </is>
      </c>
      <c r="G2089" s="3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37" t="inlineStr">
        <is>
          <t>2026-10-01</t>
        </is>
      </c>
      <c r="B2091" s="37" t="inlineStr">
        <is>
          <t>Abilities</t>
        </is>
      </c>
      <c r="C2091" s="37" t="inlineStr">
        <is>
          <t>Ambipom abilities</t>
        </is>
      </c>
      <c r="D2091" s="37" t="inlineStr">
        <is>
          <t>Technician / Pickup / Skill Link</t>
        </is>
      </c>
      <c r="E2091" s="37" t="inlineStr">
        <is>
          <t>Technician / Technician / Skill Link</t>
        </is>
      </c>
      <c r="F2091" s="37" t="inlineStr">
        <is>
          <t>Differs from upstream baseline</t>
        </is>
      </c>
      <c r="G2091" s="3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37" t="inlineStr">
        <is>
          <t>2026-10-01</t>
        </is>
      </c>
      <c r="B2093" s="37" t="inlineStr">
        <is>
          <t>Pokemon Stats</t>
        </is>
      </c>
      <c r="C2093" s="37" t="inlineStr">
        <is>
          <t>Amoonguss baseSpeed</t>
        </is>
      </c>
      <c r="D2093" s="37" t="n">
        <v>30</v>
      </c>
      <c r="E2093" s="37" t="n">
        <v>32</v>
      </c>
      <c r="F2093" s="37" t="inlineStr">
        <is>
          <t>Differs from upstream baseline</t>
        </is>
      </c>
      <c r="G2093" s="3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37" t="inlineStr">
        <is>
          <t>2026-10-01</t>
        </is>
      </c>
      <c r="B2095" s="37" t="inlineStr">
        <is>
          <t>Pokemon Stats</t>
        </is>
      </c>
      <c r="C2095" s="37" t="inlineStr">
        <is>
          <t>Ampharos baseSpAttack</t>
        </is>
      </c>
      <c r="D2095" s="37" t="n">
        <v>115</v>
      </c>
      <c r="E2095" s="37" t="n">
        <v>125</v>
      </c>
      <c r="F2095" s="37" t="inlineStr">
        <is>
          <t>Differs from upstream baseline</t>
        </is>
      </c>
      <c r="G2095" s="3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37" t="inlineStr">
        <is>
          <t>2026-10-01</t>
        </is>
      </c>
      <c r="B2097" s="37" t="inlineStr">
        <is>
          <t>Pokemon Stats</t>
        </is>
      </c>
      <c r="C2097" s="37" t="inlineStr">
        <is>
          <t>Ampharos baseDefense</t>
        </is>
      </c>
      <c r="D2097" s="37" t="n">
        <v>20</v>
      </c>
      <c r="E2097" s="37" t="n">
        <v>95</v>
      </c>
      <c r="F2097" s="37" t="inlineStr">
        <is>
          <t>Differs from upstream baseline</t>
        </is>
      </c>
      <c r="G2097" s="3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37" t="inlineStr">
        <is>
          <t>2026-10-01</t>
        </is>
      </c>
      <c r="B2099" s="37" t="inlineStr">
        <is>
          <t>Pokemon Stats</t>
        </is>
      </c>
      <c r="C2099" s="37" t="inlineStr">
        <is>
          <t>Annihilape baseAttack</t>
        </is>
      </c>
      <c r="D2099" s="37" t="n">
        <v>115</v>
      </c>
      <c r="E2099" s="37" t="n">
        <v>126</v>
      </c>
      <c r="F2099" s="37" t="inlineStr">
        <is>
          <t>Differs from upstream baseline</t>
        </is>
      </c>
      <c r="G2099" s="3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37" t="inlineStr">
        <is>
          <t>2026-10-01</t>
        </is>
      </c>
      <c r="B2101" s="37" t="inlineStr">
        <is>
          <t>Pokemon Stats</t>
        </is>
      </c>
      <c r="C2101" s="37" t="inlineStr">
        <is>
          <t>Annihilape baseSpeed</t>
        </is>
      </c>
      <c r="D2101" s="37" t="n">
        <v>90</v>
      </c>
      <c r="E2101" s="37" t="n">
        <v>99</v>
      </c>
      <c r="F2101" s="37" t="inlineStr">
        <is>
          <t>Differs from upstream baseline</t>
        </is>
      </c>
      <c r="G2101" s="3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37" t="inlineStr">
        <is>
          <t>2026-10-01</t>
        </is>
      </c>
      <c r="B2103" s="37" t="inlineStr">
        <is>
          <t>Abilities</t>
        </is>
      </c>
      <c r="C2103" s="37" t="inlineStr">
        <is>
          <t>Arbok abilities</t>
        </is>
      </c>
      <c r="D2103" s="37" t="inlineStr">
        <is>
          <t>Intimidate / Shed Skin / Unnerve</t>
        </is>
      </c>
      <c r="E2103" s="37" t="inlineStr">
        <is>
          <t>Intimidate / Intimidate / Unnerve</t>
        </is>
      </c>
      <c r="F2103" s="37" t="inlineStr">
        <is>
          <t>Differs from upstream baseline</t>
        </is>
      </c>
      <c r="G2103" s="3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37" t="inlineStr">
        <is>
          <t>2026-10-01</t>
        </is>
      </c>
      <c r="B2105" s="37" t="inlineStr">
        <is>
          <t>Pokemon Stats</t>
        </is>
      </c>
      <c r="C2105" s="37" t="inlineStr">
        <is>
          <t>Archeops baseHP</t>
        </is>
      </c>
      <c r="D2105" s="37" t="n">
        <v>75</v>
      </c>
      <c r="E2105" s="37" t="n">
        <v>85</v>
      </c>
      <c r="F2105" s="37" t="inlineStr">
        <is>
          <t>Differs from upstream baseline</t>
        </is>
      </c>
      <c r="G2105" s="3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37" t="inlineStr">
        <is>
          <t>2026-10-01</t>
        </is>
      </c>
      <c r="B2107" s="37" t="inlineStr">
        <is>
          <t>Abilities</t>
        </is>
      </c>
      <c r="C2107" s="37" t="inlineStr">
        <is>
          <t>Archeops abilities</t>
        </is>
      </c>
      <c r="D2107" s="37" t="inlineStr">
        <is>
          <t>Defeatist</t>
        </is>
      </c>
      <c r="E2107" s="37" t="inlineStr">
        <is>
          <t>Defeatist / Unburden / Early Bird</t>
        </is>
      </c>
      <c r="F2107" s="37" t="inlineStr">
        <is>
          <t>Differs from upstream baseline</t>
        </is>
      </c>
      <c r="G2107" s="3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37" t="inlineStr">
        <is>
          <t>2026-10-01</t>
        </is>
      </c>
      <c r="B2109" s="37" t="inlineStr">
        <is>
          <t>Pokemon Stats</t>
        </is>
      </c>
      <c r="C2109" s="37" t="inlineStr">
        <is>
          <t>Ariados baseDefense</t>
        </is>
      </c>
      <c r="D2109" s="37" t="n">
        <v>70</v>
      </c>
      <c r="E2109" s="37" t="n">
        <v>80</v>
      </c>
      <c r="F2109" s="37" t="inlineStr">
        <is>
          <t>Differs from upstream baseline</t>
        </is>
      </c>
      <c r="G2109" s="3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37" t="inlineStr">
        <is>
          <t>2026-10-01</t>
        </is>
      </c>
      <c r="B2111" s="37" t="inlineStr">
        <is>
          <t>Pokemon Stats</t>
        </is>
      </c>
      <c r="C2111" s="37" t="inlineStr">
        <is>
          <t>Ariados baseSpeed</t>
        </is>
      </c>
      <c r="D2111" s="37" t="n">
        <v>40</v>
      </c>
      <c r="E2111" s="37" t="n">
        <v>70</v>
      </c>
      <c r="F2111" s="37" t="inlineStr">
        <is>
          <t>Differs from upstream baseline</t>
        </is>
      </c>
      <c r="G2111" s="3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37" t="inlineStr">
        <is>
          <t>2026-10-01</t>
        </is>
      </c>
      <c r="B2113" s="37" t="inlineStr">
        <is>
          <t>Abilities</t>
        </is>
      </c>
      <c r="C2113" s="37" t="inlineStr">
        <is>
          <t>Armaldo abilities</t>
        </is>
      </c>
      <c r="D2113" s="37" t="inlineStr">
        <is>
          <t>Battle Armor / Swift Swim</t>
        </is>
      </c>
      <c r="E2113" s="37" t="inlineStr">
        <is>
          <t>Swift Swim / Battle Armor / Swift Swim</t>
        </is>
      </c>
      <c r="F2113" s="37" t="inlineStr">
        <is>
          <t>Differs from upstream baseline</t>
        </is>
      </c>
      <c r="G2113" s="3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37" t="inlineStr">
        <is>
          <t>2026-10-01</t>
        </is>
      </c>
      <c r="B2115" s="37" t="inlineStr">
        <is>
          <t>Pokemon Stats</t>
        </is>
      </c>
      <c r="C2115" s="37" t="inlineStr">
        <is>
          <t>Aromatisse baseDefense</t>
        </is>
      </c>
      <c r="D2115" s="37" t="n">
        <v>72</v>
      </c>
      <c r="E2115" s="37" t="n">
        <v>73</v>
      </c>
      <c r="F2115" s="37" t="inlineStr">
        <is>
          <t>Differs from upstream baseline</t>
        </is>
      </c>
      <c r="G2115" s="3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37" t="inlineStr">
        <is>
          <t>2026-10-01</t>
        </is>
      </c>
      <c r="B2117" s="37" t="inlineStr">
        <is>
          <t>Pokemon Stats</t>
        </is>
      </c>
      <c r="C2117" s="37" t="inlineStr">
        <is>
          <t>Aromatisse baseSpeed</t>
        </is>
      </c>
      <c r="D2117" s="37" t="n">
        <v>29</v>
      </c>
      <c r="E2117" s="37" t="n">
        <v>33</v>
      </c>
      <c r="F2117" s="37" t="inlineStr">
        <is>
          <t>Differs from upstream baseline</t>
        </is>
      </c>
      <c r="G2117" s="3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37" t="inlineStr">
        <is>
          <t>2026-10-01</t>
        </is>
      </c>
      <c r="B2119" s="37" t="inlineStr">
        <is>
          <t>Pokemon Stats</t>
        </is>
      </c>
      <c r="C2119" s="37" t="inlineStr">
        <is>
          <t>Aron baseDefense</t>
        </is>
      </c>
      <c r="D2119" s="37" t="n">
        <v>100</v>
      </c>
      <c r="E2119" s="37" t="n">
        <v>120</v>
      </c>
      <c r="F2119" s="37" t="inlineStr">
        <is>
          <t>Differs from upstream baseline</t>
        </is>
      </c>
      <c r="G2119" s="3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37" t="inlineStr">
        <is>
          <t>2026-10-01</t>
        </is>
      </c>
      <c r="B2121" s="37" t="inlineStr">
        <is>
          <t>Pokemon Stats</t>
        </is>
      </c>
      <c r="C2121" s="37" t="inlineStr">
        <is>
          <t>Articuno baseSpAttack</t>
        </is>
      </c>
      <c r="D2121" s="37" t="n">
        <v>95</v>
      </c>
      <c r="E2121" s="37" t="n">
        <v>125</v>
      </c>
      <c r="F2121" s="37" t="inlineStr">
        <is>
          <t>Differs from upstream baseline</t>
        </is>
      </c>
      <c r="G2121" s="3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37" t="inlineStr">
        <is>
          <t>2026-10-01</t>
        </is>
      </c>
      <c r="B2123" s="37" t="inlineStr">
        <is>
          <t>Abilities</t>
        </is>
      </c>
      <c r="C2123" s="37" t="inlineStr">
        <is>
          <t>Articuno abilities</t>
        </is>
      </c>
      <c r="D2123" s="37" t="inlineStr">
        <is>
          <t>Pressure / Snow Cloak</t>
        </is>
      </c>
      <c r="E2123" s="37" t="inlineStr">
        <is>
          <t>Snow Cloak / Snow Cloak / Snow Cloak</t>
        </is>
      </c>
      <c r="F2123" s="37" t="inlineStr">
        <is>
          <t>Differs from upstream baseline</t>
        </is>
      </c>
      <c r="G2123" s="3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37" t="inlineStr">
        <is>
          <t>2026-10-01</t>
        </is>
      </c>
      <c r="B2125" s="37" t="inlineStr">
        <is>
          <t>Pokemon Stats</t>
        </is>
      </c>
      <c r="C2125" s="37" t="inlineStr">
        <is>
          <t>Audino baseDefense</t>
        </is>
      </c>
      <c r="D2125" s="37" t="n">
        <v>86</v>
      </c>
      <c r="E2125" s="37" t="n">
        <v>101</v>
      </c>
      <c r="F2125" s="37" t="inlineStr">
        <is>
          <t>Differs from upstream baseline</t>
        </is>
      </c>
      <c r="G2125" s="3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37" t="inlineStr">
        <is>
          <t>2026-10-01</t>
        </is>
      </c>
      <c r="B2127" s="37" t="inlineStr">
        <is>
          <t>Pokemon Stats</t>
        </is>
      </c>
      <c r="C2127" s="37" t="inlineStr">
        <is>
          <t>Audino baseSpeed</t>
        </is>
      </c>
      <c r="D2127" s="37" t="n">
        <v>50</v>
      </c>
      <c r="E2127" s="37" t="n">
        <v>77</v>
      </c>
      <c r="F2127" s="37" t="inlineStr">
        <is>
          <t>Differs from upstream baseline</t>
        </is>
      </c>
      <c r="G2127" s="3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37" t="inlineStr">
        <is>
          <t>2026-10-01</t>
        </is>
      </c>
      <c r="B2129" s="37" t="inlineStr">
        <is>
          <t>Pokemon Stats</t>
        </is>
      </c>
      <c r="C2129" s="37" t="inlineStr">
        <is>
          <t>Aurorus baseHP</t>
        </is>
      </c>
      <c r="D2129" s="37" t="n">
        <v>123</v>
      </c>
      <c r="E2129" s="37" t="n">
        <v>138</v>
      </c>
      <c r="F2129" s="37" t="inlineStr">
        <is>
          <t>Differs from upstream baseline</t>
        </is>
      </c>
      <c r="G2129" s="3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37" t="inlineStr">
        <is>
          <t>2026-10-01</t>
        </is>
      </c>
      <c r="B2131" s="37" t="inlineStr">
        <is>
          <t>Abilities</t>
        </is>
      </c>
      <c r="C2131" s="37" t="inlineStr">
        <is>
          <t>Aurorus abilities</t>
        </is>
      </c>
      <c r="D2131" s="37" t="inlineStr">
        <is>
          <t>Refrigerate / Snow Warning</t>
        </is>
      </c>
      <c r="E2131" s="37" t="inlineStr">
        <is>
          <t>Refrigerate / Refrigerate / Filter</t>
        </is>
      </c>
      <c r="F2131" s="37" t="inlineStr">
        <is>
          <t>Differs from upstream baseline</t>
        </is>
      </c>
      <c r="G2131" s="3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37" t="inlineStr">
        <is>
          <t>2026-10-01</t>
        </is>
      </c>
      <c r="B2133" s="37" t="inlineStr">
        <is>
          <t>Pokemon Stats</t>
        </is>
      </c>
      <c r="C2133" s="37" t="inlineStr">
        <is>
          <t>Avalugg baseSpAttack</t>
        </is>
      </c>
      <c r="D2133" s="37" t="n">
        <v>44</v>
      </c>
      <c r="E2133" s="37" t="n">
        <v>30</v>
      </c>
      <c r="F2133" s="37" t="inlineStr">
        <is>
          <t>Differs from upstream baseline</t>
        </is>
      </c>
      <c r="G2133" s="3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37" t="inlineStr">
        <is>
          <t>2026-10-01</t>
        </is>
      </c>
      <c r="B2135" s="37" t="inlineStr">
        <is>
          <t>Pokemon Stats</t>
        </is>
      </c>
      <c r="C2135" s="37" t="inlineStr">
        <is>
          <t>Azelf baseAttack</t>
        </is>
      </c>
      <c r="D2135" s="37" t="n">
        <v>125</v>
      </c>
      <c r="E2135" s="37" t="n">
        <v>135</v>
      </c>
      <c r="F2135" s="37" t="inlineStr">
        <is>
          <t>Differs from upstream baseline</t>
        </is>
      </c>
      <c r="G2135" s="3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37" t="inlineStr">
        <is>
          <t>2026-10-01</t>
        </is>
      </c>
      <c r="B2137" s="37" t="inlineStr">
        <is>
          <t>Pokemon Stats</t>
        </is>
      </c>
      <c r="C2137" s="37" t="inlineStr">
        <is>
          <t>Azumarill baseAttack</t>
        </is>
      </c>
      <c r="D2137" s="37" t="n">
        <v>50</v>
      </c>
      <c r="E2137" s="37" t="n">
        <v>60</v>
      </c>
      <c r="F2137" s="37" t="inlineStr">
        <is>
          <t>Differs from upstream baseline</t>
        </is>
      </c>
      <c r="G2137" s="3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37" t="inlineStr">
        <is>
          <t>2026-10-01</t>
        </is>
      </c>
      <c r="B2139" s="37" t="inlineStr">
        <is>
          <t>Abilities</t>
        </is>
      </c>
      <c r="C2139" s="37" t="inlineStr">
        <is>
          <t>Azumarill abilities</t>
        </is>
      </c>
      <c r="D2139" s="37" t="inlineStr">
        <is>
          <t>Thick Fat / Huge Power / Sap Sipper</t>
        </is>
      </c>
      <c r="E2139" s="37" t="inlineStr">
        <is>
          <t>Huge Power / Huge Power / Sap Sipper</t>
        </is>
      </c>
      <c r="F2139" s="37" t="inlineStr">
        <is>
          <t>Differs from upstream baseline</t>
        </is>
      </c>
      <c r="G2139" s="3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37" t="inlineStr">
        <is>
          <t>2026-10-01</t>
        </is>
      </c>
      <c r="B2141" s="37" t="inlineStr">
        <is>
          <t>Abilities</t>
        </is>
      </c>
      <c r="C2141" s="37" t="inlineStr">
        <is>
          <t>Azurill abilities</t>
        </is>
      </c>
      <c r="D2141" s="37" t="inlineStr">
        <is>
          <t>Thick Fat / Huge Power / Sap Sipper</t>
        </is>
      </c>
      <c r="E2141" s="37" t="inlineStr">
        <is>
          <t>Huge Power / Huge Power / Sap Sipper</t>
        </is>
      </c>
      <c r="F2141" s="37" t="inlineStr">
        <is>
          <t>Differs from upstream baseline</t>
        </is>
      </c>
      <c r="G2141" s="3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37" t="inlineStr">
        <is>
          <t>2026-10-01</t>
        </is>
      </c>
      <c r="B2143" s="37" t="inlineStr">
        <is>
          <t>Abilities</t>
        </is>
      </c>
      <c r="C2143" s="37" t="inlineStr">
        <is>
          <t>Bagon abilities</t>
        </is>
      </c>
      <c r="D2143" s="37" t="inlineStr">
        <is>
          <t>Rock Head / Sheer Force</t>
        </is>
      </c>
      <c r="E2143" s="37" t="inlineStr">
        <is>
          <t>Rock Head / Rock Head / Sheer Force</t>
        </is>
      </c>
      <c r="F2143" s="37" t="inlineStr">
        <is>
          <t>Differs from upstream baseline</t>
        </is>
      </c>
      <c r="G2143" s="3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37" t="inlineStr">
        <is>
          <t>2026-10-01</t>
        </is>
      </c>
      <c r="B2145" s="37" t="inlineStr">
        <is>
          <t>Pokemon Stats</t>
        </is>
      </c>
      <c r="C2145" s="37" t="inlineStr">
        <is>
          <t>Banette baseSpeed</t>
        </is>
      </c>
      <c r="D2145" s="37" t="n">
        <v>65</v>
      </c>
      <c r="E2145" s="37" t="n">
        <v>85</v>
      </c>
      <c r="F2145" s="37" t="inlineStr">
        <is>
          <t>Differs from upstream baseline</t>
        </is>
      </c>
      <c r="G2145" s="3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37" t="inlineStr">
        <is>
          <t>2026-10-01</t>
        </is>
      </c>
      <c r="B2147" s="37" t="inlineStr">
        <is>
          <t>Pokemon Stats</t>
        </is>
      </c>
      <c r="C2147" s="37" t="inlineStr">
        <is>
          <t>Banette baseAttack</t>
        </is>
      </c>
      <c r="D2147" s="37" t="n">
        <v>165</v>
      </c>
      <c r="E2147" s="37" t="n">
        <v>175</v>
      </c>
      <c r="F2147" s="37" t="inlineStr">
        <is>
          <t>Differs from upstream baseline</t>
        </is>
      </c>
      <c r="G2147" s="3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37" t="inlineStr">
        <is>
          <t>2026-10-01</t>
        </is>
      </c>
      <c r="B2149" s="37" t="inlineStr">
        <is>
          <t>Pokemon Stats</t>
        </is>
      </c>
      <c r="C2149" s="37" t="inlineStr">
        <is>
          <t>Barbaracle baseHP</t>
        </is>
      </c>
      <c r="D2149" s="37" t="n">
        <v>72</v>
      </c>
      <c r="E2149" s="37" t="n">
        <v>82</v>
      </c>
      <c r="F2149" s="37" t="inlineStr">
        <is>
          <t>Differs from upstream baseline</t>
        </is>
      </c>
      <c r="G2149" s="3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37" t="inlineStr">
        <is>
          <t>2026-10-01</t>
        </is>
      </c>
      <c r="B2151" s="37" t="inlineStr">
        <is>
          <t>Pokemon Stats</t>
        </is>
      </c>
      <c r="C2151" s="37" t="inlineStr">
        <is>
          <t>Barbaracle baseSpAttack</t>
        </is>
      </c>
      <c r="D2151" s="37" t="n">
        <v>54</v>
      </c>
      <c r="E2151" s="37" t="n">
        <v>30</v>
      </c>
      <c r="F2151" s="37" t="inlineStr">
        <is>
          <t>Differs from upstream baseline</t>
        </is>
      </c>
      <c r="G2151" s="3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37" t="inlineStr">
        <is>
          <t>2026-10-01</t>
        </is>
      </c>
      <c r="B2153" s="37" t="inlineStr">
        <is>
          <t>Pokemon Stats</t>
        </is>
      </c>
      <c r="C2153" s="37" t="inlineStr">
        <is>
          <t>Barbaracle baseSpeed</t>
        </is>
      </c>
      <c r="D2153" s="37" t="n">
        <v>68</v>
      </c>
      <c r="E2153" s="37" t="n">
        <v>79</v>
      </c>
      <c r="F2153" s="37" t="inlineStr">
        <is>
          <t>Differs from upstream baseline</t>
        </is>
      </c>
      <c r="G2153" s="3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37" t="inlineStr">
        <is>
          <t>2026-10-01</t>
        </is>
      </c>
      <c r="B2155" s="37" t="inlineStr">
        <is>
          <t>Pokemon Stats</t>
        </is>
      </c>
      <c r="C2155" s="37" t="inlineStr">
        <is>
          <t>Basculin baseDefense</t>
        </is>
      </c>
      <c r="D2155" s="37" t="n">
        <v>65</v>
      </c>
      <c r="E2155" s="37" t="n">
        <v>81</v>
      </c>
      <c r="F2155" s="37" t="inlineStr">
        <is>
          <t>Differs from upstream baseline</t>
        </is>
      </c>
      <c r="G2155" s="3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37" t="inlineStr">
        <is>
          <t>2026-10-01</t>
        </is>
      </c>
      <c r="B2157" s="37" t="inlineStr">
        <is>
          <t>Pokemon Stats</t>
        </is>
      </c>
      <c r="C2157" s="37" t="inlineStr">
        <is>
          <t>Basculin baseHP</t>
        </is>
      </c>
      <c r="D2157" s="37" t="n">
        <v>70</v>
      </c>
      <c r="E2157" s="37" t="n">
        <v>80</v>
      </c>
      <c r="F2157" s="37" t="inlineStr">
        <is>
          <t>Differs from upstream baseline</t>
        </is>
      </c>
      <c r="G2157" s="3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37" t="inlineStr">
        <is>
          <t>2026-10-01</t>
        </is>
      </c>
      <c r="B2159" s="37" t="inlineStr">
        <is>
          <t>Abilities</t>
        </is>
      </c>
      <c r="C2159" s="37" t="inlineStr">
        <is>
          <t>Basculin abilities</t>
        </is>
      </c>
      <c r="D2159" s="37" t="inlineStr">
        <is>
          <t>Reckless / Adaptability / Mold Breaker</t>
        </is>
      </c>
      <c r="E2159" s="37" t="inlineStr">
        <is>
          <t>Adaptability / Reckless / Mold Breaker</t>
        </is>
      </c>
      <c r="F2159" s="37" t="inlineStr">
        <is>
          <t>Differs from upstream baseline</t>
        </is>
      </c>
      <c r="G2159" s="3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37" t="inlineStr">
        <is>
          <t>2026-10-01</t>
        </is>
      </c>
      <c r="B2161" s="37" t="inlineStr">
        <is>
          <t>Pokemon Stats</t>
        </is>
      </c>
      <c r="C2161" s="37" t="inlineStr">
        <is>
          <t>Bastiodon baseHP</t>
        </is>
      </c>
      <c r="D2161" s="37" t="n">
        <v>60</v>
      </c>
      <c r="E2161" s="37" t="n">
        <v>80</v>
      </c>
      <c r="F2161" s="37" t="inlineStr">
        <is>
          <t>Differs from upstream baseline</t>
        </is>
      </c>
      <c r="G2161" s="3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37" t="inlineStr">
        <is>
          <t>2026-10-01</t>
        </is>
      </c>
      <c r="B2163" s="37" t="inlineStr">
        <is>
          <t>Pokemon Stats</t>
        </is>
      </c>
      <c r="C2163" s="37" t="inlineStr">
        <is>
          <t>Bastiodon baseSpAttack</t>
        </is>
      </c>
      <c r="D2163" s="37" t="n">
        <v>47</v>
      </c>
      <c r="E2163" s="37" t="n">
        <v>7</v>
      </c>
      <c r="F2163" s="37" t="inlineStr">
        <is>
          <t>Differs from upstream baseline</t>
        </is>
      </c>
      <c r="G2163" s="3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37" t="inlineStr">
        <is>
          <t>2026-10-01</t>
        </is>
      </c>
      <c r="B2165" s="37" t="inlineStr">
        <is>
          <t>Pokemon Stats</t>
        </is>
      </c>
      <c r="C2165" s="37" t="inlineStr">
        <is>
          <t>Beartic baseAttack</t>
        </is>
      </c>
      <c r="D2165" s="37" t="n">
        <v>130</v>
      </c>
      <c r="E2165" s="37" t="n">
        <v>152</v>
      </c>
      <c r="F2165" s="37" t="inlineStr">
        <is>
          <t>Differs from upstream baseline</t>
        </is>
      </c>
      <c r="G2165" s="3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37" t="inlineStr">
        <is>
          <t>2026-10-01</t>
        </is>
      </c>
      <c r="B2167" s="37" t="inlineStr">
        <is>
          <t>Pokemon Stats</t>
        </is>
      </c>
      <c r="C2167" s="37" t="inlineStr">
        <is>
          <t>Beartic baseSpDefense</t>
        </is>
      </c>
      <c r="D2167" s="37" t="n">
        <v>80</v>
      </c>
      <c r="E2167" s="37" t="n">
        <v>90</v>
      </c>
      <c r="F2167" s="37" t="inlineStr">
        <is>
          <t>Differs from upstream baseline</t>
        </is>
      </c>
      <c r="G2167" s="3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37" t="inlineStr">
        <is>
          <t>2026-10-01</t>
        </is>
      </c>
      <c r="B2169" s="37" t="inlineStr">
        <is>
          <t>Abilities</t>
        </is>
      </c>
      <c r="C2169" s="37" t="inlineStr">
        <is>
          <t>Beautifly abilities</t>
        </is>
      </c>
      <c r="D2169" s="37" t="inlineStr">
        <is>
          <t>Swarm / Rivalry</t>
        </is>
      </c>
      <c r="E2169" s="37" t="inlineStr">
        <is>
          <t>Tinted Lens / Shield Dust / Rivalry</t>
        </is>
      </c>
      <c r="F2169" s="37" t="inlineStr">
        <is>
          <t>Differs from upstream baseline</t>
        </is>
      </c>
      <c r="G2169" s="3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37" t="inlineStr">
        <is>
          <t>2026-10-01</t>
        </is>
      </c>
      <c r="B2171" s="37" t="inlineStr">
        <is>
          <t>Pokemon Stats</t>
        </is>
      </c>
      <c r="C2171" s="37" t="inlineStr">
        <is>
          <t>Beheeyem baseAttack</t>
        </is>
      </c>
      <c r="D2171" s="37" t="n">
        <v>75</v>
      </c>
      <c r="E2171" s="37" t="n">
        <v>35</v>
      </c>
      <c r="F2171" s="37" t="inlineStr">
        <is>
          <t>Differs from upstream baseline</t>
        </is>
      </c>
      <c r="G2171" s="3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37" t="inlineStr">
        <is>
          <t>2026-10-01</t>
        </is>
      </c>
      <c r="B2173" s="37" t="inlineStr">
        <is>
          <t>Pokemon Stats</t>
        </is>
      </c>
      <c r="C2173" s="37" t="inlineStr">
        <is>
          <t>Beheeyem baseSpAttack</t>
        </is>
      </c>
      <c r="D2173" s="37" t="n">
        <v>125</v>
      </c>
      <c r="E2173" s="37" t="n">
        <v>165</v>
      </c>
      <c r="F2173" s="37" t="inlineStr">
        <is>
          <t>Differs from upstream baseline</t>
        </is>
      </c>
      <c r="G2173" s="3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37" t="inlineStr">
        <is>
          <t>2026-10-01</t>
        </is>
      </c>
      <c r="B2175" s="37" t="inlineStr">
        <is>
          <t>Abilities</t>
        </is>
      </c>
      <c r="C2175" s="37" t="inlineStr">
        <is>
          <t>Beheeyem abilities</t>
        </is>
      </c>
      <c r="D2175" s="37" t="inlineStr">
        <is>
          <t>Telepathy / Synchronize / Analytic</t>
        </is>
      </c>
      <c r="E2175" s="37" t="inlineStr">
        <is>
          <t>Telepathy / Analytic / Trace</t>
        </is>
      </c>
      <c r="F2175" s="37" t="inlineStr">
        <is>
          <t>Differs from upstream baseline</t>
        </is>
      </c>
      <c r="G2175" s="3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37" t="inlineStr">
        <is>
          <t>2026-10-01</t>
        </is>
      </c>
      <c r="B2177" s="37" t="inlineStr">
        <is>
          <t>Pokemon Stats</t>
        </is>
      </c>
      <c r="C2177" s="37" t="inlineStr">
        <is>
          <t>Bellossom baseSpAttack</t>
        </is>
      </c>
      <c r="D2177" s="37" t="n">
        <v>90</v>
      </c>
      <c r="E2177" s="37" t="n">
        <v>100</v>
      </c>
      <c r="F2177" s="37" t="inlineStr">
        <is>
          <t>Differs from upstream baseline</t>
        </is>
      </c>
      <c r="G2177" s="3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37" t="inlineStr">
        <is>
          <t>2026-10-01</t>
        </is>
      </c>
      <c r="B2179" s="37" t="inlineStr">
        <is>
          <t>Pokemon Stats</t>
        </is>
      </c>
      <c r="C2179" s="37" t="inlineStr">
        <is>
          <t>Bisharp baseAttack</t>
        </is>
      </c>
      <c r="D2179" s="37" t="n">
        <v>125</v>
      </c>
      <c r="E2179" s="37" t="n">
        <v>141</v>
      </c>
      <c r="F2179" s="37" t="inlineStr">
        <is>
          <t>Differs from upstream baseline</t>
        </is>
      </c>
      <c r="G2179" s="3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37" t="inlineStr">
        <is>
          <t>2026-10-01</t>
        </is>
      </c>
      <c r="B2181" s="37" t="inlineStr">
        <is>
          <t>Pokemon Stats</t>
        </is>
      </c>
      <c r="C2181" s="37" t="inlineStr">
        <is>
          <t>Bisharp baseSpeed</t>
        </is>
      </c>
      <c r="D2181" s="37" t="n">
        <v>70</v>
      </c>
      <c r="E2181" s="37" t="n">
        <v>84</v>
      </c>
      <c r="F2181" s="37" t="inlineStr">
        <is>
          <t>Differs from upstream baseline</t>
        </is>
      </c>
      <c r="G2181" s="3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37" t="inlineStr">
        <is>
          <t>2026-10-01</t>
        </is>
      </c>
      <c r="B2183" s="37" t="inlineStr">
        <is>
          <t>Pokemon Stats</t>
        </is>
      </c>
      <c r="C2183" s="37" t="inlineStr">
        <is>
          <t>Blastoise baseSpAttack</t>
        </is>
      </c>
      <c r="D2183" s="37" t="n">
        <v>85</v>
      </c>
      <c r="E2183" s="37" t="n">
        <v>110</v>
      </c>
      <c r="F2183" s="37" t="inlineStr">
        <is>
          <t>Differs from upstream baseline</t>
        </is>
      </c>
      <c r="G2183" s="3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37" t="inlineStr">
        <is>
          <t>2026-10-01</t>
        </is>
      </c>
      <c r="B2185" s="37" t="inlineStr">
        <is>
          <t>Abilities</t>
        </is>
      </c>
      <c r="C2185" s="37" t="inlineStr">
        <is>
          <t>Blastoise abilities</t>
        </is>
      </c>
      <c r="D2185" s="37" t="inlineStr">
        <is>
          <t>Torrent / Rain Dish</t>
        </is>
      </c>
      <c r="E2185" s="37" t="inlineStr">
        <is>
          <t>Torrent / Shell Armor / Rain Dish</t>
        </is>
      </c>
      <c r="F2185" s="37" t="inlineStr">
        <is>
          <t>Differs from upstream baseline</t>
        </is>
      </c>
      <c r="G2185" s="3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37" t="inlineStr">
        <is>
          <t>2026-10-01</t>
        </is>
      </c>
      <c r="B2187" s="37" t="inlineStr">
        <is>
          <t>Pokemon Stats</t>
        </is>
      </c>
      <c r="C2187" s="37" t="inlineStr">
        <is>
          <t>Blastoise baseSpAttack</t>
        </is>
      </c>
      <c r="D2187" s="37" t="n">
        <v>135</v>
      </c>
      <c r="E2187" s="37" t="n">
        <v>160</v>
      </c>
      <c r="F2187" s="37" t="inlineStr">
        <is>
          <t>Differs from upstream baseline</t>
        </is>
      </c>
      <c r="G2187" s="3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37" t="inlineStr">
        <is>
          <t>2026-10-01</t>
        </is>
      </c>
      <c r="B2189" s="37" t="inlineStr">
        <is>
          <t>Pokemon Stats</t>
        </is>
      </c>
      <c r="C2189" s="37" t="inlineStr">
        <is>
          <t>Blaziken baseSpAttack</t>
        </is>
      </c>
      <c r="D2189" s="37" t="n">
        <v>130</v>
      </c>
      <c r="E2189" s="37" t="n">
        <v>135</v>
      </c>
      <c r="F2189" s="37" t="inlineStr">
        <is>
          <t>Differs from upstream baseline</t>
        </is>
      </c>
      <c r="G2189" s="3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37" t="inlineStr">
        <is>
          <t>2026-10-01</t>
        </is>
      </c>
      <c r="B2191" s="37" t="inlineStr">
        <is>
          <t>Pokemon Stats</t>
        </is>
      </c>
      <c r="C2191" s="37" t="inlineStr">
        <is>
          <t>Blissey baseDefense</t>
        </is>
      </c>
      <c r="D2191" s="37" t="n">
        <v>10</v>
      </c>
      <c r="E2191" s="37" t="n">
        <v>30</v>
      </c>
      <c r="F2191" s="37" t="inlineStr">
        <is>
          <t>Differs from upstream baseline</t>
        </is>
      </c>
      <c r="G2191" s="3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37" t="inlineStr">
        <is>
          <t>2026-10-01</t>
        </is>
      </c>
      <c r="B2193" s="37" t="inlineStr">
        <is>
          <t>Pokemon Stats</t>
        </is>
      </c>
      <c r="C2193" s="37" t="inlineStr">
        <is>
          <t>Blitzle baseHP</t>
        </is>
      </c>
      <c r="D2193" s="37" t="n">
        <v>45</v>
      </c>
      <c r="E2193" s="37" t="n">
        <v>46</v>
      </c>
      <c r="F2193" s="37" t="inlineStr">
        <is>
          <t>Differs from upstream baseline</t>
        </is>
      </c>
      <c r="G2193" s="3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37" t="inlineStr">
        <is>
          <t>2026-10-01</t>
        </is>
      </c>
      <c r="B2195" s="37" t="inlineStr">
        <is>
          <t>Pokemon Stats</t>
        </is>
      </c>
      <c r="C2195" s="37" t="inlineStr">
        <is>
          <t>Blitzle baseSpDefense</t>
        </is>
      </c>
      <c r="D2195" s="37" t="n">
        <v>32</v>
      </c>
      <c r="E2195" s="37" t="n">
        <v>36</v>
      </c>
      <c r="F2195" s="37" t="inlineStr">
        <is>
          <t>Differs from upstream baseline</t>
        </is>
      </c>
      <c r="G2195" s="3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37" t="inlineStr">
        <is>
          <t>2026-10-01</t>
        </is>
      </c>
      <c r="B2197" s="37" t="inlineStr">
        <is>
          <t>Pokemon Stats</t>
        </is>
      </c>
      <c r="C2197" s="37" t="inlineStr">
        <is>
          <t>Boldore baseSpAttack</t>
        </is>
      </c>
      <c r="D2197" s="37" t="n">
        <v>50</v>
      </c>
      <c r="E2197" s="37" t="n">
        <v>30</v>
      </c>
      <c r="F2197" s="37" t="inlineStr">
        <is>
          <t>Differs from upstream baseline</t>
        </is>
      </c>
      <c r="G2197" s="3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37" t="inlineStr">
        <is>
          <t>2026-10-01</t>
        </is>
      </c>
      <c r="B2199" s="37" t="inlineStr">
        <is>
          <t>Pokemon Stats</t>
        </is>
      </c>
      <c r="C2199" s="37" t="inlineStr">
        <is>
          <t>Bouffalant baseHP</t>
        </is>
      </c>
      <c r="D2199" s="37" t="n">
        <v>95</v>
      </c>
      <c r="E2199" s="37" t="n">
        <v>105</v>
      </c>
      <c r="F2199" s="37" t="inlineStr">
        <is>
          <t>Differs from upstream baseline</t>
        </is>
      </c>
      <c r="G2199" s="3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37" t="inlineStr">
        <is>
          <t>2026-10-01</t>
        </is>
      </c>
      <c r="B2201" s="37" t="inlineStr">
        <is>
          <t>Pokemon Stats</t>
        </is>
      </c>
      <c r="C2201" s="37" t="inlineStr">
        <is>
          <t>Bouffalant baseSpAttack</t>
        </is>
      </c>
      <c r="D2201" s="37" t="n">
        <v>40</v>
      </c>
      <c r="E2201" s="37" t="n">
        <v>30</v>
      </c>
      <c r="F2201" s="37" t="inlineStr">
        <is>
          <t>Differs from upstream baseline</t>
        </is>
      </c>
      <c r="G2201" s="3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37" t="inlineStr">
        <is>
          <t>2026-10-01</t>
        </is>
      </c>
      <c r="B2203" s="37" t="inlineStr">
        <is>
          <t>Pokemon Stats</t>
        </is>
      </c>
      <c r="C2203" s="37" t="inlineStr">
        <is>
          <t>Bouffalant baseSpeed</t>
        </is>
      </c>
      <c r="D2203" s="37" t="n">
        <v>55</v>
      </c>
      <c r="E2203" s="37" t="n">
        <v>64</v>
      </c>
      <c r="F2203" s="37" t="inlineStr">
        <is>
          <t>Differs from upstream baseline</t>
        </is>
      </c>
      <c r="G2203" s="3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37" t="inlineStr">
        <is>
          <t>2026-10-01</t>
        </is>
      </c>
      <c r="B2205" s="37" t="inlineStr">
        <is>
          <t>Pokemon Stats</t>
        </is>
      </c>
      <c r="C2205" s="37" t="inlineStr">
        <is>
          <t>Braviary baseSpAttack</t>
        </is>
      </c>
      <c r="D2205" s="37" t="n">
        <v>57</v>
      </c>
      <c r="E2205" s="37" t="n">
        <v>30</v>
      </c>
      <c r="F2205" s="37" t="inlineStr">
        <is>
          <t>Differs from upstream baseline</t>
        </is>
      </c>
      <c r="G2205" s="3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37" t="inlineStr">
        <is>
          <t>2026-10-01</t>
        </is>
      </c>
      <c r="B2207" s="37" t="inlineStr">
        <is>
          <t>Abilities</t>
        </is>
      </c>
      <c r="C2207" s="37" t="inlineStr">
        <is>
          <t>Breloom abilities</t>
        </is>
      </c>
      <c r="D2207" s="37" t="inlineStr">
        <is>
          <t>Effect Spore / Poison Heal / Technician</t>
        </is>
      </c>
      <c r="E2207" s="37" t="inlineStr">
        <is>
          <t>Technician / Technician / Technician</t>
        </is>
      </c>
      <c r="F2207" s="37" t="inlineStr">
        <is>
          <t>Differs from upstream baseline</t>
        </is>
      </c>
      <c r="G2207" s="3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37" t="inlineStr">
        <is>
          <t>2026-10-01</t>
        </is>
      </c>
      <c r="B2209" s="37" t="inlineStr">
        <is>
          <t>Pokemon Stats</t>
        </is>
      </c>
      <c r="C2209" s="37" t="inlineStr">
        <is>
          <t>Bronzong baseAttack</t>
        </is>
      </c>
      <c r="D2209" s="37" t="n">
        <v>89</v>
      </c>
      <c r="E2209" s="37" t="n">
        <v>99</v>
      </c>
      <c r="F2209" s="37" t="inlineStr">
        <is>
          <t>Differs from upstream baseline</t>
        </is>
      </c>
      <c r="G2209" s="3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37" t="inlineStr">
        <is>
          <t>2026-10-01</t>
        </is>
      </c>
      <c r="B2211" s="37" t="inlineStr">
        <is>
          <t>Abilities</t>
        </is>
      </c>
      <c r="C2211" s="37" t="inlineStr">
        <is>
          <t>Bronzong abilities</t>
        </is>
      </c>
      <c r="D2211" s="37" t="inlineStr">
        <is>
          <t>Levitate / Heatproof / Heavy Metal</t>
        </is>
      </c>
      <c r="E2211" s="37" t="inlineStr">
        <is>
          <t>Levitate / Levitate / Heavy Metal</t>
        </is>
      </c>
      <c r="F2211" s="37" t="inlineStr">
        <is>
          <t>Differs from upstream baseline</t>
        </is>
      </c>
      <c r="G2211" s="3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37" t="inlineStr">
        <is>
          <t>2026-10-01</t>
        </is>
      </c>
      <c r="B2213" s="37" t="inlineStr">
        <is>
          <t>Pokemon Stats</t>
        </is>
      </c>
      <c r="C2213" s="37" t="inlineStr">
        <is>
          <t>Bronzor baseAttack</t>
        </is>
      </c>
      <c r="D2213" s="37" t="n">
        <v>24</v>
      </c>
      <c r="E2213" s="37" t="n">
        <v>99</v>
      </c>
      <c r="F2213" s="37" t="inlineStr">
        <is>
          <t>Differs from upstream baseline</t>
        </is>
      </c>
      <c r="G2213" s="3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37" t="inlineStr">
        <is>
          <t>2026-10-01</t>
        </is>
      </c>
      <c r="B2215" s="37" t="inlineStr">
        <is>
          <t>Pokemon Stats</t>
        </is>
      </c>
      <c r="C2215" s="37" t="inlineStr">
        <is>
          <t>Bronzor baseSpAttack</t>
        </is>
      </c>
      <c r="D2215" s="37" t="n">
        <v>24</v>
      </c>
      <c r="E2215" s="37" t="n">
        <v>89</v>
      </c>
      <c r="F2215" s="37" t="inlineStr">
        <is>
          <t>Differs from upstream baseline</t>
        </is>
      </c>
      <c r="G2215" s="3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37" t="inlineStr">
        <is>
          <t>2026-10-01</t>
        </is>
      </c>
      <c r="B2217" s="37" t="inlineStr">
        <is>
          <t>Pokemon Stats</t>
        </is>
      </c>
      <c r="C2217" s="37" t="inlineStr">
        <is>
          <t>Bronzor baseSpeed</t>
        </is>
      </c>
      <c r="D2217" s="37" t="n">
        <v>23</v>
      </c>
      <c r="E2217" s="37" t="n">
        <v>33</v>
      </c>
      <c r="F2217" s="37" t="inlineStr">
        <is>
          <t>Differs from upstream baseline</t>
        </is>
      </c>
      <c r="G2217" s="3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37" t="inlineStr">
        <is>
          <t>2026-10-01</t>
        </is>
      </c>
      <c r="B2219" s="37" t="inlineStr">
        <is>
          <t>Abilities</t>
        </is>
      </c>
      <c r="C2219" s="37" t="inlineStr">
        <is>
          <t>Budew abilities</t>
        </is>
      </c>
      <c r="D2219" s="37" t="inlineStr">
        <is>
          <t>Natural Cure / Poison Point / Leaf Guard</t>
        </is>
      </c>
      <c r="E2219" s="37" t="inlineStr">
        <is>
          <t>Natural Cure / Natural Cure / Leaf Guard</t>
        </is>
      </c>
      <c r="F2219" s="37" t="inlineStr">
        <is>
          <t>Differs from upstream baseline</t>
        </is>
      </c>
      <c r="G2219" s="3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37" t="inlineStr">
        <is>
          <t>2026-10-01</t>
        </is>
      </c>
      <c r="B2221" s="37" t="inlineStr">
        <is>
          <t>Abilities</t>
        </is>
      </c>
      <c r="C2221" s="37" t="inlineStr">
        <is>
          <t>Bulbasaur abilities</t>
        </is>
      </c>
      <c r="D2221" s="37" t="inlineStr">
        <is>
          <t>Overgrow / Chlorophyll</t>
        </is>
      </c>
      <c r="E2221" s="37" t="inlineStr">
        <is>
          <t>Overgrow / Overgrow / Chlorophyll</t>
        </is>
      </c>
      <c r="F2221" s="37" t="inlineStr">
        <is>
          <t>Differs from upstream baseline</t>
        </is>
      </c>
      <c r="G2221" s="3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37" t="inlineStr">
        <is>
          <t>2026-10-01</t>
        </is>
      </c>
      <c r="B2223" s="37" t="inlineStr">
        <is>
          <t>Evolutions</t>
        </is>
      </c>
      <c r="C2223" s="37" t="inlineStr">
        <is>
          <t>Buneary evolution</t>
        </is>
      </c>
      <c r="D2223" s="37" t="inlineStr">
        <is>
          <t>Friendship -&gt; Lopunny</t>
        </is>
      </c>
      <c r="E2223" s="37" t="inlineStr">
        <is>
          <t>Lv 28 -&gt; Lopunny</t>
        </is>
      </c>
      <c r="F2223" s="37" t="inlineStr">
        <is>
          <t>Differs from upstream baseline</t>
        </is>
      </c>
      <c r="G2223" s="3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37" t="inlineStr">
        <is>
          <t>2026-10-01</t>
        </is>
      </c>
      <c r="B2225" s="37" t="inlineStr">
        <is>
          <t>Pokemon Stats</t>
        </is>
      </c>
      <c r="C2225" s="37" t="inlineStr">
        <is>
          <t>Bunnelby baseAttack</t>
        </is>
      </c>
      <c r="D2225" s="37" t="n">
        <v>36</v>
      </c>
      <c r="E2225" s="37" t="n">
        <v>57</v>
      </c>
      <c r="F2225" s="37" t="inlineStr">
        <is>
          <t>Differs from upstream baseline</t>
        </is>
      </c>
      <c r="G2225" s="3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37" t="inlineStr">
        <is>
          <t>2026-10-01</t>
        </is>
      </c>
      <c r="B2227" s="37" t="inlineStr">
        <is>
          <t>Pokemon Stats</t>
        </is>
      </c>
      <c r="C2227" s="37" t="inlineStr">
        <is>
          <t>Bunnelby baseSpAttack</t>
        </is>
      </c>
      <c r="D2227" s="37" t="n">
        <v>32</v>
      </c>
      <c r="E2227" s="37" t="n">
        <v>36</v>
      </c>
      <c r="F2227" s="37" t="inlineStr">
        <is>
          <t>Differs from upstream baseline</t>
        </is>
      </c>
      <c r="G2227" s="3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37" t="inlineStr">
        <is>
          <t>2026-10-01</t>
        </is>
      </c>
      <c r="B2229" s="37" t="inlineStr">
        <is>
          <t>Abilities</t>
        </is>
      </c>
      <c r="C2229" s="37" t="inlineStr">
        <is>
          <t>Burmy abilities</t>
        </is>
      </c>
      <c r="D2229" s="37" t="inlineStr">
        <is>
          <t>Shed Skin / Overcoat</t>
        </is>
      </c>
      <c r="E2229" s="37" t="inlineStr">
        <is>
          <t>Snow Cloak / Overcoat</t>
        </is>
      </c>
      <c r="F2229" s="37" t="inlineStr">
        <is>
          <t>Differs from upstream baseline</t>
        </is>
      </c>
      <c r="G2229" s="3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37" t="inlineStr">
        <is>
          <t>2026-10-01</t>
        </is>
      </c>
      <c r="B2231" s="37" t="inlineStr">
        <is>
          <t>Pokemon Stats</t>
        </is>
      </c>
      <c r="C2231" s="37" t="inlineStr">
        <is>
          <t>Cacnea baseSpDefense</t>
        </is>
      </c>
      <c r="D2231" s="37" t="n">
        <v>40</v>
      </c>
      <c r="E2231" s="37" t="n">
        <v>60</v>
      </c>
      <c r="F2231" s="37" t="inlineStr">
        <is>
          <t>Differs from upstream baseline</t>
        </is>
      </c>
      <c r="G2231" s="3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37" t="inlineStr">
        <is>
          <t>2026-10-01</t>
        </is>
      </c>
      <c r="B2233" s="37" t="inlineStr">
        <is>
          <t>Pokemon Stats</t>
        </is>
      </c>
      <c r="C2233" s="37" t="inlineStr">
        <is>
          <t>Cacturne baseSpDefense</t>
        </is>
      </c>
      <c r="D2233" s="37" t="n">
        <v>60</v>
      </c>
      <c r="E2233" s="37" t="n">
        <v>85</v>
      </c>
      <c r="F2233" s="37" t="inlineStr">
        <is>
          <t>Differs from upstream baseline</t>
        </is>
      </c>
      <c r="G2233" s="3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37" t="inlineStr">
        <is>
          <t>2026-10-01</t>
        </is>
      </c>
      <c r="B2235" s="37" t="inlineStr">
        <is>
          <t>Pokemon Stats</t>
        </is>
      </c>
      <c r="C2235" s="37" t="inlineStr">
        <is>
          <t>Camerupt baseDefense</t>
        </is>
      </c>
      <c r="D2235" s="37" t="n">
        <v>70</v>
      </c>
      <c r="E2235" s="37" t="n">
        <v>80</v>
      </c>
      <c r="F2235" s="37" t="inlineStr">
        <is>
          <t>Differs from upstream baseline</t>
        </is>
      </c>
      <c r="G2235" s="3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37" t="inlineStr">
        <is>
          <t>2026-10-01</t>
        </is>
      </c>
      <c r="B2237" s="37" t="inlineStr">
        <is>
          <t>Pokemon Stats</t>
        </is>
      </c>
      <c r="C2237" s="37" t="inlineStr">
        <is>
          <t>Camerupt baseDefense</t>
        </is>
      </c>
      <c r="D2237" s="37" t="n">
        <v>100</v>
      </c>
      <c r="E2237" s="37" t="n">
        <v>110</v>
      </c>
      <c r="F2237" s="37" t="inlineStr">
        <is>
          <t>Differs from upstream baseline</t>
        </is>
      </c>
      <c r="G2237" s="3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37" t="inlineStr">
        <is>
          <t>2026-10-01</t>
        </is>
      </c>
      <c r="B2239" s="37" t="inlineStr">
        <is>
          <t>Pokemon Stats</t>
        </is>
      </c>
      <c r="C2239" s="37" t="inlineStr">
        <is>
          <t>Carbink baseHP</t>
        </is>
      </c>
      <c r="D2239" s="37" t="n">
        <v>50</v>
      </c>
      <c r="E2239" s="37" t="n">
        <v>60</v>
      </c>
      <c r="F2239" s="37" t="inlineStr">
        <is>
          <t>Differs from upstream baseline</t>
        </is>
      </c>
      <c r="G2239" s="3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37" t="inlineStr">
        <is>
          <t>2026-10-01</t>
        </is>
      </c>
      <c r="B2241" s="37" t="inlineStr">
        <is>
          <t>Abilities</t>
        </is>
      </c>
      <c r="C2241" s="37" t="inlineStr">
        <is>
          <t>Carbink abilities</t>
        </is>
      </c>
      <c r="D2241" s="37" t="inlineStr">
        <is>
          <t>Clear Body / Sturdy</t>
        </is>
      </c>
      <c r="E2241" s="37" t="inlineStr">
        <is>
          <t>Clear Body / Sturdy / Magic Bounce</t>
        </is>
      </c>
      <c r="F2241" s="37" t="inlineStr">
        <is>
          <t>Differs from upstream baseline</t>
        </is>
      </c>
      <c r="G2241" s="3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37" t="inlineStr">
        <is>
          <t>2026-10-01</t>
        </is>
      </c>
      <c r="B2243" s="37" t="inlineStr">
        <is>
          <t>Pokemon Stats</t>
        </is>
      </c>
      <c r="C2243" s="37" t="inlineStr">
        <is>
          <t>Carnivine baseSpAttack</t>
        </is>
      </c>
      <c r="D2243" s="37" t="n">
        <v>90</v>
      </c>
      <c r="E2243" s="37" t="n">
        <v>100</v>
      </c>
      <c r="F2243" s="37" t="inlineStr">
        <is>
          <t>Differs from upstream baseline</t>
        </is>
      </c>
      <c r="G2243" s="3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37" t="inlineStr">
        <is>
          <t>2026-10-01</t>
        </is>
      </c>
      <c r="B2245" s="37" t="inlineStr">
        <is>
          <t>Abilities</t>
        </is>
      </c>
      <c r="C2245" s="37" t="inlineStr">
        <is>
          <t>Carnivine abilities</t>
        </is>
      </c>
      <c r="D2245" s="37" t="inlineStr">
        <is>
          <t>Levitate</t>
        </is>
      </c>
      <c r="E2245" s="37" t="inlineStr">
        <is>
          <t>Chlorophyll / Levitate</t>
        </is>
      </c>
      <c r="F2245" s="37" t="inlineStr">
        <is>
          <t>Differs from upstream baseline</t>
        </is>
      </c>
      <c r="G2245" s="3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37" t="inlineStr">
        <is>
          <t>2026-10-01</t>
        </is>
      </c>
      <c r="B2247" s="37" t="inlineStr">
        <is>
          <t>Pokemon Stats</t>
        </is>
      </c>
      <c r="C2247" s="37" t="inlineStr">
        <is>
          <t>Carracosta baseSpeed</t>
        </is>
      </c>
      <c r="D2247" s="37" t="n">
        <v>32</v>
      </c>
      <c r="E2247" s="37" t="n">
        <v>37</v>
      </c>
      <c r="F2247" s="37" t="inlineStr">
        <is>
          <t>Differs from upstream baseline</t>
        </is>
      </c>
      <c r="G2247" s="3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37" t="inlineStr">
        <is>
          <t>2026-10-01</t>
        </is>
      </c>
      <c r="B2249" s="37" t="inlineStr">
        <is>
          <t>Abilities</t>
        </is>
      </c>
      <c r="C2249" s="37" t="inlineStr">
        <is>
          <t>Cascoon abilities</t>
        </is>
      </c>
      <c r="D2249" s="37" t="inlineStr">
        <is>
          <t>Shed Skin</t>
        </is>
      </c>
      <c r="E2249" s="37" t="inlineStr">
        <is>
          <t>Shed Skin / Shed Skin</t>
        </is>
      </c>
      <c r="F2249" s="37" t="inlineStr">
        <is>
          <t>Differs from upstream baseline</t>
        </is>
      </c>
      <c r="G2249" s="3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37" t="inlineStr">
        <is>
          <t>2026-10-01</t>
        </is>
      </c>
      <c r="B2251" s="37" t="inlineStr">
        <is>
          <t>Pokemon Stats</t>
        </is>
      </c>
      <c r="C2251" s="37" t="inlineStr">
        <is>
          <t>Castform baseSpAttack</t>
        </is>
      </c>
      <c r="D2251" s="37" t="n">
        <v>70</v>
      </c>
      <c r="E2251" s="37" t="n">
        <v>110</v>
      </c>
      <c r="F2251" s="37" t="inlineStr">
        <is>
          <t>Differs from upstream baseline</t>
        </is>
      </c>
      <c r="G2251" s="3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37" t="inlineStr">
        <is>
          <t>2026-10-01</t>
        </is>
      </c>
      <c r="B2253" s="37" t="inlineStr">
        <is>
          <t>Pokemon Stats</t>
        </is>
      </c>
      <c r="C2253" s="37" t="inlineStr">
        <is>
          <t>Castform baseSpeed</t>
        </is>
      </c>
      <c r="D2253" s="37" t="n">
        <v>70</v>
      </c>
      <c r="E2253" s="37" t="n">
        <v>100</v>
      </c>
      <c r="F2253" s="37" t="inlineStr">
        <is>
          <t>Differs from upstream baseline</t>
        </is>
      </c>
      <c r="G2253" s="3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37" t="inlineStr">
        <is>
          <t>2026-10-01</t>
        </is>
      </c>
      <c r="B2255" s="37" t="inlineStr">
        <is>
          <t>Pokemon Stats</t>
        </is>
      </c>
      <c r="C2255" s="37" t="inlineStr">
        <is>
          <t>Chandelure baseAttack</t>
        </is>
      </c>
      <c r="D2255" s="37" t="n">
        <v>55</v>
      </c>
      <c r="E2255" s="37" t="n">
        <v>30</v>
      </c>
      <c r="F2255" s="37" t="inlineStr">
        <is>
          <t>Differs from upstream baseline</t>
        </is>
      </c>
      <c r="G2255" s="3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37" t="inlineStr">
        <is>
          <t>2026-10-01</t>
        </is>
      </c>
      <c r="B2257" s="37" t="inlineStr">
        <is>
          <t>Pokemon Stats</t>
        </is>
      </c>
      <c r="C2257" s="37" t="inlineStr">
        <is>
          <t>Chandelure baseSpeed</t>
        </is>
      </c>
      <c r="D2257" s="37" t="n">
        <v>80</v>
      </c>
      <c r="E2257" s="37" t="n">
        <v>91</v>
      </c>
      <c r="F2257" s="37" t="inlineStr">
        <is>
          <t>Differs from upstream baseline</t>
        </is>
      </c>
      <c r="G2257" s="3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37" t="inlineStr">
        <is>
          <t>2026-10-01</t>
        </is>
      </c>
      <c r="B2259" s="37" t="inlineStr">
        <is>
          <t>Abilities</t>
        </is>
      </c>
      <c r="C2259" s="37" t="inlineStr">
        <is>
          <t>Chansey abilities</t>
        </is>
      </c>
      <c r="D2259" s="37" t="inlineStr">
        <is>
          <t>Natural Cure / Serene Grace / Healer</t>
        </is>
      </c>
      <c r="E2259" s="37" t="inlineStr">
        <is>
          <t>Natural Cure / Natural Cure / Healer</t>
        </is>
      </c>
      <c r="F2259" s="37" t="inlineStr">
        <is>
          <t>Differs from upstream baseline</t>
        </is>
      </c>
      <c r="G2259" s="3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37" t="inlineStr">
        <is>
          <t>2026-10-01</t>
        </is>
      </c>
      <c r="B2261" s="37" t="inlineStr">
        <is>
          <t>Abilities</t>
        </is>
      </c>
      <c r="C2261" s="37" t="inlineStr">
        <is>
          <t>Charizard abilities</t>
        </is>
      </c>
      <c r="D2261" s="37" t="inlineStr">
        <is>
          <t>Blaze / Solar Power</t>
        </is>
      </c>
      <c r="E2261" s="37" t="inlineStr">
        <is>
          <t>Solar Power / Blaze / Solar Power</t>
        </is>
      </c>
      <c r="F2261" s="37" t="inlineStr">
        <is>
          <t>Differs from upstream baseline</t>
        </is>
      </c>
      <c r="G2261" s="3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37" t="inlineStr">
        <is>
          <t>2026-10-01</t>
        </is>
      </c>
      <c r="B2263" s="37" t="inlineStr">
        <is>
          <t>Pokemon Stats</t>
        </is>
      </c>
      <c r="C2263" s="37" t="inlineStr">
        <is>
          <t>Charizard baseSpAttack</t>
        </is>
      </c>
      <c r="D2263" s="37" t="n">
        <v>159</v>
      </c>
      <c r="E2263" s="37" t="n">
        <v>160</v>
      </c>
      <c r="F2263" s="37" t="inlineStr">
        <is>
          <t>Differs from upstream baseline</t>
        </is>
      </c>
      <c r="G2263" s="3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37" t="inlineStr">
        <is>
          <t>2026-10-01</t>
        </is>
      </c>
      <c r="B2265" s="37" t="inlineStr">
        <is>
          <t>Abilities</t>
        </is>
      </c>
      <c r="C2265" s="37" t="inlineStr">
        <is>
          <t>Charmander abilities</t>
        </is>
      </c>
      <c r="D2265" s="37" t="inlineStr">
        <is>
          <t>Blaze / Solar Power</t>
        </is>
      </c>
      <c r="E2265" s="37" t="inlineStr">
        <is>
          <t>Blaze / Blaze / Solar Power</t>
        </is>
      </c>
      <c r="F2265" s="37" t="inlineStr">
        <is>
          <t>Differs from upstream baseline</t>
        </is>
      </c>
      <c r="G2265" s="3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37" t="inlineStr">
        <is>
          <t>2026-10-01</t>
        </is>
      </c>
      <c r="B2267" s="37" t="inlineStr">
        <is>
          <t>Pokemon Stats</t>
        </is>
      </c>
      <c r="C2267" s="37" t="inlineStr">
        <is>
          <t>Chatot baseAttack</t>
        </is>
      </c>
      <c r="D2267" s="37" t="n">
        <v>65</v>
      </c>
      <c r="E2267" s="37" t="n">
        <v>91</v>
      </c>
      <c r="F2267" s="37" t="inlineStr">
        <is>
          <t>Differs from upstream baseline</t>
        </is>
      </c>
      <c r="G2267" s="3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37" t="inlineStr">
        <is>
          <t>2026-10-01</t>
        </is>
      </c>
      <c r="B2269" s="37" t="inlineStr">
        <is>
          <t>Pokemon Stats</t>
        </is>
      </c>
      <c r="C2269" s="37" t="inlineStr">
        <is>
          <t>Chatot baseSpeed</t>
        </is>
      </c>
      <c r="D2269" s="37" t="n">
        <v>91</v>
      </c>
      <c r="E2269" s="37" t="n">
        <v>110</v>
      </c>
      <c r="F2269" s="37" t="inlineStr">
        <is>
          <t>Differs from upstream baseline</t>
        </is>
      </c>
      <c r="G2269" s="3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37" t="inlineStr">
        <is>
          <t>2026-10-01</t>
        </is>
      </c>
      <c r="B2271" s="37" t="inlineStr">
        <is>
          <t>Pokemon Stats</t>
        </is>
      </c>
      <c r="C2271" s="37" t="inlineStr">
        <is>
          <t>Cherrim baseAttack</t>
        </is>
      </c>
      <c r="D2271" s="37" t="n">
        <v>60</v>
      </c>
      <c r="E2271" s="37" t="n">
        <v>87</v>
      </c>
      <c r="F2271" s="37" t="inlineStr">
        <is>
          <t>Differs from upstream baseline</t>
        </is>
      </c>
      <c r="G2271" s="3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37" t="inlineStr">
        <is>
          <t>2026-10-01</t>
        </is>
      </c>
      <c r="B2273" s="37" t="inlineStr">
        <is>
          <t>Pokemon Stats</t>
        </is>
      </c>
      <c r="C2273" s="37" t="inlineStr">
        <is>
          <t>Cherrim baseSpDefense</t>
        </is>
      </c>
      <c r="D2273" s="37" t="n">
        <v>78</v>
      </c>
      <c r="E2273" s="37" t="n">
        <v>98</v>
      </c>
      <c r="F2273" s="37" t="inlineStr">
        <is>
          <t>Differs from upstream baseline</t>
        </is>
      </c>
      <c r="G2273" s="3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37" t="inlineStr">
        <is>
          <t>2026-10-01</t>
        </is>
      </c>
      <c r="B2275" s="37" t="inlineStr">
        <is>
          <t>Abilities</t>
        </is>
      </c>
      <c r="C2275" s="37" t="inlineStr">
        <is>
          <t>Chesnaught abilities</t>
        </is>
      </c>
      <c r="D2275" s="37" t="inlineStr">
        <is>
          <t>Overgrow / Bulletproof</t>
        </is>
      </c>
      <c r="E2275" s="37" t="inlineStr">
        <is>
          <t>Overgrow / Bulletproof / Iron Barbs</t>
        </is>
      </c>
      <c r="F2275" s="37" t="inlineStr">
        <is>
          <t>Differs from upstream baseline</t>
        </is>
      </c>
      <c r="G2275" s="3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37" t="inlineStr">
        <is>
          <t>2026-10-01</t>
        </is>
      </c>
      <c r="B2277" s="37" t="inlineStr">
        <is>
          <t>Pokemon Stats</t>
        </is>
      </c>
      <c r="C2277" s="37" t="inlineStr">
        <is>
          <t>Chimecho baseHP</t>
        </is>
      </c>
      <c r="D2277" s="37" t="n">
        <v>75</v>
      </c>
      <c r="E2277" s="37" t="n">
        <v>65</v>
      </c>
      <c r="F2277" s="37" t="inlineStr">
        <is>
          <t>Differs from upstream baseline</t>
        </is>
      </c>
      <c r="G2277" s="3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37" t="inlineStr">
        <is>
          <t>2026-10-01</t>
        </is>
      </c>
      <c r="B2279" s="37" t="inlineStr">
        <is>
          <t>Pokemon Stats</t>
        </is>
      </c>
      <c r="C2279" s="37" t="inlineStr">
        <is>
          <t>Chimecho baseSpAttack</t>
        </is>
      </c>
      <c r="D2279" s="37" t="n">
        <v>95</v>
      </c>
      <c r="E2279" s="37" t="n">
        <v>105</v>
      </c>
      <c r="F2279" s="37" t="inlineStr">
        <is>
          <t>Differs from upstream baseline</t>
        </is>
      </c>
      <c r="G2279" s="3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37" t="inlineStr">
        <is>
          <t>2026-10-01</t>
        </is>
      </c>
      <c r="B2281" s="37" t="inlineStr">
        <is>
          <t>Pokemon Stats</t>
        </is>
      </c>
      <c r="C2281" s="37" t="inlineStr">
        <is>
          <t>Chimecho baseSpeed</t>
        </is>
      </c>
      <c r="D2281" s="37" t="n">
        <v>65</v>
      </c>
      <c r="E2281" s="37" t="n">
        <v>75</v>
      </c>
      <c r="F2281" s="37" t="inlineStr">
        <is>
          <t>Differs from upstream baseline</t>
        </is>
      </c>
      <c r="G2281" s="3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37" t="inlineStr">
        <is>
          <t>2026-10-01</t>
        </is>
      </c>
      <c r="B2283" s="37" t="inlineStr">
        <is>
          <t>Evolutions</t>
        </is>
      </c>
      <c r="C2283" s="37" t="inlineStr">
        <is>
          <t>Chingling evolution</t>
        </is>
      </c>
      <c r="D2283" s="37" t="inlineStr">
        <is>
          <t>Friendship Night -&gt; Chimecho</t>
        </is>
      </c>
      <c r="E2283" s="37" t="inlineStr">
        <is>
          <t>Lv 21 -&gt; Chimecho</t>
        </is>
      </c>
      <c r="F2283" s="37" t="inlineStr">
        <is>
          <t>Differs from upstream baseline</t>
        </is>
      </c>
      <c r="G2283" s="3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37" t="inlineStr">
        <is>
          <t>2026-10-01</t>
        </is>
      </c>
      <c r="B2285" s="37" t="inlineStr">
        <is>
          <t>Pokemon Stats</t>
        </is>
      </c>
      <c r="C2285" s="37" t="inlineStr">
        <is>
          <t>Clawitzer baseHP</t>
        </is>
      </c>
      <c r="D2285" s="37" t="n">
        <v>71</v>
      </c>
      <c r="E2285" s="37" t="n">
        <v>81</v>
      </c>
      <c r="F2285" s="37" t="inlineStr">
        <is>
          <t>Differs from upstream baseline</t>
        </is>
      </c>
      <c r="G2285" s="3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37" t="inlineStr">
        <is>
          <t>2026-10-01</t>
        </is>
      </c>
      <c r="B2287" s="37" t="inlineStr">
        <is>
          <t>Pokemon Stats</t>
        </is>
      </c>
      <c r="C2287" s="37" t="inlineStr">
        <is>
          <t>Clawitzer baseSpAttack</t>
        </is>
      </c>
      <c r="D2287" s="37" t="n">
        <v>120</v>
      </c>
      <c r="E2287" s="37" t="n">
        <v>142</v>
      </c>
      <c r="F2287" s="37" t="inlineStr">
        <is>
          <t>Differs from upstream baseline</t>
        </is>
      </c>
      <c r="G2287" s="3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37" t="inlineStr">
        <is>
          <t>2026-10-01</t>
        </is>
      </c>
      <c r="B2289" s="37" t="inlineStr">
        <is>
          <t>Abilities</t>
        </is>
      </c>
      <c r="C2289" s="37" t="inlineStr">
        <is>
          <t>Clawitzer abilities</t>
        </is>
      </c>
      <c r="D2289" s="37" t="inlineStr">
        <is>
          <t>Mega Launcher</t>
        </is>
      </c>
      <c r="E2289" s="37" t="inlineStr">
        <is>
          <t>Mega Launcher / Mega Launcher / Mega Launcher</t>
        </is>
      </c>
      <c r="F2289" s="37" t="inlineStr">
        <is>
          <t>Differs from upstream baseline</t>
        </is>
      </c>
      <c r="G2289" s="3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37" t="inlineStr">
        <is>
          <t>2026-10-01</t>
        </is>
      </c>
      <c r="B2291" s="37" t="inlineStr">
        <is>
          <t>Pokemon Stats</t>
        </is>
      </c>
      <c r="C2291" s="37" t="inlineStr">
        <is>
          <t>Claydol baseAttack</t>
        </is>
      </c>
      <c r="D2291" s="37" t="n">
        <v>70</v>
      </c>
      <c r="E2291" s="37" t="n">
        <v>80</v>
      </c>
      <c r="F2291" s="37" t="inlineStr">
        <is>
          <t>Differs from upstream baseline</t>
        </is>
      </c>
      <c r="G2291" s="3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37" t="inlineStr">
        <is>
          <t>2026-10-01</t>
        </is>
      </c>
      <c r="B2293" s="37" t="inlineStr">
        <is>
          <t>Pokemon Stats</t>
        </is>
      </c>
      <c r="C2293" s="37" t="inlineStr">
        <is>
          <t>Claydol baseSpeed</t>
        </is>
      </c>
      <c r="D2293" s="37" t="n">
        <v>75</v>
      </c>
      <c r="E2293" s="37" t="n">
        <v>80</v>
      </c>
      <c r="F2293" s="37" t="inlineStr">
        <is>
          <t>Differs from upstream baseline</t>
        </is>
      </c>
      <c r="G2293" s="3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37" t="inlineStr">
        <is>
          <t>2026-10-01</t>
        </is>
      </c>
      <c r="B2295" s="37" t="inlineStr">
        <is>
          <t>Abilities</t>
        </is>
      </c>
      <c r="C2295" s="37" t="inlineStr">
        <is>
          <t>Clefable abilities</t>
        </is>
      </c>
      <c r="D2295" s="37" t="inlineStr">
        <is>
          <t>Cute Charm / Magic Guard / Unaware</t>
        </is>
      </c>
      <c r="E2295" s="37" t="inlineStr">
        <is>
          <t>Magic Guard / Magic Guard / Unaware</t>
        </is>
      </c>
      <c r="F2295" s="37" t="inlineStr">
        <is>
          <t>Differs from upstream baseline</t>
        </is>
      </c>
      <c r="G2295" s="3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37" t="inlineStr">
        <is>
          <t>2026-10-01</t>
        </is>
      </c>
      <c r="B2297" s="37" t="inlineStr">
        <is>
          <t>Abilities</t>
        </is>
      </c>
      <c r="C2297" s="37" t="inlineStr">
        <is>
          <t>Cleffa abilities</t>
        </is>
      </c>
      <c r="D2297" s="37" t="inlineStr">
        <is>
          <t>Cute Charm / Magic Guard / Friend Guard</t>
        </is>
      </c>
      <c r="E2297" s="37" t="inlineStr">
        <is>
          <t>Magic Guard / Cute Charm / Friend Guard</t>
        </is>
      </c>
      <c r="F2297" s="37" t="inlineStr">
        <is>
          <t>Differs from upstream baseline</t>
        </is>
      </c>
      <c r="G2297" s="3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37" t="inlineStr">
        <is>
          <t>2026-10-01</t>
        </is>
      </c>
      <c r="B2299" s="37" t="inlineStr">
        <is>
          <t>Pokemon Stats</t>
        </is>
      </c>
      <c r="C2299" s="37" t="inlineStr">
        <is>
          <t>Clodsire baseAttack</t>
        </is>
      </c>
      <c r="D2299" s="37" t="n">
        <v>75</v>
      </c>
      <c r="E2299" s="37" t="n">
        <v>100</v>
      </c>
      <c r="F2299" s="37" t="inlineStr">
        <is>
          <t>Differs from upstream baseline</t>
        </is>
      </c>
      <c r="G2299" s="3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37" t="inlineStr">
        <is>
          <t>2026-10-01</t>
        </is>
      </c>
      <c r="B2301" s="37" t="inlineStr">
        <is>
          <t>Pokemon Stats</t>
        </is>
      </c>
      <c r="C2301" s="37" t="inlineStr">
        <is>
          <t>Clodsire baseSpAttack</t>
        </is>
      </c>
      <c r="D2301" s="37" t="n">
        <v>45</v>
      </c>
      <c r="E2301" s="37" t="n">
        <v>30</v>
      </c>
      <c r="F2301" s="37" t="inlineStr">
        <is>
          <t>Differs from upstream baseline</t>
        </is>
      </c>
      <c r="G2301" s="3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37" t="inlineStr">
        <is>
          <t>2026-10-01</t>
        </is>
      </c>
      <c r="B2303" s="37" t="inlineStr">
        <is>
          <t>Pokemon Stats</t>
        </is>
      </c>
      <c r="C2303" s="37" t="inlineStr">
        <is>
          <t>Cloyster baseSpDefense</t>
        </is>
      </c>
      <c r="D2303" s="37" t="n">
        <v>45</v>
      </c>
      <c r="E2303" s="37" t="n">
        <v>75</v>
      </c>
      <c r="F2303" s="37" t="inlineStr">
        <is>
          <t>Differs from upstream baseline</t>
        </is>
      </c>
      <c r="G2303" s="3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37" t="inlineStr">
        <is>
          <t>2026-10-01</t>
        </is>
      </c>
      <c r="B2305" s="37" t="inlineStr">
        <is>
          <t>Pokemon Stats</t>
        </is>
      </c>
      <c r="C2305" s="37" t="inlineStr">
        <is>
          <t>Cofagrigus baseHP</t>
        </is>
      </c>
      <c r="D2305" s="37" t="n">
        <v>58</v>
      </c>
      <c r="E2305" s="37" t="n">
        <v>68</v>
      </c>
      <c r="F2305" s="37" t="inlineStr">
        <is>
          <t>Differs from upstream baseline</t>
        </is>
      </c>
      <c r="G2305" s="3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37" t="inlineStr">
        <is>
          <t>2026-10-01</t>
        </is>
      </c>
      <c r="B2307" s="37" t="inlineStr">
        <is>
          <t>Pokemon Stats</t>
        </is>
      </c>
      <c r="C2307" s="37" t="inlineStr">
        <is>
          <t>Cofagrigus baseSpAttack</t>
        </is>
      </c>
      <c r="D2307" s="37" t="n">
        <v>95</v>
      </c>
      <c r="E2307" s="37" t="n">
        <v>125</v>
      </c>
      <c r="F2307" s="37" t="inlineStr">
        <is>
          <t>Differs from upstream baseline</t>
        </is>
      </c>
      <c r="G2307" s="3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37" t="inlineStr">
        <is>
          <t>2026-10-01</t>
        </is>
      </c>
      <c r="B2309" s="37" t="inlineStr">
        <is>
          <t>Pokemon Stats</t>
        </is>
      </c>
      <c r="C2309" s="37" t="inlineStr">
        <is>
          <t>Combee baseAttack</t>
        </is>
      </c>
      <c r="D2309" s="37" t="n">
        <v>30</v>
      </c>
      <c r="E2309" s="37" t="n">
        <v>50</v>
      </c>
      <c r="F2309" s="37" t="inlineStr">
        <is>
          <t>Differs from upstream baseline</t>
        </is>
      </c>
      <c r="G2309" s="3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37" t="inlineStr">
        <is>
          <t>2026-10-01</t>
        </is>
      </c>
      <c r="B2311" s="37" t="inlineStr">
        <is>
          <t>Pokemon Stats</t>
        </is>
      </c>
      <c r="C2311" s="37" t="inlineStr">
        <is>
          <t>Conkeldurr baseAttack</t>
        </is>
      </c>
      <c r="D2311" s="37" t="n">
        <v>140</v>
      </c>
      <c r="E2311" s="37" t="n">
        <v>155</v>
      </c>
      <c r="F2311" s="37" t="inlineStr">
        <is>
          <t>Differs from upstream baseline</t>
        </is>
      </c>
      <c r="G2311" s="3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37" t="inlineStr">
        <is>
          <t>2026-10-01</t>
        </is>
      </c>
      <c r="B2313" s="37" t="inlineStr">
        <is>
          <t>Pokemon Stats</t>
        </is>
      </c>
      <c r="C2313" s="37" t="inlineStr">
        <is>
          <t>Conkeldurr baseSpDefense</t>
        </is>
      </c>
      <c r="D2313" s="37" t="n">
        <v>65</v>
      </c>
      <c r="E2313" s="37" t="n">
        <v>69</v>
      </c>
      <c r="F2313" s="37" t="inlineStr">
        <is>
          <t>Differs from upstream baseline</t>
        </is>
      </c>
      <c r="G2313" s="3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37" t="inlineStr">
        <is>
          <t>2026-10-01</t>
        </is>
      </c>
      <c r="B2315" s="37" t="inlineStr">
        <is>
          <t>Abilities</t>
        </is>
      </c>
      <c r="C2315" s="37" t="inlineStr">
        <is>
          <t>Corphish abilities</t>
        </is>
      </c>
      <c r="D2315" s="37" t="inlineStr">
        <is>
          <t>Hyper Cutter / Shell Armor / Adaptability</t>
        </is>
      </c>
      <c r="E2315" s="37" t="inlineStr">
        <is>
          <t>Adaptability / Hyper Cutter / Adaptability</t>
        </is>
      </c>
      <c r="F2315" s="37" t="inlineStr">
        <is>
          <t>Differs from upstream baseline</t>
        </is>
      </c>
      <c r="G2315" s="3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37" t="inlineStr">
        <is>
          <t>2026-10-01</t>
        </is>
      </c>
      <c r="B2317" s="37" t="inlineStr">
        <is>
          <t>Pokemon Stats</t>
        </is>
      </c>
      <c r="C2317" s="37" t="inlineStr">
        <is>
          <t>Corsola baseDefense</t>
        </is>
      </c>
      <c r="D2317" s="37" t="n">
        <v>95</v>
      </c>
      <c r="E2317" s="37" t="n">
        <v>105</v>
      </c>
      <c r="F2317" s="37" t="inlineStr">
        <is>
          <t>Differs from upstream baseline</t>
        </is>
      </c>
      <c r="G2317" s="3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37" t="inlineStr">
        <is>
          <t>2026-10-01</t>
        </is>
      </c>
      <c r="B2319" s="37" t="inlineStr">
        <is>
          <t>Abilities</t>
        </is>
      </c>
      <c r="C2319" s="37" t="inlineStr">
        <is>
          <t>Corsola abilities</t>
        </is>
      </c>
      <c r="D2319" s="37" t="inlineStr">
        <is>
          <t>Hustle / Natural Cure / Regenerator</t>
        </is>
      </c>
      <c r="E2319" s="37" t="inlineStr">
        <is>
          <t>Solid Rock / Solid Rock / Regenerator</t>
        </is>
      </c>
      <c r="F2319" s="37" t="inlineStr">
        <is>
          <t>Differs from upstream baseline</t>
        </is>
      </c>
      <c r="G2319" s="3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37" t="inlineStr">
        <is>
          <t>2026-10-01</t>
        </is>
      </c>
      <c r="B2321" s="37" t="inlineStr">
        <is>
          <t>Pokemon Stats</t>
        </is>
      </c>
      <c r="C2321" s="37" t="inlineStr">
        <is>
          <t>Cottonee baseAttack</t>
        </is>
      </c>
      <c r="D2321" s="37" t="n">
        <v>27</v>
      </c>
      <c r="E2321" s="37" t="n">
        <v>34</v>
      </c>
      <c r="F2321" s="37" t="inlineStr">
        <is>
          <t>Differs from upstream baseline</t>
        </is>
      </c>
      <c r="G2321" s="3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37" t="inlineStr">
        <is>
          <t>2026-10-01</t>
        </is>
      </c>
      <c r="B2323" s="37" t="inlineStr">
        <is>
          <t>Abilities</t>
        </is>
      </c>
      <c r="C2323" s="37" t="inlineStr">
        <is>
          <t>Cradily abilities</t>
        </is>
      </c>
      <c r="D2323" s="37" t="inlineStr">
        <is>
          <t>Suction Cups / Storm Drain</t>
        </is>
      </c>
      <c r="E2323" s="37" t="inlineStr">
        <is>
          <t>Solid Rock / Storm Drain</t>
        </is>
      </c>
      <c r="F2323" s="37" t="inlineStr">
        <is>
          <t>Differs from upstream baseline</t>
        </is>
      </c>
      <c r="G2323" s="3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37" t="inlineStr">
        <is>
          <t>2026-10-01</t>
        </is>
      </c>
      <c r="B2325" s="37" t="inlineStr">
        <is>
          <t>Pokemon Stats</t>
        </is>
      </c>
      <c r="C2325" s="37" t="inlineStr">
        <is>
          <t>Cranidos baseSpAttack</t>
        </is>
      </c>
      <c r="D2325" s="37" t="n">
        <v>30</v>
      </c>
      <c r="E2325" s="37" t="n">
        <v>10</v>
      </c>
      <c r="F2325" s="37" t="inlineStr">
        <is>
          <t>Differs from upstream baseline</t>
        </is>
      </c>
      <c r="G2325" s="3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37" t="inlineStr">
        <is>
          <t>2026-10-01</t>
        </is>
      </c>
      <c r="B2327" s="37" t="inlineStr">
        <is>
          <t>Abilities</t>
        </is>
      </c>
      <c r="C2327" s="37" t="inlineStr">
        <is>
          <t>Cranidos abilities</t>
        </is>
      </c>
      <c r="D2327" s="37" t="inlineStr">
        <is>
          <t>Mold Breaker / Sheer Force</t>
        </is>
      </c>
      <c r="E2327" s="37" t="inlineStr">
        <is>
          <t>Rock Head / Mold Breaker / Sheer Force</t>
        </is>
      </c>
      <c r="F2327" s="37" t="inlineStr">
        <is>
          <t>Differs from upstream baseline</t>
        </is>
      </c>
      <c r="G2327" s="3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37" t="inlineStr">
        <is>
          <t>2026-10-01</t>
        </is>
      </c>
      <c r="B2329" s="37" t="inlineStr">
        <is>
          <t>Pokemon Stats</t>
        </is>
      </c>
      <c r="C2329" s="37" t="inlineStr">
        <is>
          <t>Cresselia baseDefense</t>
        </is>
      </c>
      <c r="D2329" s="37" t="n">
        <v>110</v>
      </c>
      <c r="E2329" s="37" t="n">
        <v>120</v>
      </c>
      <c r="F2329" s="37" t="inlineStr">
        <is>
          <t>Differs from upstream baseline</t>
        </is>
      </c>
      <c r="G2329" s="3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37" t="inlineStr">
        <is>
          <t>2026-10-01</t>
        </is>
      </c>
      <c r="B2331" s="37" t="inlineStr">
        <is>
          <t>Abilities</t>
        </is>
      </c>
      <c r="C2331" s="37" t="inlineStr">
        <is>
          <t>Croagunk abilities</t>
        </is>
      </c>
      <c r="D2331" s="37" t="inlineStr">
        <is>
          <t>Anticipation / Dry Skin / Poison Touch</t>
        </is>
      </c>
      <c r="E2331" s="37" t="inlineStr">
        <is>
          <t>Dry Skin / Dry Skin / Poison Touch</t>
        </is>
      </c>
      <c r="F2331" s="37" t="inlineStr">
        <is>
          <t>Differs from upstream baseline</t>
        </is>
      </c>
      <c r="G2331" s="3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37" t="inlineStr">
        <is>
          <t>2026-10-01</t>
        </is>
      </c>
      <c r="B2333" s="37" t="inlineStr">
        <is>
          <t>Pokemon Stats</t>
        </is>
      </c>
      <c r="C2333" s="37" t="inlineStr">
        <is>
          <t>Crustle baseHP</t>
        </is>
      </c>
      <c r="D2333" s="37" t="n">
        <v>70</v>
      </c>
      <c r="E2333" s="37" t="n">
        <v>80</v>
      </c>
      <c r="F2333" s="37" t="inlineStr">
        <is>
          <t>Differs from upstream baseline</t>
        </is>
      </c>
      <c r="G2333" s="3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37" t="inlineStr">
        <is>
          <t>2026-10-01</t>
        </is>
      </c>
      <c r="B2335" s="37" t="inlineStr">
        <is>
          <t>Pokemon Stats</t>
        </is>
      </c>
      <c r="C2335" s="37" t="inlineStr">
        <is>
          <t>Cryogonal baseHP</t>
        </is>
      </c>
      <c r="D2335" s="37" t="n">
        <v>80</v>
      </c>
      <c r="E2335" s="37" t="n">
        <v>90</v>
      </c>
      <c r="F2335" s="37" t="inlineStr">
        <is>
          <t>Differs from upstream baseline</t>
        </is>
      </c>
      <c r="G2335" s="3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37" t="inlineStr">
        <is>
          <t>2026-10-01</t>
        </is>
      </c>
      <c r="B2337" s="37" t="inlineStr">
        <is>
          <t>Pokemon Stats</t>
        </is>
      </c>
      <c r="C2337" s="37" t="inlineStr">
        <is>
          <t>Cryogonal baseDefense</t>
        </is>
      </c>
      <c r="D2337" s="37" t="n">
        <v>50</v>
      </c>
      <c r="E2337" s="37" t="n">
        <v>60</v>
      </c>
      <c r="F2337" s="37" t="inlineStr">
        <is>
          <t>Differs from upstream baseline</t>
        </is>
      </c>
      <c r="G2337" s="3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37" t="inlineStr">
        <is>
          <t>2026-10-01</t>
        </is>
      </c>
      <c r="B2339" s="37" t="inlineStr">
        <is>
          <t>Pokemon Stats</t>
        </is>
      </c>
      <c r="C2339" s="37" t="inlineStr">
        <is>
          <t>Cryogonal baseSpeed</t>
        </is>
      </c>
      <c r="D2339" s="37" t="n">
        <v>105</v>
      </c>
      <c r="E2339" s="37" t="n">
        <v>114</v>
      </c>
      <c r="F2339" s="37" t="inlineStr">
        <is>
          <t>Differs from upstream baseline</t>
        </is>
      </c>
      <c r="G2339" s="3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37" t="inlineStr">
        <is>
          <t>2026-10-01</t>
        </is>
      </c>
      <c r="B2341" s="37" t="inlineStr">
        <is>
          <t>Abilities</t>
        </is>
      </c>
      <c r="C2341" s="37" t="inlineStr">
        <is>
          <t>Cubone abilities</t>
        </is>
      </c>
      <c r="D2341" s="37" t="inlineStr">
        <is>
          <t>Rock Head / Lightning Rod / Battle Armor</t>
        </is>
      </c>
      <c r="E2341" s="37" t="inlineStr">
        <is>
          <t>Lightning Rod / Rock Head / Battle Armor</t>
        </is>
      </c>
      <c r="F2341" s="37" t="inlineStr">
        <is>
          <t>Differs from upstream baseline</t>
        </is>
      </c>
      <c r="G2341" s="3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37" t="inlineStr">
        <is>
          <t>2026-10-01</t>
        </is>
      </c>
      <c r="B2343" s="37" t="inlineStr">
        <is>
          <t>Pokemon Stats</t>
        </is>
      </c>
      <c r="C2343" s="37" t="inlineStr">
        <is>
          <t>Dedenne baseAttack</t>
        </is>
      </c>
      <c r="D2343" s="37" t="n">
        <v>58</v>
      </c>
      <c r="E2343" s="37" t="n">
        <v>68</v>
      </c>
      <c r="F2343" s="37" t="inlineStr">
        <is>
          <t>Differs from upstream baseline</t>
        </is>
      </c>
      <c r="G2343" s="3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37" t="inlineStr">
        <is>
          <t>2026-10-01</t>
        </is>
      </c>
      <c r="B2345" s="37" t="inlineStr">
        <is>
          <t>Pokemon Stats</t>
        </is>
      </c>
      <c r="C2345" s="37" t="inlineStr">
        <is>
          <t>Dedenne baseSpAttack</t>
        </is>
      </c>
      <c r="D2345" s="37" t="n">
        <v>81</v>
      </c>
      <c r="E2345" s="37" t="n">
        <v>91</v>
      </c>
      <c r="F2345" s="37" t="inlineStr">
        <is>
          <t>Differs from upstream baseline</t>
        </is>
      </c>
      <c r="G2345" s="3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37" t="inlineStr">
        <is>
          <t>2026-10-01</t>
        </is>
      </c>
      <c r="B2347" s="37" t="inlineStr">
        <is>
          <t>Abilities</t>
        </is>
      </c>
      <c r="C2347" s="37" t="inlineStr">
        <is>
          <t>Dedenne abilities</t>
        </is>
      </c>
      <c r="D2347" s="37" t="inlineStr">
        <is>
          <t>Cheek Pouch / Pickup / Plus</t>
        </is>
      </c>
      <c r="E2347" s="37" t="inlineStr">
        <is>
          <t>Cheek Pouch / Pickup / Pixilate</t>
        </is>
      </c>
      <c r="F2347" s="37" t="inlineStr">
        <is>
          <t>Differs from upstream baseline</t>
        </is>
      </c>
      <c r="G2347" s="3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37" t="inlineStr">
        <is>
          <t>2026-10-01</t>
        </is>
      </c>
      <c r="B2349" s="37" t="inlineStr">
        <is>
          <t>Pokemon Stats</t>
        </is>
      </c>
      <c r="C2349" s="37" t="inlineStr">
        <is>
          <t>Delcatty baseAttack</t>
        </is>
      </c>
      <c r="D2349" s="37" t="n">
        <v>65</v>
      </c>
      <c r="E2349" s="37" t="n">
        <v>80</v>
      </c>
      <c r="F2349" s="37" t="inlineStr">
        <is>
          <t>Differs from upstream baseline</t>
        </is>
      </c>
      <c r="G2349" s="3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37" t="inlineStr">
        <is>
          <t>2026-10-01</t>
        </is>
      </c>
      <c r="B2351" s="37" t="inlineStr">
        <is>
          <t>Pokemon Stats</t>
        </is>
      </c>
      <c r="C2351" s="37" t="inlineStr">
        <is>
          <t>Delcatty baseSpAttack</t>
        </is>
      </c>
      <c r="D2351" s="37" t="n">
        <v>55</v>
      </c>
      <c r="E2351" s="37" t="n">
        <v>80</v>
      </c>
      <c r="F2351" s="37" t="inlineStr">
        <is>
          <t>Differs from upstream baseline</t>
        </is>
      </c>
      <c r="G2351" s="3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37" t="inlineStr">
        <is>
          <t>2026-10-01</t>
        </is>
      </c>
      <c r="B2353" s="37" t="inlineStr">
        <is>
          <t>Pokemon Stats</t>
        </is>
      </c>
      <c r="C2353" s="37" t="inlineStr">
        <is>
          <t>Delcatty baseSpeed</t>
        </is>
      </c>
      <c r="D2353" s="37" t="n">
        <v>90</v>
      </c>
      <c r="E2353" s="37" t="n">
        <v>112</v>
      </c>
      <c r="F2353" s="37" t="inlineStr">
        <is>
          <t>Differs from upstream baseline</t>
        </is>
      </c>
      <c r="G2353" s="3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37" t="inlineStr">
        <is>
          <t>2026-10-01</t>
        </is>
      </c>
      <c r="B2355" s="37" t="inlineStr">
        <is>
          <t>Pokemon Stats</t>
        </is>
      </c>
      <c r="C2355" s="37" t="inlineStr">
        <is>
          <t>Delibird baseAttack</t>
        </is>
      </c>
      <c r="D2355" s="37" t="n">
        <v>55</v>
      </c>
      <c r="E2355" s="37" t="n">
        <v>85</v>
      </c>
      <c r="F2355" s="37" t="inlineStr">
        <is>
          <t>Differs from upstream baseline</t>
        </is>
      </c>
      <c r="G2355" s="3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37" t="inlineStr">
        <is>
          <t>2026-10-01</t>
        </is>
      </c>
      <c r="B2357" s="37" t="inlineStr">
        <is>
          <t>Pokemon Stats</t>
        </is>
      </c>
      <c r="C2357" s="37" t="inlineStr">
        <is>
          <t>Delibird baseSpeed</t>
        </is>
      </c>
      <c r="D2357" s="37" t="n">
        <v>75</v>
      </c>
      <c r="E2357" s="37" t="n">
        <v>85</v>
      </c>
      <c r="F2357" s="37" t="inlineStr">
        <is>
          <t>Differs from upstream baseline</t>
        </is>
      </c>
      <c r="G2357" s="3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37" t="inlineStr">
        <is>
          <t>2026-10-01</t>
        </is>
      </c>
      <c r="B2359" s="37" t="inlineStr">
        <is>
          <t>Pokemon Stats</t>
        </is>
      </c>
      <c r="C2359" s="37" t="inlineStr">
        <is>
          <t>Delphox baseAttack</t>
        </is>
      </c>
      <c r="D2359" s="37" t="n">
        <v>69</v>
      </c>
      <c r="E2359" s="37" t="n">
        <v>30</v>
      </c>
      <c r="F2359" s="37" t="inlineStr">
        <is>
          <t>Differs from upstream baseline</t>
        </is>
      </c>
      <c r="G2359" s="3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37" t="inlineStr">
        <is>
          <t>2026-10-01</t>
        </is>
      </c>
      <c r="B2361" s="37" t="inlineStr">
        <is>
          <t>Pokemon Stats</t>
        </is>
      </c>
      <c r="C2361" s="37" t="inlineStr">
        <is>
          <t>Delphox baseSpAttack</t>
        </is>
      </c>
      <c r="D2361" s="37" t="n">
        <v>114</v>
      </c>
      <c r="E2361" s="37" t="n">
        <v>135</v>
      </c>
      <c r="F2361" s="37" t="inlineStr">
        <is>
          <t>Differs from upstream baseline</t>
        </is>
      </c>
      <c r="G2361" s="3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37" t="inlineStr">
        <is>
          <t>2026-10-01</t>
        </is>
      </c>
      <c r="B2363" s="37" t="inlineStr">
        <is>
          <t>Abilities</t>
        </is>
      </c>
      <c r="C2363" s="37" t="inlineStr">
        <is>
          <t>Delphox abilities</t>
        </is>
      </c>
      <c r="D2363" s="37" t="inlineStr">
        <is>
          <t>Blaze / Magician</t>
        </is>
      </c>
      <c r="E2363" s="37" t="inlineStr">
        <is>
          <t>Blaze / Magician / Magic Guard</t>
        </is>
      </c>
      <c r="F2363" s="37" t="inlineStr">
        <is>
          <t>Differs from upstream baseline</t>
        </is>
      </c>
      <c r="G2363" s="3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37" t="inlineStr">
        <is>
          <t>2026-10-01</t>
        </is>
      </c>
      <c r="B2365" s="37" t="inlineStr">
        <is>
          <t>Pokemon Stats</t>
        </is>
      </c>
      <c r="C2365" s="37" t="inlineStr">
        <is>
          <t>Deoxys baseAttack</t>
        </is>
      </c>
      <c r="D2365" s="37" t="n">
        <v>180</v>
      </c>
      <c r="E2365" s="37" t="n">
        <v>200</v>
      </c>
      <c r="F2365" s="37" t="inlineStr">
        <is>
          <t>Differs from upstream baseline</t>
        </is>
      </c>
      <c r="G2365" s="3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37" t="inlineStr">
        <is>
          <t>2026-10-01</t>
        </is>
      </c>
      <c r="B2367" s="37" t="inlineStr">
        <is>
          <t>Abilities</t>
        </is>
      </c>
      <c r="C2367" s="37" t="inlineStr">
        <is>
          <t>Deoxys abilities</t>
        </is>
      </c>
      <c r="D2367" s="37" t="inlineStr">
        <is>
          <t>Pressure</t>
        </is>
      </c>
      <c r="E2367" s="37" t="inlineStr">
        <is>
          <t>Magic Guard</t>
        </is>
      </c>
      <c r="F2367" s="37" t="inlineStr">
        <is>
          <t>Differs from upstream baseline</t>
        </is>
      </c>
      <c r="G2367" s="3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37" t="inlineStr">
        <is>
          <t>2026-10-01</t>
        </is>
      </c>
      <c r="B2369" s="37" t="inlineStr">
        <is>
          <t>Pokemon Stats</t>
        </is>
      </c>
      <c r="C2369" s="37" t="inlineStr">
        <is>
          <t>Deoxys baseDefense</t>
        </is>
      </c>
      <c r="D2369" s="37" t="n">
        <v>160</v>
      </c>
      <c r="E2369" s="37" t="n">
        <v>150</v>
      </c>
      <c r="F2369" s="37" t="inlineStr">
        <is>
          <t>Differs from upstream baseline</t>
        </is>
      </c>
      <c r="G2369" s="3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37" t="inlineStr">
        <is>
          <t>2026-10-01</t>
        </is>
      </c>
      <c r="B2371" s="37" t="inlineStr">
        <is>
          <t>Pokemon Stats</t>
        </is>
      </c>
      <c r="C2371" s="37" t="inlineStr">
        <is>
          <t>Deoxys baseSpDefense</t>
        </is>
      </c>
      <c r="D2371" s="37" t="n">
        <v>160</v>
      </c>
      <c r="E2371" s="37" t="n">
        <v>150</v>
      </c>
      <c r="F2371" s="37" t="inlineStr">
        <is>
          <t>Differs from upstream baseline</t>
        </is>
      </c>
      <c r="G2371" s="3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37" t="inlineStr">
        <is>
          <t>2026-10-01</t>
        </is>
      </c>
      <c r="B2373" s="37" t="inlineStr">
        <is>
          <t>Pokemon Stats</t>
        </is>
      </c>
      <c r="C2373" s="37" t="inlineStr">
        <is>
          <t>Deoxys baseSpDefense</t>
        </is>
      </c>
      <c r="D2373" s="37" t="n">
        <v>50</v>
      </c>
      <c r="E2373" s="37" t="n">
        <v>70</v>
      </c>
      <c r="F2373" s="37" t="inlineStr">
        <is>
          <t>Differs from upstream baseline</t>
        </is>
      </c>
      <c r="G2373" s="3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37" t="inlineStr">
        <is>
          <t>2026-10-01</t>
        </is>
      </c>
      <c r="B2375" s="37" t="inlineStr">
        <is>
          <t>Pokemon Stats</t>
        </is>
      </c>
      <c r="C2375" s="37" t="inlineStr">
        <is>
          <t>Deoxys baseDefense</t>
        </is>
      </c>
      <c r="D2375" s="37" t="n">
        <v>90</v>
      </c>
      <c r="E2375" s="37" t="n">
        <v>100</v>
      </c>
      <c r="F2375" s="37" t="inlineStr">
        <is>
          <t>Differs from upstream baseline</t>
        </is>
      </c>
      <c r="G2375" s="3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37" t="inlineStr">
        <is>
          <t>2026-10-01</t>
        </is>
      </c>
      <c r="B2377" s="37" t="inlineStr">
        <is>
          <t>Pokemon Stats</t>
        </is>
      </c>
      <c r="C2377" s="37" t="inlineStr">
        <is>
          <t>Deoxys baseSpDefense</t>
        </is>
      </c>
      <c r="D2377" s="37" t="n">
        <v>90</v>
      </c>
      <c r="E2377" s="37" t="n">
        <v>100</v>
      </c>
      <c r="F2377" s="37" t="inlineStr">
        <is>
          <t>Differs from upstream baseline</t>
        </is>
      </c>
      <c r="G2377" s="3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37" t="inlineStr">
        <is>
          <t>2026-10-01</t>
        </is>
      </c>
      <c r="B2379" s="37" t="inlineStr">
        <is>
          <t>Abilities</t>
        </is>
      </c>
      <c r="C2379" s="37" t="inlineStr">
        <is>
          <t>Dewgong abilities</t>
        </is>
      </c>
      <c r="D2379" s="37" t="inlineStr">
        <is>
          <t>Thick Fat / Hydration / Ice Body</t>
        </is>
      </c>
      <c r="E2379" s="37" t="inlineStr">
        <is>
          <t>Swift Swim / Ice Body / Ice Body</t>
        </is>
      </c>
      <c r="F2379" s="37" t="inlineStr">
        <is>
          <t>Differs from upstream baseline</t>
        </is>
      </c>
      <c r="G2379" s="3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37" t="inlineStr">
        <is>
          <t>2026-10-01</t>
        </is>
      </c>
      <c r="B2381" s="37" t="inlineStr">
        <is>
          <t>Pokemon Stats</t>
        </is>
      </c>
      <c r="C2381" s="37" t="inlineStr">
        <is>
          <t>Diggersby baseAttack</t>
        </is>
      </c>
      <c r="D2381" s="37" t="n">
        <v>56</v>
      </c>
      <c r="E2381" s="37" t="n">
        <v>89</v>
      </c>
      <c r="F2381" s="37" t="inlineStr">
        <is>
          <t>Differs from upstream baseline</t>
        </is>
      </c>
      <c r="G2381" s="3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37" t="inlineStr">
        <is>
          <t>2026-10-01</t>
        </is>
      </c>
      <c r="B2383" s="37" t="inlineStr">
        <is>
          <t>Pokemon Stats</t>
        </is>
      </c>
      <c r="C2383" s="37" t="inlineStr">
        <is>
          <t>Diggersby baseSpDefense</t>
        </is>
      </c>
      <c r="D2383" s="37" t="n">
        <v>77</v>
      </c>
      <c r="E2383" s="37" t="n">
        <v>90</v>
      </c>
      <c r="F2383" s="37" t="inlineStr">
        <is>
          <t>Differs from upstream baseline</t>
        </is>
      </c>
      <c r="G2383" s="3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37" t="inlineStr">
        <is>
          <t>2026-10-01</t>
        </is>
      </c>
      <c r="B2385" s="37" t="inlineStr">
        <is>
          <t>Pokemon Stats</t>
        </is>
      </c>
      <c r="C2385" s="37" t="inlineStr">
        <is>
          <t>Diglett baseHP</t>
        </is>
      </c>
      <c r="D2385" s="37" t="n">
        <v>10</v>
      </c>
      <c r="E2385" s="37" t="n">
        <v>34</v>
      </c>
      <c r="F2385" s="37" t="inlineStr">
        <is>
          <t>Differs from upstream baseline</t>
        </is>
      </c>
      <c r="G2385" s="3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37" t="inlineStr">
        <is>
          <t>2026-10-01</t>
        </is>
      </c>
      <c r="B2387" s="37" t="inlineStr">
        <is>
          <t>Pokemon Stats</t>
        </is>
      </c>
      <c r="C2387" s="37" t="inlineStr">
        <is>
          <t>Diglett baseSpAttack</t>
        </is>
      </c>
      <c r="D2387" s="37" t="n">
        <v>35</v>
      </c>
      <c r="E2387" s="37" t="n">
        <v>36</v>
      </c>
      <c r="F2387" s="37" t="inlineStr">
        <is>
          <t>Differs from upstream baseline</t>
        </is>
      </c>
      <c r="G2387" s="3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37" t="inlineStr">
        <is>
          <t>2026-10-01</t>
        </is>
      </c>
      <c r="B2389" s="37" t="inlineStr">
        <is>
          <t>Pokemon Stats</t>
        </is>
      </c>
      <c r="C2389" s="37" t="inlineStr">
        <is>
          <t>Ditto baseHP</t>
        </is>
      </c>
      <c r="D2389" s="37" t="n">
        <v>48</v>
      </c>
      <c r="E2389" s="37" t="n">
        <v>100</v>
      </c>
      <c r="F2389" s="37" t="inlineStr">
        <is>
          <t>Differs from upstream baseline</t>
        </is>
      </c>
      <c r="G2389" s="3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37" t="inlineStr">
        <is>
          <t>2026-10-01</t>
        </is>
      </c>
      <c r="B2391" s="37" t="inlineStr">
        <is>
          <t>Pokemon Stats</t>
        </is>
      </c>
      <c r="C2391" s="37" t="inlineStr">
        <is>
          <t>Ditto baseDefense</t>
        </is>
      </c>
      <c r="D2391" s="37" t="n">
        <v>48</v>
      </c>
      <c r="E2391" s="37" t="n">
        <v>100</v>
      </c>
      <c r="F2391" s="37" t="inlineStr">
        <is>
          <t>Differs from upstream baseline</t>
        </is>
      </c>
      <c r="G2391" s="3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37" t="inlineStr">
        <is>
          <t>2026-10-01</t>
        </is>
      </c>
      <c r="B2393" s="37" t="inlineStr">
        <is>
          <t>Pokemon Stats</t>
        </is>
      </c>
      <c r="C2393" s="37" t="inlineStr">
        <is>
          <t>Ditto baseSpDefense</t>
        </is>
      </c>
      <c r="D2393" s="37" t="n">
        <v>48</v>
      </c>
      <c r="E2393" s="37" t="n">
        <v>100</v>
      </c>
      <c r="F2393" s="37" t="inlineStr">
        <is>
          <t>Differs from upstream baseline</t>
        </is>
      </c>
      <c r="G2393" s="3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37" t="inlineStr">
        <is>
          <t>2026-10-01</t>
        </is>
      </c>
      <c r="B2395" s="37" t="inlineStr">
        <is>
          <t>Abilities</t>
        </is>
      </c>
      <c r="C2395" s="37" t="inlineStr">
        <is>
          <t>Ditto abilities</t>
        </is>
      </c>
      <c r="D2395" s="37" t="inlineStr">
        <is>
          <t>Limber / Imposter</t>
        </is>
      </c>
      <c r="E2395" s="37" t="inlineStr">
        <is>
          <t>Shadow Tag / Imposter</t>
        </is>
      </c>
      <c r="F2395" s="37" t="inlineStr">
        <is>
          <t>Differs from upstream baseline</t>
        </is>
      </c>
      <c r="G2395" s="3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37" t="inlineStr">
        <is>
          <t>2026-10-01</t>
        </is>
      </c>
      <c r="B2397" s="37" t="inlineStr">
        <is>
          <t>Pokemon Stats</t>
        </is>
      </c>
      <c r="C2397" s="37" t="inlineStr">
        <is>
          <t>Dodrio baseAttack</t>
        </is>
      </c>
      <c r="D2397" s="37" t="n">
        <v>110</v>
      </c>
      <c r="E2397" s="37" t="n">
        <v>120</v>
      </c>
      <c r="F2397" s="37" t="inlineStr">
        <is>
          <t>Differs from upstream baseline</t>
        </is>
      </c>
      <c r="G2397" s="3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37" t="inlineStr">
        <is>
          <t>2026-10-01</t>
        </is>
      </c>
      <c r="B2399" s="37" t="inlineStr">
        <is>
          <t>Abilities</t>
        </is>
      </c>
      <c r="C2399" s="37" t="inlineStr">
        <is>
          <t>Doduo abilities</t>
        </is>
      </c>
      <c r="D2399" s="37" t="inlineStr">
        <is>
          <t>Run Away / Early Bird / Tangled Feet</t>
        </is>
      </c>
      <c r="E2399" s="37" t="inlineStr">
        <is>
          <t>Tangled Feet / Tangled Feet / Tangled Feet</t>
        </is>
      </c>
      <c r="F2399" s="37" t="inlineStr">
        <is>
          <t>Differs from upstream baseline</t>
        </is>
      </c>
      <c r="G2399" s="3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37" t="inlineStr">
        <is>
          <t>2026-10-01</t>
        </is>
      </c>
      <c r="B2401" s="37" t="inlineStr">
        <is>
          <t>Pokemon Stats</t>
        </is>
      </c>
      <c r="C2401" s="37" t="inlineStr">
        <is>
          <t>Donphan baseDefense</t>
        </is>
      </c>
      <c r="D2401" s="37" t="n">
        <v>120</v>
      </c>
      <c r="E2401" s="37" t="n">
        <v>130</v>
      </c>
      <c r="F2401" s="37" t="inlineStr">
        <is>
          <t>Differs from upstream baseline</t>
        </is>
      </c>
      <c r="G2401" s="3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37" t="inlineStr">
        <is>
          <t>2026-10-01</t>
        </is>
      </c>
      <c r="B2403" s="37" t="inlineStr">
        <is>
          <t>Abilities</t>
        </is>
      </c>
      <c r="C2403" s="37" t="inlineStr">
        <is>
          <t>Donphan abilities</t>
        </is>
      </c>
      <c r="D2403" s="37" t="inlineStr">
        <is>
          <t>Sturdy / Sand Veil</t>
        </is>
      </c>
      <c r="E2403" s="37" t="inlineStr">
        <is>
          <t>Battle Armor / Sand Veil</t>
        </is>
      </c>
      <c r="F2403" s="37" t="inlineStr">
        <is>
          <t>Differs from upstream baseline</t>
        </is>
      </c>
      <c r="G2403" s="3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37" t="inlineStr">
        <is>
          <t>2026-10-01</t>
        </is>
      </c>
      <c r="B2405" s="37" t="inlineStr">
        <is>
          <t>Pokemon Stats</t>
        </is>
      </c>
      <c r="C2405" s="37" t="inlineStr">
        <is>
          <t>Doublade baseSpAttack</t>
        </is>
      </c>
      <c r="D2405" s="37" t="n">
        <v>45</v>
      </c>
      <c r="E2405" s="37" t="n">
        <v>30</v>
      </c>
      <c r="F2405" s="37" t="inlineStr">
        <is>
          <t>Differs from upstream baseline</t>
        </is>
      </c>
      <c r="G2405" s="3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37" t="inlineStr">
        <is>
          <t>2026-10-01</t>
        </is>
      </c>
      <c r="B2407" s="37" t="inlineStr">
        <is>
          <t>Pokemon Stats</t>
        </is>
      </c>
      <c r="C2407" s="37" t="inlineStr">
        <is>
          <t>Dragalge baseSpAttack</t>
        </is>
      </c>
      <c r="D2407" s="37" t="n">
        <v>97</v>
      </c>
      <c r="E2407" s="37" t="n">
        <v>107</v>
      </c>
      <c r="F2407" s="37" t="inlineStr">
        <is>
          <t>Differs from upstream baseline</t>
        </is>
      </c>
      <c r="G2407" s="3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37" t="inlineStr">
        <is>
          <t>2026-10-01</t>
        </is>
      </c>
      <c r="B2409" s="37" t="inlineStr">
        <is>
          <t>Pokemon Stats</t>
        </is>
      </c>
      <c r="C2409" s="37" t="inlineStr">
        <is>
          <t>Dragonite baseSpeed</t>
        </is>
      </c>
      <c r="D2409" s="37" t="n">
        <v>80</v>
      </c>
      <c r="E2409" s="37" t="n">
        <v>85</v>
      </c>
      <c r="F2409" s="37" t="inlineStr">
        <is>
          <t>Differs from upstream baseline</t>
        </is>
      </c>
      <c r="G2409" s="3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37" t="inlineStr">
        <is>
          <t>2026-10-01</t>
        </is>
      </c>
      <c r="B2411" s="37" t="inlineStr">
        <is>
          <t>Abilities</t>
        </is>
      </c>
      <c r="C2411" s="37" t="inlineStr">
        <is>
          <t>Drapion abilities</t>
        </is>
      </c>
      <c r="D2411" s="37" t="inlineStr">
        <is>
          <t>Battle Armor / Sniper / Keen Eye</t>
        </is>
      </c>
      <c r="E2411" s="37" t="inlineStr">
        <is>
          <t>Battle Armor / Hyper Cutter / Keen Eye</t>
        </is>
      </c>
      <c r="F2411" s="37" t="inlineStr">
        <is>
          <t>Differs from upstream baseline</t>
        </is>
      </c>
      <c r="G2411" s="3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37" t="inlineStr">
        <is>
          <t>2026-10-01</t>
        </is>
      </c>
      <c r="B2413" s="37" t="inlineStr">
        <is>
          <t>Abilities</t>
        </is>
      </c>
      <c r="C2413" s="37" t="inlineStr">
        <is>
          <t>Drifblim abilities</t>
        </is>
      </c>
      <c r="D2413" s="37" t="inlineStr">
        <is>
          <t>Aftermath / Unburden / Flare Boost</t>
        </is>
      </c>
      <c r="E2413" s="37" t="inlineStr">
        <is>
          <t>Unburden / Unburden / Flare Boost</t>
        </is>
      </c>
      <c r="F2413" s="37" t="inlineStr">
        <is>
          <t>Differs from upstream baseline</t>
        </is>
      </c>
      <c r="G2413" s="3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37" t="inlineStr">
        <is>
          <t>2026-10-01</t>
        </is>
      </c>
      <c r="B2415" s="37" t="inlineStr">
        <is>
          <t>Abilities</t>
        </is>
      </c>
      <c r="C2415" s="37" t="inlineStr">
        <is>
          <t>Drowzee abilities</t>
        </is>
      </c>
      <c r="D2415" s="37" t="inlineStr">
        <is>
          <t>Insomnia / Forewarn / Inner Focus</t>
        </is>
      </c>
      <c r="E2415" s="37" t="inlineStr">
        <is>
          <t>Bad Dreams / Bad Dreams / Inner Focus</t>
        </is>
      </c>
      <c r="F2415" s="37" t="inlineStr">
        <is>
          <t>Differs from upstream baseline</t>
        </is>
      </c>
      <c r="G2415" s="3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37" t="inlineStr">
        <is>
          <t>2026-10-01</t>
        </is>
      </c>
      <c r="B2417" s="37" t="inlineStr">
        <is>
          <t>Pokemon Stats</t>
        </is>
      </c>
      <c r="C2417" s="37" t="inlineStr">
        <is>
          <t>Druddigon baseAttack</t>
        </is>
      </c>
      <c r="D2417" s="37" t="n">
        <v>120</v>
      </c>
      <c r="E2417" s="37" t="n">
        <v>137</v>
      </c>
      <c r="F2417" s="37" t="inlineStr">
        <is>
          <t>Differs from upstream baseline</t>
        </is>
      </c>
      <c r="G2417" s="3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37" t="inlineStr">
        <is>
          <t>2026-10-01</t>
        </is>
      </c>
      <c r="B2419" s="37" t="inlineStr">
        <is>
          <t>Pokemon Stats</t>
        </is>
      </c>
      <c r="C2419" s="37" t="inlineStr">
        <is>
          <t>Druddigon baseSpDefense</t>
        </is>
      </c>
      <c r="D2419" s="37" t="n">
        <v>90</v>
      </c>
      <c r="E2419" s="37" t="n">
        <v>100</v>
      </c>
      <c r="F2419" s="37" t="inlineStr">
        <is>
          <t>Differs from upstream baseline</t>
        </is>
      </c>
      <c r="G2419" s="3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37" t="inlineStr">
        <is>
          <t>2026-10-01</t>
        </is>
      </c>
      <c r="B2421" s="37" t="inlineStr">
        <is>
          <t>Abilities</t>
        </is>
      </c>
      <c r="C2421" s="37" t="inlineStr">
        <is>
          <t>Dugtrio abilities</t>
        </is>
      </c>
      <c r="D2421" s="37" t="inlineStr">
        <is>
          <t>Sand Veil / Arena Trap / Sand Force</t>
        </is>
      </c>
      <c r="E2421" s="37" t="inlineStr">
        <is>
          <t>Arena Trap / Arena Trap / Sand Force</t>
        </is>
      </c>
      <c r="F2421" s="37" t="inlineStr">
        <is>
          <t>Differs from upstream baseline</t>
        </is>
      </c>
      <c r="G2421" s="3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37" t="inlineStr">
        <is>
          <t>2026-10-01</t>
        </is>
      </c>
      <c r="B2423" s="37" t="inlineStr">
        <is>
          <t>Pokemon Stats</t>
        </is>
      </c>
      <c r="C2423" s="37" t="inlineStr">
        <is>
          <t>Dugtrio baseAttack</t>
        </is>
      </c>
      <c r="D2423" s="37" t="n">
        <v>100</v>
      </c>
      <c r="E2423" s="37" t="n">
        <v>114</v>
      </c>
      <c r="F2423" s="37" t="inlineStr">
        <is>
          <t>Differs from upstream baseline</t>
        </is>
      </c>
      <c r="G2423" s="3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37" t="inlineStr">
        <is>
          <t>2026-10-01</t>
        </is>
      </c>
      <c r="B2425" s="37" t="inlineStr">
        <is>
          <t>Pokemon Stats</t>
        </is>
      </c>
      <c r="C2425" s="37" t="inlineStr">
        <is>
          <t>Dugtrio baseSpAttack</t>
        </is>
      </c>
      <c r="D2425" s="37" t="n">
        <v>50</v>
      </c>
      <c r="E2425" s="37" t="n">
        <v>30</v>
      </c>
      <c r="F2425" s="37" t="inlineStr">
        <is>
          <t>Differs from upstream baseline</t>
        </is>
      </c>
      <c r="G2425" s="3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37" t="inlineStr">
        <is>
          <t>2026-10-01</t>
        </is>
      </c>
      <c r="B2427" s="37" t="inlineStr">
        <is>
          <t>Pokemon Stats</t>
        </is>
      </c>
      <c r="C2427" s="37" t="inlineStr">
        <is>
          <t>Dugtrio baseSpeed</t>
        </is>
      </c>
      <c r="D2427" s="37" t="n">
        <v>110</v>
      </c>
      <c r="E2427" s="37" t="n">
        <v>121</v>
      </c>
      <c r="F2427" s="37" t="inlineStr">
        <is>
          <t>Differs from upstream baseline</t>
        </is>
      </c>
      <c r="G2427" s="3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37" t="inlineStr">
        <is>
          <t>2026-10-01</t>
        </is>
      </c>
      <c r="B2429" s="37" t="inlineStr">
        <is>
          <t>Pokemon Stats</t>
        </is>
      </c>
      <c r="C2429" s="37" t="inlineStr">
        <is>
          <t>Dunsparce baseDefense</t>
        </is>
      </c>
      <c r="D2429" s="37" t="n">
        <v>70</v>
      </c>
      <c r="E2429" s="37" t="n">
        <v>80</v>
      </c>
      <c r="F2429" s="37" t="inlineStr">
        <is>
          <t>Differs from upstream baseline</t>
        </is>
      </c>
      <c r="G2429" s="3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37" t="inlineStr">
        <is>
          <t>2026-10-01</t>
        </is>
      </c>
      <c r="B2431" s="37" t="inlineStr">
        <is>
          <t>Pokemon Stats</t>
        </is>
      </c>
      <c r="C2431" s="37" t="inlineStr">
        <is>
          <t>Dunsparce baseSpDefense</t>
        </is>
      </c>
      <c r="D2431" s="37" t="n">
        <v>65</v>
      </c>
      <c r="E2431" s="37" t="n">
        <v>80</v>
      </c>
      <c r="F2431" s="37" t="inlineStr">
        <is>
          <t>Differs from upstream baseline</t>
        </is>
      </c>
      <c r="G2431" s="3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37" t="inlineStr">
        <is>
          <t>2026-10-01</t>
        </is>
      </c>
      <c r="B2433" s="37" t="inlineStr">
        <is>
          <t>Abilities</t>
        </is>
      </c>
      <c r="C2433" s="37" t="inlineStr">
        <is>
          <t>Dunsparce abilities</t>
        </is>
      </c>
      <c r="D2433" s="37" t="inlineStr">
        <is>
          <t>Serene Grace / Run Away / Rattled</t>
        </is>
      </c>
      <c r="E2433" s="37" t="inlineStr">
        <is>
          <t>Serene Grace / Serene Grace / Rattled</t>
        </is>
      </c>
      <c r="F2433" s="37" t="inlineStr">
        <is>
          <t>Differs from upstream baseline</t>
        </is>
      </c>
      <c r="G2433" s="3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37" t="inlineStr">
        <is>
          <t>2026-10-01</t>
        </is>
      </c>
      <c r="B2435" s="37" t="inlineStr">
        <is>
          <t>Pokemon Stats</t>
        </is>
      </c>
      <c r="C2435" s="37" t="inlineStr">
        <is>
          <t>Duosion baseDefense</t>
        </is>
      </c>
      <c r="D2435" s="37" t="n">
        <v>50</v>
      </c>
      <c r="E2435" s="37" t="n">
        <v>52</v>
      </c>
      <c r="F2435" s="37" t="inlineStr">
        <is>
          <t>Differs from upstream baseline</t>
        </is>
      </c>
      <c r="G2435" s="3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37" t="inlineStr">
        <is>
          <t>2026-10-01</t>
        </is>
      </c>
      <c r="B2437" s="37" t="inlineStr">
        <is>
          <t>Pokemon Stats</t>
        </is>
      </c>
      <c r="C2437" s="37" t="inlineStr">
        <is>
          <t>Duosion baseSpDefense</t>
        </is>
      </c>
      <c r="D2437" s="37" t="n">
        <v>60</v>
      </c>
      <c r="E2437" s="37" t="n">
        <v>61</v>
      </c>
      <c r="F2437" s="37" t="inlineStr">
        <is>
          <t>Differs from upstream baseline</t>
        </is>
      </c>
      <c r="G2437" s="3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37" t="inlineStr">
        <is>
          <t>2026-10-01</t>
        </is>
      </c>
      <c r="B2439" s="37" t="inlineStr">
        <is>
          <t>Pokemon Stats</t>
        </is>
      </c>
      <c r="C2439" s="37" t="inlineStr">
        <is>
          <t>Durant baseHP</t>
        </is>
      </c>
      <c r="D2439" s="37" t="n">
        <v>58</v>
      </c>
      <c r="E2439" s="37" t="n">
        <v>60</v>
      </c>
      <c r="F2439" s="37" t="inlineStr">
        <is>
          <t>Differs from upstream baseline</t>
        </is>
      </c>
      <c r="G2439" s="3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37" t="inlineStr">
        <is>
          <t>2026-10-01</t>
        </is>
      </c>
      <c r="B2441" s="37" t="inlineStr">
        <is>
          <t>Pokemon Stats</t>
        </is>
      </c>
      <c r="C2441" s="37" t="inlineStr">
        <is>
          <t>Durant baseSpAttack</t>
        </is>
      </c>
      <c r="D2441" s="37" t="n">
        <v>48</v>
      </c>
      <c r="E2441" s="37" t="n">
        <v>30</v>
      </c>
      <c r="F2441" s="37" t="inlineStr">
        <is>
          <t>Differs from upstream baseline</t>
        </is>
      </c>
      <c r="G2441" s="3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37" t="inlineStr">
        <is>
          <t>2026-10-01</t>
        </is>
      </c>
      <c r="B2443" s="37" t="inlineStr">
        <is>
          <t>Pokemon Stats</t>
        </is>
      </c>
      <c r="C2443" s="37" t="inlineStr">
        <is>
          <t>Durant baseSpeed</t>
        </is>
      </c>
      <c r="D2443" s="37" t="n">
        <v>109</v>
      </c>
      <c r="E2443" s="37" t="n">
        <v>118</v>
      </c>
      <c r="F2443" s="37" t="inlineStr">
        <is>
          <t>Differs from upstream baseline</t>
        </is>
      </c>
      <c r="G2443" s="3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37" t="inlineStr">
        <is>
          <t>2026-10-01</t>
        </is>
      </c>
      <c r="B2445" s="37" t="inlineStr">
        <is>
          <t>Pokemon Stats</t>
        </is>
      </c>
      <c r="C2445" s="37" t="inlineStr">
        <is>
          <t>Dusclops baseAttack</t>
        </is>
      </c>
      <c r="D2445" s="37" t="n">
        <v>70</v>
      </c>
      <c r="E2445" s="37" t="n">
        <v>90</v>
      </c>
      <c r="F2445" s="37" t="inlineStr">
        <is>
          <t>Differs from upstream baseline</t>
        </is>
      </c>
      <c r="G2445" s="3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37" t="inlineStr">
        <is>
          <t>2026-10-01</t>
        </is>
      </c>
      <c r="B2447" s="37" t="inlineStr">
        <is>
          <t>Pokemon Stats</t>
        </is>
      </c>
      <c r="C2447" s="37" t="inlineStr">
        <is>
          <t>Dusknoir baseHP</t>
        </is>
      </c>
      <c r="D2447" s="37" t="n">
        <v>45</v>
      </c>
      <c r="E2447" s="37" t="n">
        <v>105</v>
      </c>
      <c r="F2447" s="37" t="inlineStr">
        <is>
          <t>Differs from upstream baseline</t>
        </is>
      </c>
      <c r="G2447" s="3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37" t="inlineStr">
        <is>
          <t>2026-10-01</t>
        </is>
      </c>
      <c r="B2449" s="37" t="inlineStr">
        <is>
          <t>Abilities</t>
        </is>
      </c>
      <c r="C2449" s="37" t="inlineStr">
        <is>
          <t>Dusknoir abilities</t>
        </is>
      </c>
      <c r="D2449" s="37" t="inlineStr">
        <is>
          <t>Pressure / Frisk</t>
        </is>
      </c>
      <c r="E2449" s="37" t="inlineStr">
        <is>
          <t>Levitate / Frisk</t>
        </is>
      </c>
      <c r="F2449" s="37" t="inlineStr">
        <is>
          <t>Differs from upstream baseline</t>
        </is>
      </c>
      <c r="G2449" s="3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37" t="inlineStr">
        <is>
          <t>2026-10-01</t>
        </is>
      </c>
      <c r="B2451" s="37" t="inlineStr">
        <is>
          <t>Pokemon Stats</t>
        </is>
      </c>
      <c r="C2451" s="37" t="inlineStr">
        <is>
          <t>Duskull baseSpAttack</t>
        </is>
      </c>
      <c r="D2451" s="37" t="n">
        <v>30</v>
      </c>
      <c r="E2451" s="37" t="n">
        <v>40</v>
      </c>
      <c r="F2451" s="37" t="inlineStr">
        <is>
          <t>Differs from upstream baseline</t>
        </is>
      </c>
      <c r="G2451" s="3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37" t="inlineStr">
        <is>
          <t>2026-10-01</t>
        </is>
      </c>
      <c r="B2453" s="37" t="inlineStr">
        <is>
          <t>Abilities</t>
        </is>
      </c>
      <c r="C2453" s="37" t="inlineStr">
        <is>
          <t>Dustox abilities</t>
        </is>
      </c>
      <c r="D2453" s="37" t="inlineStr">
        <is>
          <t>Shield Dust / Compound Eyes</t>
        </is>
      </c>
      <c r="E2453" s="37" t="inlineStr">
        <is>
          <t>Tinted Lens / Shield Dust / Compound Eyes</t>
        </is>
      </c>
      <c r="F2453" s="37" t="inlineStr">
        <is>
          <t>Differs from upstream baseline</t>
        </is>
      </c>
      <c r="G2453" s="3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37" t="inlineStr">
        <is>
          <t>2026-10-01</t>
        </is>
      </c>
      <c r="B2455" s="37" t="inlineStr">
        <is>
          <t>Pokemon Stats</t>
        </is>
      </c>
      <c r="C2455" s="37" t="inlineStr">
        <is>
          <t>Dwebble baseSpAttack</t>
        </is>
      </c>
      <c r="D2455" s="37" t="n">
        <v>35</v>
      </c>
      <c r="E2455" s="37" t="n">
        <v>30</v>
      </c>
      <c r="F2455" s="37" t="inlineStr">
        <is>
          <t>Differs from upstream baseline</t>
        </is>
      </c>
      <c r="G2455" s="3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37" t="inlineStr">
        <is>
          <t>2026-10-01</t>
        </is>
      </c>
      <c r="B2457" s="37" t="inlineStr">
        <is>
          <t>Evolutions</t>
        </is>
      </c>
      <c r="C2457" s="37" t="inlineStr">
        <is>
          <t>Dwebble evolution</t>
        </is>
      </c>
      <c r="D2457" s="37" t="inlineStr">
        <is>
          <t>Lv 34 -&gt; Crustle</t>
        </is>
      </c>
      <c r="E2457" s="37" t="inlineStr">
        <is>
          <t>Lv 26 -&gt; Crustle</t>
        </is>
      </c>
      <c r="F2457" s="37" t="inlineStr">
        <is>
          <t>Differs from upstream baseline</t>
        </is>
      </c>
      <c r="G2457" s="3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37" t="inlineStr">
        <is>
          <t>2026-10-01</t>
        </is>
      </c>
      <c r="B2459" s="37" t="inlineStr">
        <is>
          <t>Pokemon Stats</t>
        </is>
      </c>
      <c r="C2459" s="37" t="inlineStr">
        <is>
          <t>Eelektross baseSpDefense</t>
        </is>
      </c>
      <c r="D2459" s="37" t="n">
        <v>80</v>
      </c>
      <c r="E2459" s="37" t="n">
        <v>90</v>
      </c>
      <c r="F2459" s="37" t="inlineStr">
        <is>
          <t>Differs from upstream baseline</t>
        </is>
      </c>
      <c r="G2459" s="3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37" t="inlineStr">
        <is>
          <t>2026-10-01</t>
        </is>
      </c>
      <c r="B2461" s="37" t="inlineStr">
        <is>
          <t>Abilities</t>
        </is>
      </c>
      <c r="C2461" s="37" t="inlineStr">
        <is>
          <t>Eelektross abilities</t>
        </is>
      </c>
      <c r="D2461" s="37" t="inlineStr">
        <is>
          <t>Levitate</t>
        </is>
      </c>
      <c r="E2461" s="37" t="inlineStr">
        <is>
          <t>Levitate / Levitate / Levitate</t>
        </is>
      </c>
      <c r="F2461" s="37" t="inlineStr">
        <is>
          <t>Differs from upstream baseline</t>
        </is>
      </c>
      <c r="G2461" s="3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37" t="inlineStr">
        <is>
          <t>2026-10-01</t>
        </is>
      </c>
      <c r="B2463" s="37" t="inlineStr">
        <is>
          <t>Evolutions</t>
        </is>
      </c>
      <c r="C2463" s="37" t="inlineStr">
        <is>
          <t>Eevee evolution</t>
        </is>
      </c>
      <c r="D24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37" t="inlineStr">
        <is>
          <t>Differs from upstream baseline</t>
        </is>
      </c>
      <c r="G2463" s="3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37" t="inlineStr">
        <is>
          <t>2026-10-01</t>
        </is>
      </c>
      <c r="B2465" s="37" t="inlineStr">
        <is>
          <t>Pokemon Stats</t>
        </is>
      </c>
      <c r="C2465" s="37" t="inlineStr">
        <is>
          <t>Electabuzz baseAttack</t>
        </is>
      </c>
      <c r="D2465" s="37" t="n">
        <v>83</v>
      </c>
      <c r="E2465" s="37" t="n">
        <v>87</v>
      </c>
      <c r="F2465" s="37" t="inlineStr">
        <is>
          <t>Differs from upstream baseline</t>
        </is>
      </c>
      <c r="G2465" s="3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37" t="inlineStr">
        <is>
          <t>2026-10-01</t>
        </is>
      </c>
      <c r="B2467" s="37" t="inlineStr">
        <is>
          <t>Abilities</t>
        </is>
      </c>
      <c r="C2467" s="37" t="inlineStr">
        <is>
          <t>Electivire abilities</t>
        </is>
      </c>
      <c r="D2467" s="37" t="inlineStr">
        <is>
          <t>Motor Drive / Vital Spirit</t>
        </is>
      </c>
      <c r="E2467" s="37" t="inlineStr">
        <is>
          <t>Adaptability / Vital Spirit</t>
        </is>
      </c>
      <c r="F2467" s="37" t="inlineStr">
        <is>
          <t>Differs from upstream baseline</t>
        </is>
      </c>
      <c r="G2467" s="3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37" t="inlineStr">
        <is>
          <t>2026-10-01</t>
        </is>
      </c>
      <c r="B2469" s="37" t="inlineStr">
        <is>
          <t>Pokemon Stats</t>
        </is>
      </c>
      <c r="C2469" s="37" t="inlineStr">
        <is>
          <t>Electrode baseSpeed</t>
        </is>
      </c>
      <c r="D2469" s="37" t="n">
        <v>150</v>
      </c>
      <c r="E2469" s="37" t="n">
        <v>140</v>
      </c>
      <c r="F2469" s="37" t="inlineStr">
        <is>
          <t>Differs from upstream baseline</t>
        </is>
      </c>
      <c r="G2469" s="3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37" t="inlineStr">
        <is>
          <t>2026-10-01</t>
        </is>
      </c>
      <c r="B2471" s="37" t="inlineStr">
        <is>
          <t>Pokemon Stats</t>
        </is>
      </c>
      <c r="C2471" s="37" t="inlineStr">
        <is>
          <t>Emboar baseDefense</t>
        </is>
      </c>
      <c r="D2471" s="37" t="n">
        <v>65</v>
      </c>
      <c r="E2471" s="37" t="n">
        <v>75</v>
      </c>
      <c r="F2471" s="37" t="inlineStr">
        <is>
          <t>Differs from upstream baseline</t>
        </is>
      </c>
      <c r="G2471" s="3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37" t="inlineStr">
        <is>
          <t>2026-10-01</t>
        </is>
      </c>
      <c r="B2473" s="37" t="inlineStr">
        <is>
          <t>Abilities</t>
        </is>
      </c>
      <c r="C2473" s="37" t="inlineStr">
        <is>
          <t>Emboar abilities</t>
        </is>
      </c>
      <c r="D2473" s="37" t="inlineStr">
        <is>
          <t>Blaze / Reckless</t>
        </is>
      </c>
      <c r="E2473" s="37" t="inlineStr">
        <is>
          <t>Blaze / Reckless / Thick Fat</t>
        </is>
      </c>
      <c r="F2473" s="37" t="inlineStr">
        <is>
          <t>Differs from upstream baseline</t>
        </is>
      </c>
      <c r="G2473" s="3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37" t="inlineStr">
        <is>
          <t>2026-10-01</t>
        </is>
      </c>
      <c r="B2475" s="37" t="inlineStr">
        <is>
          <t>Pokemon Stats</t>
        </is>
      </c>
      <c r="C2475" s="37" t="inlineStr">
        <is>
          <t>Emolga baseAttack</t>
        </is>
      </c>
      <c r="D2475" s="37" t="n">
        <v>75</v>
      </c>
      <c r="E2475" s="37" t="n">
        <v>88</v>
      </c>
      <c r="F2475" s="37" t="inlineStr">
        <is>
          <t>Differs from upstream baseline</t>
        </is>
      </c>
      <c r="G2475" s="3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37" t="inlineStr">
        <is>
          <t>2026-10-01</t>
        </is>
      </c>
      <c r="B2477" s="37" t="inlineStr">
        <is>
          <t>Pokemon Stats</t>
        </is>
      </c>
      <c r="C2477" s="37" t="inlineStr">
        <is>
          <t>Emolga baseSpAttack</t>
        </is>
      </c>
      <c r="D2477" s="37" t="n">
        <v>75</v>
      </c>
      <c r="E2477" s="37" t="n">
        <v>86</v>
      </c>
      <c r="F2477" s="37" t="inlineStr">
        <is>
          <t>Differs from upstream baseline</t>
        </is>
      </c>
      <c r="G2477" s="3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37" t="inlineStr">
        <is>
          <t>2026-10-01</t>
        </is>
      </c>
      <c r="B2479" s="37" t="inlineStr">
        <is>
          <t>Pokemon Stats</t>
        </is>
      </c>
      <c r="C2479" s="37" t="inlineStr">
        <is>
          <t>Emolga baseSpeed</t>
        </is>
      </c>
      <c r="D2479" s="37" t="n">
        <v>103</v>
      </c>
      <c r="E2479" s="37" t="n">
        <v>113</v>
      </c>
      <c r="F2479" s="37" t="inlineStr">
        <is>
          <t>Differs from upstream baseline</t>
        </is>
      </c>
      <c r="G2479" s="3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37" t="inlineStr">
        <is>
          <t>2026-10-01</t>
        </is>
      </c>
      <c r="B2481" s="37" t="inlineStr">
        <is>
          <t>Pokemon Stats</t>
        </is>
      </c>
      <c r="C2481" s="37" t="inlineStr">
        <is>
          <t>Empoleon baseAttack</t>
        </is>
      </c>
      <c r="D2481" s="37" t="n">
        <v>86</v>
      </c>
      <c r="E2481" s="37" t="n">
        <v>111</v>
      </c>
      <c r="F2481" s="37" t="inlineStr">
        <is>
          <t>Differs from upstream baseline</t>
        </is>
      </c>
      <c r="G2481" s="3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37" t="inlineStr">
        <is>
          <t>2026-10-01</t>
        </is>
      </c>
      <c r="B2483" s="37" t="inlineStr">
        <is>
          <t>Pokemon Stats</t>
        </is>
      </c>
      <c r="C2483" s="37" t="inlineStr">
        <is>
          <t>Empoleon baseSpAttack</t>
        </is>
      </c>
      <c r="D2483" s="37" t="n">
        <v>111</v>
      </c>
      <c r="E2483" s="37" t="n">
        <v>86</v>
      </c>
      <c r="F2483" s="37" t="inlineStr">
        <is>
          <t>Differs from upstream baseline</t>
        </is>
      </c>
      <c r="G2483" s="3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37" t="inlineStr">
        <is>
          <t>2026-10-01</t>
        </is>
      </c>
      <c r="B2485" s="37" t="inlineStr">
        <is>
          <t>Pokemon Stats</t>
        </is>
      </c>
      <c r="C2485" s="37" t="inlineStr">
        <is>
          <t>Entei baseAttack</t>
        </is>
      </c>
      <c r="D2485" s="37" t="n">
        <v>115</v>
      </c>
      <c r="E2485" s="37" t="n">
        <v>135</v>
      </c>
      <c r="F2485" s="37" t="inlineStr">
        <is>
          <t>Differs from upstream baseline</t>
        </is>
      </c>
      <c r="G2485" s="3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37" t="inlineStr">
        <is>
          <t>2026-10-01</t>
        </is>
      </c>
      <c r="B2487" s="37" t="inlineStr">
        <is>
          <t>Pokemon Stats</t>
        </is>
      </c>
      <c r="C2487" s="37" t="inlineStr">
        <is>
          <t>Escavalier baseAttack</t>
        </is>
      </c>
      <c r="D2487" s="37" t="n">
        <v>135</v>
      </c>
      <c r="E2487" s="37" t="n">
        <v>167</v>
      </c>
      <c r="F2487" s="37" t="inlineStr">
        <is>
          <t>Differs from upstream baseline</t>
        </is>
      </c>
      <c r="G2487" s="3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37" t="inlineStr">
        <is>
          <t>2026-10-01</t>
        </is>
      </c>
      <c r="B2489" s="37" t="inlineStr">
        <is>
          <t>Pokemon Stats</t>
        </is>
      </c>
      <c r="C2489" s="37" t="inlineStr">
        <is>
          <t>Escavalier baseSpeed</t>
        </is>
      </c>
      <c r="D2489" s="37" t="n">
        <v>20</v>
      </c>
      <c r="E2489" s="37" t="n">
        <v>37</v>
      </c>
      <c r="F2489" s="37" t="inlineStr">
        <is>
          <t>Differs from upstream baseline</t>
        </is>
      </c>
      <c r="G2489" s="3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37" t="inlineStr">
        <is>
          <t>2026-10-01</t>
        </is>
      </c>
      <c r="B2491" s="37" t="inlineStr">
        <is>
          <t>Pokemon Stats</t>
        </is>
      </c>
      <c r="C2491" s="37" t="inlineStr">
        <is>
          <t>Excadrill baseSpAttack</t>
        </is>
      </c>
      <c r="D2491" s="37" t="n">
        <v>50</v>
      </c>
      <c r="E2491" s="37" t="n">
        <v>30</v>
      </c>
      <c r="F2491" s="37" t="inlineStr">
        <is>
          <t>Differs from upstream baseline</t>
        </is>
      </c>
      <c r="G2491" s="3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37" t="inlineStr">
        <is>
          <t>2026-10-01</t>
        </is>
      </c>
      <c r="B2493" s="37" t="inlineStr">
        <is>
          <t>Pokemon Stats</t>
        </is>
      </c>
      <c r="C2493" s="37" t="inlineStr">
        <is>
          <t>Exeggutor baseSpDefense</t>
        </is>
      </c>
      <c r="D2493" s="37" t="n">
        <v>75</v>
      </c>
      <c r="E2493" s="37" t="n">
        <v>85</v>
      </c>
      <c r="F2493" s="37" t="inlineStr">
        <is>
          <t>Differs from upstream baseline</t>
        </is>
      </c>
      <c r="G2493" s="3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37" t="inlineStr">
        <is>
          <t>2026-10-01</t>
        </is>
      </c>
      <c r="B2495" s="37" t="inlineStr">
        <is>
          <t>Pokemon Stats</t>
        </is>
      </c>
      <c r="C2495" s="37" t="inlineStr">
        <is>
          <t>Exploud baseDefense</t>
        </is>
      </c>
      <c r="D2495" s="37" t="n">
        <v>63</v>
      </c>
      <c r="E2495" s="37" t="n">
        <v>73</v>
      </c>
      <c r="F2495" s="37" t="inlineStr">
        <is>
          <t>Differs from upstream baseline</t>
        </is>
      </c>
      <c r="G2495" s="3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37" t="inlineStr">
        <is>
          <t>2026-10-01</t>
        </is>
      </c>
      <c r="B2497" s="37" t="inlineStr">
        <is>
          <t>Pokemon Stats</t>
        </is>
      </c>
      <c r="C2497" s="37" t="inlineStr">
        <is>
          <t>Exploud baseSpeed</t>
        </is>
      </c>
      <c r="D2497" s="37" t="n">
        <v>68</v>
      </c>
      <c r="E2497" s="37" t="n">
        <v>78</v>
      </c>
      <c r="F2497" s="37" t="inlineStr">
        <is>
          <t>Differs from upstream baseline</t>
        </is>
      </c>
      <c r="G2497" s="3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37" t="inlineStr">
        <is>
          <t>2026-10-01</t>
        </is>
      </c>
      <c r="B2499" s="37" t="inlineStr">
        <is>
          <t>Pokemon Stats</t>
        </is>
      </c>
      <c r="C2499" s="37" t="inlineStr">
        <is>
          <t>Farfetch'd baseAttack</t>
        </is>
      </c>
      <c r="D2499" s="37" t="n">
        <v>90</v>
      </c>
      <c r="E2499" s="37" t="n">
        <v>95</v>
      </c>
      <c r="F2499" s="37" t="inlineStr">
        <is>
          <t>Differs from upstream baseline</t>
        </is>
      </c>
      <c r="G2499" s="3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37" t="inlineStr">
        <is>
          <t>2026-10-01</t>
        </is>
      </c>
      <c r="B2501" s="37" t="inlineStr">
        <is>
          <t>Pokemon Stats</t>
        </is>
      </c>
      <c r="C2501" s="37" t="inlineStr">
        <is>
          <t>Farfetch'd baseSpDefense</t>
        </is>
      </c>
      <c r="D2501" s="37" t="n">
        <v>62</v>
      </c>
      <c r="E2501" s="37" t="n">
        <v>82</v>
      </c>
      <c r="F2501" s="37" t="inlineStr">
        <is>
          <t>Differs from upstream baseline</t>
        </is>
      </c>
      <c r="G2501" s="3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37" t="inlineStr">
        <is>
          <t>2026-10-01</t>
        </is>
      </c>
      <c r="B2503" s="37" t="inlineStr">
        <is>
          <t>Abilities</t>
        </is>
      </c>
      <c r="C2503" s="37" t="inlineStr">
        <is>
          <t>Farfetch'd abilities</t>
        </is>
      </c>
      <c r="D2503" s="37" t="inlineStr">
        <is>
          <t>Keen Eye / Inner Focus / Defiant</t>
        </is>
      </c>
      <c r="E2503" s="37" t="inlineStr">
        <is>
          <t>Super Luck / Scrappy / Defiant</t>
        </is>
      </c>
      <c r="F2503" s="37" t="inlineStr">
        <is>
          <t>Differs from upstream baseline</t>
        </is>
      </c>
      <c r="G2503" s="3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37" t="inlineStr">
        <is>
          <t>2026-10-01</t>
        </is>
      </c>
      <c r="B2505" s="37" t="inlineStr">
        <is>
          <t>Pokemon Stats</t>
        </is>
      </c>
      <c r="C2505" s="37" t="inlineStr">
        <is>
          <t>Fearow baseDefense</t>
        </is>
      </c>
      <c r="D2505" s="37" t="n">
        <v>65</v>
      </c>
      <c r="E2505" s="37" t="n">
        <v>75</v>
      </c>
      <c r="F2505" s="37" t="inlineStr">
        <is>
          <t>Differs from upstream baseline</t>
        </is>
      </c>
      <c r="G2505" s="3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37" t="inlineStr">
        <is>
          <t>2026-10-01</t>
        </is>
      </c>
      <c r="B2507" s="37" t="inlineStr">
        <is>
          <t>Abilities</t>
        </is>
      </c>
      <c r="C2507" s="37" t="inlineStr">
        <is>
          <t>Fearow abilities</t>
        </is>
      </c>
      <c r="D2507" s="37" t="inlineStr">
        <is>
          <t>Keen Eye / Sniper</t>
        </is>
      </c>
      <c r="E2507" s="37" t="inlineStr">
        <is>
          <t>Sniper / Sniper</t>
        </is>
      </c>
      <c r="F2507" s="37" t="inlineStr">
        <is>
          <t>Differs from upstream baseline</t>
        </is>
      </c>
      <c r="G2507" s="3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37" t="inlineStr">
        <is>
          <t>2026-10-01</t>
        </is>
      </c>
      <c r="B2509" s="37" t="inlineStr">
        <is>
          <t>Pokemon Stats</t>
        </is>
      </c>
      <c r="C2509" s="37" t="inlineStr">
        <is>
          <t>Feraligatr baseAttack</t>
        </is>
      </c>
      <c r="D2509" s="37" t="n">
        <v>105</v>
      </c>
      <c r="E2509" s="37" t="n">
        <v>125</v>
      </c>
      <c r="F2509" s="37" t="inlineStr">
        <is>
          <t>Differs from upstream baseline</t>
        </is>
      </c>
      <c r="G2509" s="3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37" t="inlineStr">
        <is>
          <t>2026-10-01</t>
        </is>
      </c>
      <c r="B2511" s="37" t="inlineStr">
        <is>
          <t>Pokemon Stats</t>
        </is>
      </c>
      <c r="C2511" s="37" t="inlineStr">
        <is>
          <t>Feraligatr baseSpDefense</t>
        </is>
      </c>
      <c r="D2511" s="37" t="n">
        <v>83</v>
      </c>
      <c r="E2511" s="37" t="n">
        <v>85</v>
      </c>
      <c r="F2511" s="37" t="inlineStr">
        <is>
          <t>Differs from upstream baseline</t>
        </is>
      </c>
      <c r="G2511" s="3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37" t="inlineStr">
        <is>
          <t>2026-10-01</t>
        </is>
      </c>
      <c r="B2513" s="37" t="inlineStr">
        <is>
          <t>Abilities</t>
        </is>
      </c>
      <c r="C2513" s="37" t="inlineStr">
        <is>
          <t>Feraligatr abilities</t>
        </is>
      </c>
      <c r="D2513" s="37" t="inlineStr">
        <is>
          <t>Torrent / Sheer Force</t>
        </is>
      </c>
      <c r="E2513" s="37" t="inlineStr">
        <is>
          <t>Intimidate / Battle Armor / Sheer Force</t>
        </is>
      </c>
      <c r="F2513" s="37" t="inlineStr">
        <is>
          <t>Differs from upstream baseline</t>
        </is>
      </c>
      <c r="G2513" s="3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37" t="inlineStr">
        <is>
          <t>2026-10-01</t>
        </is>
      </c>
      <c r="B2515" s="37" t="inlineStr">
        <is>
          <t>Pokemon Stats</t>
        </is>
      </c>
      <c r="C2515" s="37" t="inlineStr">
        <is>
          <t>Ferrothorn baseSpAttack</t>
        </is>
      </c>
      <c r="D2515" s="37" t="n">
        <v>54</v>
      </c>
      <c r="E2515" s="37" t="n">
        <v>30</v>
      </c>
      <c r="F2515" s="37" t="inlineStr">
        <is>
          <t>Differs from upstream baseline</t>
        </is>
      </c>
      <c r="G2515" s="3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37" t="inlineStr">
        <is>
          <t>2026-10-01</t>
        </is>
      </c>
      <c r="B2517" s="37" t="inlineStr">
        <is>
          <t>Abilities</t>
        </is>
      </c>
      <c r="C2517" s="37" t="inlineStr">
        <is>
          <t>Flareon abilities</t>
        </is>
      </c>
      <c r="D2517" s="37" t="inlineStr">
        <is>
          <t>Flash Fire / Flash Fire / Guts</t>
        </is>
      </c>
      <c r="E2517" s="37" t="inlineStr">
        <is>
          <t>Adaptability / Adaptability / Guts</t>
        </is>
      </c>
      <c r="F2517" s="37" t="inlineStr">
        <is>
          <t>Differs from upstream baseline</t>
        </is>
      </c>
      <c r="G2517" s="3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37" t="inlineStr">
        <is>
          <t>2026-10-01</t>
        </is>
      </c>
      <c r="B2519" s="37" t="inlineStr">
        <is>
          <t>Pokemon Stats</t>
        </is>
      </c>
      <c r="C2519" s="37" t="inlineStr">
        <is>
          <t>None baseSpAttack</t>
        </is>
      </c>
      <c r="D2519" s="37" t="n">
        <v>125</v>
      </c>
      <c r="E2519" s="37" t="n">
        <v>144</v>
      </c>
      <c r="F2519" s="37" t="inlineStr">
        <is>
          <t>Differs from upstream baseline</t>
        </is>
      </c>
      <c r="G2519" s="3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37" t="inlineStr">
        <is>
          <t>2026-10-01</t>
        </is>
      </c>
      <c r="B2521" s="37" t="inlineStr">
        <is>
          <t>Pokemon Stats</t>
        </is>
      </c>
      <c r="C2521" s="37" t="inlineStr">
        <is>
          <t>Flygon baseSpAttack</t>
        </is>
      </c>
      <c r="D2521" s="37" t="n">
        <v>80</v>
      </c>
      <c r="E2521" s="37" t="n">
        <v>110</v>
      </c>
      <c r="F2521" s="37" t="inlineStr">
        <is>
          <t>Differs from upstream baseline</t>
        </is>
      </c>
      <c r="G2521" s="3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37" t="inlineStr">
        <is>
          <t>2026-10-01</t>
        </is>
      </c>
      <c r="B2523" s="37" t="inlineStr">
        <is>
          <t>Pokemon Stats</t>
        </is>
      </c>
      <c r="C2523" s="37" t="inlineStr">
        <is>
          <t>Foongus baseSpeed</t>
        </is>
      </c>
      <c r="D2523" s="37" t="n">
        <v>15</v>
      </c>
      <c r="E2523" s="37" t="n">
        <v>25</v>
      </c>
      <c r="F2523" s="37" t="inlineStr">
        <is>
          <t>Differs from upstream baseline</t>
        </is>
      </c>
      <c r="G2523" s="3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37" t="inlineStr">
        <is>
          <t>2026-10-01</t>
        </is>
      </c>
      <c r="B2525" s="37" t="inlineStr">
        <is>
          <t>Abilities</t>
        </is>
      </c>
      <c r="C2525" s="37" t="inlineStr">
        <is>
          <t>Forretress abilities</t>
        </is>
      </c>
      <c r="D2525" s="37" t="inlineStr">
        <is>
          <t>Sturdy / Overcoat</t>
        </is>
      </c>
      <c r="E2525" s="37" t="inlineStr">
        <is>
          <t>Heatproof / Overcoat</t>
        </is>
      </c>
      <c r="F2525" s="37" t="inlineStr">
        <is>
          <t>Differs from upstream baseline</t>
        </is>
      </c>
      <c r="G2525" s="3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37" t="inlineStr">
        <is>
          <t>2026-10-01</t>
        </is>
      </c>
      <c r="B2527" s="37" t="inlineStr">
        <is>
          <t>Pokemon Stats</t>
        </is>
      </c>
      <c r="C2527" s="37" t="inlineStr">
        <is>
          <t>Fraxure baseSpAttack</t>
        </is>
      </c>
      <c r="D2527" s="37" t="n">
        <v>40</v>
      </c>
      <c r="E2527" s="37" t="n">
        <v>30</v>
      </c>
      <c r="F2527" s="37" t="inlineStr">
        <is>
          <t>Differs from upstream baseline</t>
        </is>
      </c>
      <c r="G2527" s="3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37" t="inlineStr">
        <is>
          <t>2026-10-01</t>
        </is>
      </c>
      <c r="B2529" s="37" t="inlineStr">
        <is>
          <t>Pokemon Stats</t>
        </is>
      </c>
      <c r="C2529" s="37" t="inlineStr">
        <is>
          <t>Frillish baseAttack</t>
        </is>
      </c>
      <c r="D2529" s="37" t="n">
        <v>40</v>
      </c>
      <c r="E2529" s="37" t="n">
        <v>30</v>
      </c>
      <c r="F2529" s="37" t="inlineStr">
        <is>
          <t>Differs from upstream baseline</t>
        </is>
      </c>
      <c r="G2529" s="3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37" t="inlineStr">
        <is>
          <t>2026-10-01</t>
        </is>
      </c>
      <c r="B2531" s="37" t="inlineStr">
        <is>
          <t>Pokemon Stats</t>
        </is>
      </c>
      <c r="C2531" s="37" t="inlineStr">
        <is>
          <t>Froslass baseHP</t>
        </is>
      </c>
      <c r="D2531" s="37" t="n">
        <v>70</v>
      </c>
      <c r="E2531" s="37" t="n">
        <v>80</v>
      </c>
      <c r="F2531" s="37" t="inlineStr">
        <is>
          <t>Differs from upstream baseline</t>
        </is>
      </c>
      <c r="G2531" s="3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37" t="inlineStr">
        <is>
          <t>2026-10-01</t>
        </is>
      </c>
      <c r="B2533" s="37" t="inlineStr">
        <is>
          <t>Abilities</t>
        </is>
      </c>
      <c r="C2533" s="37" t="inlineStr">
        <is>
          <t>Froslass abilities</t>
        </is>
      </c>
      <c r="D2533" s="37" t="inlineStr">
        <is>
          <t>Snow Cloak / Cursed Body</t>
        </is>
      </c>
      <c r="E2533" s="37" t="inlineStr">
        <is>
          <t>Snow Cloak / Snow Cloak / Cursed Body</t>
        </is>
      </c>
      <c r="F2533" s="37" t="inlineStr">
        <is>
          <t>Differs from upstream baseline</t>
        </is>
      </c>
      <c r="G2533" s="3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37" t="inlineStr">
        <is>
          <t>2026-10-01</t>
        </is>
      </c>
      <c r="B2535" s="37" t="inlineStr">
        <is>
          <t>Abilities</t>
        </is>
      </c>
      <c r="C2535" s="37" t="inlineStr">
        <is>
          <t>Furret abilities</t>
        </is>
      </c>
      <c r="D2535" s="37" t="inlineStr">
        <is>
          <t>Run Away / Keen Eye / Frisk</t>
        </is>
      </c>
      <c r="E2535" s="37" t="inlineStr">
        <is>
          <t>Adaptability / Adaptability / Frisk</t>
        </is>
      </c>
      <c r="F2535" s="37" t="inlineStr">
        <is>
          <t>Differs from upstream baseline</t>
        </is>
      </c>
      <c r="G2535" s="3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37" t="inlineStr">
        <is>
          <t>2026-10-01</t>
        </is>
      </c>
      <c r="B2537" s="37" t="inlineStr">
        <is>
          <t>Abilities</t>
        </is>
      </c>
      <c r="C2537" s="37" t="inlineStr">
        <is>
          <t>Gallade abilities</t>
        </is>
      </c>
      <c r="D2537" s="37" t="inlineStr">
        <is>
          <t>Steadfast / Sharpness / Justified</t>
        </is>
      </c>
      <c r="E2537" s="37" t="inlineStr">
        <is>
          <t>Hyper Cutter / Steadfast / Justified</t>
        </is>
      </c>
      <c r="F2537" s="37" t="inlineStr">
        <is>
          <t>Differs from upstream baseline</t>
        </is>
      </c>
      <c r="G2537" s="3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37" t="inlineStr">
        <is>
          <t>2026-10-01</t>
        </is>
      </c>
      <c r="B2539" s="37" t="inlineStr">
        <is>
          <t>Pokemon Stats</t>
        </is>
      </c>
      <c r="C2539" s="37" t="inlineStr">
        <is>
          <t>Garbodor baseHP</t>
        </is>
      </c>
      <c r="D2539" s="37" t="n">
        <v>80</v>
      </c>
      <c r="E2539" s="37" t="n">
        <v>90</v>
      </c>
      <c r="F2539" s="37" t="inlineStr">
        <is>
          <t>Differs from upstream baseline</t>
        </is>
      </c>
      <c r="G2539" s="3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37" t="inlineStr">
        <is>
          <t>2026-10-01</t>
        </is>
      </c>
      <c r="B2541" s="37" t="inlineStr">
        <is>
          <t>Pokemon Stats</t>
        </is>
      </c>
      <c r="C2541" s="37" t="inlineStr">
        <is>
          <t>Garchomp baseSpAttack</t>
        </is>
      </c>
      <c r="D2541" s="37" t="n">
        <v>80</v>
      </c>
      <c r="E2541" s="37" t="n">
        <v>85</v>
      </c>
      <c r="F2541" s="37" t="inlineStr">
        <is>
          <t>Differs from upstream baseline</t>
        </is>
      </c>
      <c r="G2541" s="3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37" t="inlineStr">
        <is>
          <t>2026-10-01</t>
        </is>
      </c>
      <c r="B2543" s="37" t="inlineStr">
        <is>
          <t>Pokemon Stats</t>
        </is>
      </c>
      <c r="C2543" s="37" t="inlineStr">
        <is>
          <t>Garchomp baseSpAttack</t>
        </is>
      </c>
      <c r="D2543" s="37" t="n">
        <v>120</v>
      </c>
      <c r="E2543" s="37" t="n">
        <v>125</v>
      </c>
      <c r="F2543" s="37" t="inlineStr">
        <is>
          <t>Differs from upstream baseline</t>
        </is>
      </c>
      <c r="G2543" s="3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37" t="inlineStr">
        <is>
          <t>2026-10-01</t>
        </is>
      </c>
      <c r="B2545" s="37" t="inlineStr">
        <is>
          <t>Abilities</t>
        </is>
      </c>
      <c r="C2545" s="37" t="inlineStr">
        <is>
          <t>Gardevoir abilities</t>
        </is>
      </c>
      <c r="D2545" s="37" t="inlineStr">
        <is>
          <t>Synchronize / Trace / Telepathy</t>
        </is>
      </c>
      <c r="E2545" s="37" t="inlineStr">
        <is>
          <t>Magic Guard / Trace / Telepathy</t>
        </is>
      </c>
      <c r="F2545" s="37" t="inlineStr">
        <is>
          <t>Differs from upstream baseline</t>
        </is>
      </c>
      <c r="G2545" s="3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37" t="inlineStr">
        <is>
          <t>2026-10-01</t>
        </is>
      </c>
      <c r="B2547" s="37" t="inlineStr">
        <is>
          <t>Abilities</t>
        </is>
      </c>
      <c r="C2547" s="37" t="inlineStr">
        <is>
          <t>Gastrodon abilities</t>
        </is>
      </c>
      <c r="D2547" s="37" t="inlineStr">
        <is>
          <t>Sticky Hold / Storm Drain / Sand Force</t>
        </is>
      </c>
      <c r="E2547" s="37" t="inlineStr">
        <is>
          <t>Dry Skin / Dry Skin / Sand Force</t>
        </is>
      </c>
      <c r="F2547" s="37" t="inlineStr">
        <is>
          <t>Differs from upstream baseline</t>
        </is>
      </c>
      <c r="G2547" s="3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37" t="inlineStr">
        <is>
          <t>2026-10-01</t>
        </is>
      </c>
      <c r="B2549" s="37" t="inlineStr">
        <is>
          <t>Pokemon Stats</t>
        </is>
      </c>
      <c r="C2549" s="37" t="inlineStr">
        <is>
          <t>Geodude baseDefense</t>
        </is>
      </c>
      <c r="D2549" s="37" t="n">
        <v>100</v>
      </c>
      <c r="E2549" s="37" t="n">
        <v>110</v>
      </c>
      <c r="F2549" s="37" t="inlineStr">
        <is>
          <t>Differs from upstream baseline</t>
        </is>
      </c>
      <c r="G2549" s="3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37" t="inlineStr">
        <is>
          <t>2026-10-01</t>
        </is>
      </c>
      <c r="B2551" s="37" t="inlineStr">
        <is>
          <t>Abilities</t>
        </is>
      </c>
      <c r="C2551" s="37" t="inlineStr">
        <is>
          <t>Geodude abilities</t>
        </is>
      </c>
      <c r="D2551" s="37" t="inlineStr">
        <is>
          <t>Magnet Pull / Sturdy / Galvanize</t>
        </is>
      </c>
      <c r="E2551" s="37" t="inlineStr">
        <is>
          <t>Rock Head / Rough Skin / Galvanize</t>
        </is>
      </c>
      <c r="F2551" s="37" t="inlineStr">
        <is>
          <t>Differs from upstream baseline</t>
        </is>
      </c>
      <c r="G2551" s="3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37" t="inlineStr">
        <is>
          <t>2026-10-01</t>
        </is>
      </c>
      <c r="B2553" s="37" t="inlineStr">
        <is>
          <t>Pokemon Stats</t>
        </is>
      </c>
      <c r="C2553" s="37" t="inlineStr">
        <is>
          <t>Gigalith baseHP</t>
        </is>
      </c>
      <c r="D2553" s="37" t="n">
        <v>85</v>
      </c>
      <c r="E2553" s="37" t="n">
        <v>100</v>
      </c>
      <c r="F2553" s="37" t="inlineStr">
        <is>
          <t>Differs from upstream baseline</t>
        </is>
      </c>
      <c r="G2553" s="3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37" t="inlineStr">
        <is>
          <t>2026-10-01</t>
        </is>
      </c>
      <c r="B2555" s="37" t="inlineStr">
        <is>
          <t>Pokemon Stats</t>
        </is>
      </c>
      <c r="C2555" s="37" t="inlineStr">
        <is>
          <t>Gigalith baseSpAttack</t>
        </is>
      </c>
      <c r="D2555" s="37" t="n">
        <v>60</v>
      </c>
      <c r="E2555" s="37" t="n">
        <v>30</v>
      </c>
      <c r="F2555" s="37" t="inlineStr">
        <is>
          <t>Differs from upstream baseline</t>
        </is>
      </c>
      <c r="G2555" s="3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37" t="inlineStr">
        <is>
          <t>2026-10-01</t>
        </is>
      </c>
      <c r="B2557" s="37" t="inlineStr">
        <is>
          <t>Pokemon Stats</t>
        </is>
      </c>
      <c r="C2557" s="37" t="inlineStr">
        <is>
          <t>Gigalith baseSpeed</t>
        </is>
      </c>
      <c r="D2557" s="37" t="n">
        <v>25</v>
      </c>
      <c r="E2557" s="37" t="n">
        <v>28</v>
      </c>
      <c r="F2557" s="37" t="inlineStr">
        <is>
          <t>Differs from upstream baseline</t>
        </is>
      </c>
      <c r="G2557" s="3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37" t="inlineStr">
        <is>
          <t>2026-10-01</t>
        </is>
      </c>
      <c r="B2559" s="37" t="inlineStr">
        <is>
          <t>Pokemon Stats</t>
        </is>
      </c>
      <c r="C2559" s="37" t="inlineStr">
        <is>
          <t>Girafarig baseHP</t>
        </is>
      </c>
      <c r="D2559" s="37" t="n">
        <v>70</v>
      </c>
      <c r="E2559" s="37" t="n">
        <v>85</v>
      </c>
      <c r="F2559" s="37" t="inlineStr">
        <is>
          <t>Differs from upstream baseline</t>
        </is>
      </c>
      <c r="G2559" s="3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37" t="inlineStr">
        <is>
          <t>2026-10-01</t>
        </is>
      </c>
      <c r="B2561" s="37" t="inlineStr">
        <is>
          <t>Pokemon Stats</t>
        </is>
      </c>
      <c r="C2561" s="37" t="inlineStr">
        <is>
          <t>Girafarig baseDefense</t>
        </is>
      </c>
      <c r="D2561" s="37" t="n">
        <v>65</v>
      </c>
      <c r="E2561" s="37" t="n">
        <v>70</v>
      </c>
      <c r="F2561" s="37" t="inlineStr">
        <is>
          <t>Differs from upstream baseline</t>
        </is>
      </c>
      <c r="G2561" s="3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37" t="inlineStr">
        <is>
          <t>2026-10-01</t>
        </is>
      </c>
      <c r="B2563" s="37" t="inlineStr">
        <is>
          <t>Pokemon Stats</t>
        </is>
      </c>
      <c r="C2563" s="37" t="inlineStr">
        <is>
          <t>Girafarig baseSpDefense</t>
        </is>
      </c>
      <c r="D2563" s="37" t="n">
        <v>65</v>
      </c>
      <c r="E2563" s="37" t="n">
        <v>70</v>
      </c>
      <c r="F2563" s="37" t="inlineStr">
        <is>
          <t>Differs from upstream baseline</t>
        </is>
      </c>
      <c r="G2563" s="3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37" t="inlineStr">
        <is>
          <t>2026-10-01</t>
        </is>
      </c>
      <c r="B2565" s="37" t="inlineStr">
        <is>
          <t>Abilities</t>
        </is>
      </c>
      <c r="C2565" s="37" t="inlineStr">
        <is>
          <t>Glaceon abilities</t>
        </is>
      </c>
      <c r="D2565" s="37" t="inlineStr">
        <is>
          <t>Snow Cloak / Snow Cloak / Ice Body</t>
        </is>
      </c>
      <c r="E2565" s="37" t="inlineStr">
        <is>
          <t>Snow Cloak / Ice Body / Ice Body</t>
        </is>
      </c>
      <c r="F2565" s="37" t="inlineStr">
        <is>
          <t>Differs from upstream baseline</t>
        </is>
      </c>
      <c r="G2565" s="3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37" t="inlineStr">
        <is>
          <t>2026-10-01</t>
        </is>
      </c>
      <c r="B2567" s="37" t="inlineStr">
        <is>
          <t>Pokemon Stats</t>
        </is>
      </c>
      <c r="C2567" s="37" t="inlineStr">
        <is>
          <t>Glalie baseSpeed</t>
        </is>
      </c>
      <c r="D2567" s="37" t="n">
        <v>80</v>
      </c>
      <c r="E2567" s="37" t="n">
        <v>100</v>
      </c>
      <c r="F2567" s="37" t="inlineStr">
        <is>
          <t>Differs from upstream baseline</t>
        </is>
      </c>
      <c r="G2567" s="3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37" t="inlineStr">
        <is>
          <t>2026-10-01</t>
        </is>
      </c>
      <c r="B2569" s="37" t="inlineStr">
        <is>
          <t>Pokemon Stats</t>
        </is>
      </c>
      <c r="C2569" s="37" t="inlineStr">
        <is>
          <t>Glalie baseSpAttack</t>
        </is>
      </c>
      <c r="D2569" s="37" t="n">
        <v>120</v>
      </c>
      <c r="E2569" s="37" t="n">
        <v>140</v>
      </c>
      <c r="F2569" s="37" t="inlineStr">
        <is>
          <t>Differs from upstream baseline</t>
        </is>
      </c>
      <c r="G2569" s="3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37" t="inlineStr">
        <is>
          <t>2026-10-01</t>
        </is>
      </c>
      <c r="B2571" s="37" t="inlineStr">
        <is>
          <t>Abilities</t>
        </is>
      </c>
      <c r="C2571" s="37" t="inlineStr">
        <is>
          <t>Glameow abilities</t>
        </is>
      </c>
      <c r="D2571" s="37" t="inlineStr">
        <is>
          <t>Limber / Own Tempo / Keen Eye</t>
        </is>
      </c>
      <c r="E2571" s="37" t="inlineStr">
        <is>
          <t>Limber / Limber / Keen Eye</t>
        </is>
      </c>
      <c r="F2571" s="37" t="inlineStr">
        <is>
          <t>Differs from upstream baseline</t>
        </is>
      </c>
      <c r="G2571" s="3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37" t="inlineStr">
        <is>
          <t>2026-10-01</t>
        </is>
      </c>
      <c r="B2573" s="37" t="inlineStr">
        <is>
          <t>Abilities</t>
        </is>
      </c>
      <c r="C2573" s="37" t="inlineStr">
        <is>
          <t>Gliscor abilities</t>
        </is>
      </c>
      <c r="D2573" s="37" t="inlineStr">
        <is>
          <t>Hyper Cutter / Sand Veil / Poison Heal</t>
        </is>
      </c>
      <c r="E2573" s="37" t="inlineStr">
        <is>
          <t>Sand Veil / Sand Veil / Poison Heal</t>
        </is>
      </c>
      <c r="F2573" s="37" t="inlineStr">
        <is>
          <t>Differs from upstream baseline</t>
        </is>
      </c>
      <c r="G2573" s="3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37" t="inlineStr">
        <is>
          <t>2026-10-01</t>
        </is>
      </c>
      <c r="B2575" s="37" t="inlineStr">
        <is>
          <t>Pokemon Stats</t>
        </is>
      </c>
      <c r="C2575" s="37" t="inlineStr">
        <is>
          <t>Gogoat baseSpeed</t>
        </is>
      </c>
      <c r="D2575" s="37" t="n">
        <v>68</v>
      </c>
      <c r="E2575" s="37" t="n">
        <v>78</v>
      </c>
      <c r="F2575" s="37" t="inlineStr">
        <is>
          <t>Differs from upstream baseline</t>
        </is>
      </c>
      <c r="G2575" s="3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37" t="inlineStr">
        <is>
          <t>2026-10-01</t>
        </is>
      </c>
      <c r="B2577" s="37" t="inlineStr">
        <is>
          <t>Evolutions</t>
        </is>
      </c>
      <c r="C2577" s="37" t="inlineStr">
        <is>
          <t>Golbat evolution</t>
        </is>
      </c>
      <c r="D2577" s="37" t="inlineStr">
        <is>
          <t>Friendship -&gt; Crobat</t>
        </is>
      </c>
      <c r="E2577" s="37" t="inlineStr">
        <is>
          <t>Lv 48 -&gt; Crobat</t>
        </is>
      </c>
      <c r="F2577" s="37" t="inlineStr">
        <is>
          <t>Differs from upstream baseline</t>
        </is>
      </c>
      <c r="G2577" s="3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37" t="inlineStr">
        <is>
          <t>2026-10-01</t>
        </is>
      </c>
      <c r="B2579" s="37" t="inlineStr">
        <is>
          <t>Abilities</t>
        </is>
      </c>
      <c r="C2579" s="37" t="inlineStr">
        <is>
          <t>Golduck abilities</t>
        </is>
      </c>
      <c r="D2579" s="37" t="inlineStr">
        <is>
          <t>Damp / Cloud Nine / Swift Swim</t>
        </is>
      </c>
      <c r="E2579" s="37" t="inlineStr">
        <is>
          <t>Swift Swim / Swift Swim / Swift Swim</t>
        </is>
      </c>
      <c r="F2579" s="37" t="inlineStr">
        <is>
          <t>Differs from upstream baseline</t>
        </is>
      </c>
      <c r="G2579" s="3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37" t="inlineStr">
        <is>
          <t>2026-10-01</t>
        </is>
      </c>
      <c r="B2581" s="37" t="inlineStr">
        <is>
          <t>Pokemon Stats</t>
        </is>
      </c>
      <c r="C2581" s="37" t="inlineStr">
        <is>
          <t>Golem baseAttack</t>
        </is>
      </c>
      <c r="D2581" s="37" t="n">
        <v>120</v>
      </c>
      <c r="E2581" s="37" t="n">
        <v>130</v>
      </c>
      <c r="F2581" s="37" t="inlineStr">
        <is>
          <t>Differs from upstream baseline</t>
        </is>
      </c>
      <c r="G2581" s="3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37" t="inlineStr">
        <is>
          <t>2026-10-01</t>
        </is>
      </c>
      <c r="B2583" s="37" t="inlineStr">
        <is>
          <t>Abilities</t>
        </is>
      </c>
      <c r="C2583" s="37" t="inlineStr">
        <is>
          <t>Golem abilities</t>
        </is>
      </c>
      <c r="D2583" s="37" t="inlineStr">
        <is>
          <t>Rock Head / Sturdy / Sand Veil</t>
        </is>
      </c>
      <c r="E2583" s="37" t="inlineStr">
        <is>
          <t>Shell Armor / Shell Armor / Sand Veil</t>
        </is>
      </c>
      <c r="F2583" s="37" t="inlineStr">
        <is>
          <t>Differs from upstream baseline</t>
        </is>
      </c>
      <c r="G2583" s="3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37" t="inlineStr">
        <is>
          <t>2026-10-01</t>
        </is>
      </c>
      <c r="B2585" s="37" t="inlineStr">
        <is>
          <t>Pokemon Stats</t>
        </is>
      </c>
      <c r="C2585" s="37" t="inlineStr">
        <is>
          <t>Golett baseAttack</t>
        </is>
      </c>
      <c r="D2585" s="37" t="n">
        <v>74</v>
      </c>
      <c r="E2585" s="37" t="n">
        <v>79</v>
      </c>
      <c r="F2585" s="37" t="inlineStr">
        <is>
          <t>Differs from upstream baseline</t>
        </is>
      </c>
      <c r="G2585" s="3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37" t="inlineStr">
        <is>
          <t>2026-10-01</t>
        </is>
      </c>
      <c r="B2587" s="37" t="inlineStr">
        <is>
          <t>Pokemon Stats</t>
        </is>
      </c>
      <c r="C2587" s="37" t="inlineStr">
        <is>
          <t>Golett baseSpeed</t>
        </is>
      </c>
      <c r="D2587" s="37" t="n">
        <v>35</v>
      </c>
      <c r="E2587" s="37" t="n">
        <v>37</v>
      </c>
      <c r="F2587" s="37" t="inlineStr">
        <is>
          <t>Differs from upstream baseline</t>
        </is>
      </c>
      <c r="G2587" s="3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37" t="inlineStr">
        <is>
          <t>2026-10-01</t>
        </is>
      </c>
      <c r="B2589" s="37" t="inlineStr">
        <is>
          <t>Pokemon Stats</t>
        </is>
      </c>
      <c r="C2589" s="37" t="inlineStr">
        <is>
          <t>Golurk baseAttack</t>
        </is>
      </c>
      <c r="D2589" s="37" t="n">
        <v>124</v>
      </c>
      <c r="E2589" s="37" t="n">
        <v>148</v>
      </c>
      <c r="F2589" s="37" t="inlineStr">
        <is>
          <t>Differs from upstream baseline</t>
        </is>
      </c>
      <c r="G2589" s="3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37" t="inlineStr">
        <is>
          <t>2026-10-01</t>
        </is>
      </c>
      <c r="B2591" s="37" t="inlineStr">
        <is>
          <t>Pokemon Stats</t>
        </is>
      </c>
      <c r="C2591" s="37" t="inlineStr">
        <is>
          <t>Golurk baseSpeed</t>
        </is>
      </c>
      <c r="D2591" s="37" t="n">
        <v>55</v>
      </c>
      <c r="E2591" s="37" t="n">
        <v>66</v>
      </c>
      <c r="F2591" s="37" t="inlineStr">
        <is>
          <t>Differs from upstream baseline</t>
        </is>
      </c>
      <c r="G2591" s="3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37" t="inlineStr">
        <is>
          <t>2026-10-01</t>
        </is>
      </c>
      <c r="B2593" s="37" t="inlineStr">
        <is>
          <t>Pokemon Stats</t>
        </is>
      </c>
      <c r="C2593" s="37" t="inlineStr">
        <is>
          <t>Gothitelle baseHP</t>
        </is>
      </c>
      <c r="D2593" s="37" t="n">
        <v>70</v>
      </c>
      <c r="E2593" s="37" t="n">
        <v>90</v>
      </c>
      <c r="F2593" s="37" t="inlineStr">
        <is>
          <t>Differs from upstream baseline</t>
        </is>
      </c>
      <c r="G2593" s="3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37" t="inlineStr">
        <is>
          <t>2026-10-01</t>
        </is>
      </c>
      <c r="B2595" s="37" t="inlineStr">
        <is>
          <t>Pokemon Stats</t>
        </is>
      </c>
      <c r="C2595" s="37" t="inlineStr">
        <is>
          <t>Gothitelle baseSpAttack</t>
        </is>
      </c>
      <c r="D2595" s="37" t="n">
        <v>95</v>
      </c>
      <c r="E2595" s="37" t="n">
        <v>105</v>
      </c>
      <c r="F2595" s="37" t="inlineStr">
        <is>
          <t>Differs from upstream baseline</t>
        </is>
      </c>
      <c r="G2595" s="3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37" t="inlineStr">
        <is>
          <t>2026-10-01</t>
        </is>
      </c>
      <c r="B2597" s="37" t="inlineStr">
        <is>
          <t>Pokemon Stats</t>
        </is>
      </c>
      <c r="C2597" s="37" t="inlineStr">
        <is>
          <t>Gothorita baseAttack</t>
        </is>
      </c>
      <c r="D2597" s="37" t="n">
        <v>45</v>
      </c>
      <c r="E2597" s="37" t="n">
        <v>30</v>
      </c>
      <c r="F2597" s="37" t="inlineStr">
        <is>
          <t>Differs from upstream baseline</t>
        </is>
      </c>
      <c r="G2597" s="3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37" t="inlineStr">
        <is>
          <t>2026-10-01</t>
        </is>
      </c>
      <c r="B2599" s="37" t="inlineStr">
        <is>
          <t>Pokemon Stats</t>
        </is>
      </c>
      <c r="C2599" s="37" t="inlineStr">
        <is>
          <t>Gothorita baseSpeed</t>
        </is>
      </c>
      <c r="D2599" s="37" t="n">
        <v>55</v>
      </c>
      <c r="E2599" s="37" t="n">
        <v>62</v>
      </c>
      <c r="F2599" s="37" t="inlineStr">
        <is>
          <t>Differs from upstream baseline</t>
        </is>
      </c>
      <c r="G2599" s="3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37" t="inlineStr">
        <is>
          <t>2026-10-01</t>
        </is>
      </c>
      <c r="B2601" s="37" t="inlineStr">
        <is>
          <t>Pokemon Stats</t>
        </is>
      </c>
      <c r="C2601" s="37" t="inlineStr">
        <is>
          <t>Gourgeist baseAttack</t>
        </is>
      </c>
      <c r="D2601" s="37" t="n">
        <v>90</v>
      </c>
      <c r="E2601" s="37" t="n">
        <v>100</v>
      </c>
      <c r="F2601" s="37" t="inlineStr">
        <is>
          <t>Differs from upstream baseline</t>
        </is>
      </c>
      <c r="G2601" s="3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37" t="inlineStr">
        <is>
          <t>2026-10-01</t>
        </is>
      </c>
      <c r="B2603" s="37" t="inlineStr">
        <is>
          <t>Pokemon Stats</t>
        </is>
      </c>
      <c r="C2603" s="37" t="inlineStr">
        <is>
          <t>Gourgeist baseSpAttack</t>
        </is>
      </c>
      <c r="D2603" s="37" t="n">
        <v>58</v>
      </c>
      <c r="E2603" s="37" t="n">
        <v>30</v>
      </c>
      <c r="F2603" s="37" t="inlineStr">
        <is>
          <t>Differs from upstream baseline</t>
        </is>
      </c>
      <c r="G2603" s="3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37" t="inlineStr">
        <is>
          <t>2026-10-01</t>
        </is>
      </c>
      <c r="B2605" s="37" t="inlineStr">
        <is>
          <t>Pokemon Stats</t>
        </is>
      </c>
      <c r="C2605" s="37" t="inlineStr">
        <is>
          <t>Gourgeist baseAttack</t>
        </is>
      </c>
      <c r="D2605" s="37" t="n">
        <v>100</v>
      </c>
      <c r="E2605" s="37" t="n">
        <v>115</v>
      </c>
      <c r="F2605" s="37" t="inlineStr">
        <is>
          <t>Differs from upstream baseline</t>
        </is>
      </c>
      <c r="G2605" s="3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37" t="inlineStr">
        <is>
          <t>2026-10-01</t>
        </is>
      </c>
      <c r="B2607" s="37" t="inlineStr">
        <is>
          <t>Abilities</t>
        </is>
      </c>
      <c r="C2607" s="37" t="inlineStr">
        <is>
          <t>Granbull abilities</t>
        </is>
      </c>
      <c r="D2607" s="37" t="inlineStr">
        <is>
          <t>Intimidate / Quick Feet / Rattled</t>
        </is>
      </c>
      <c r="E2607" s="37" t="inlineStr">
        <is>
          <t>Intimidate / Intimidate / Rattled</t>
        </is>
      </c>
      <c r="F2607" s="37" t="inlineStr">
        <is>
          <t>Differs from upstream baseline</t>
        </is>
      </c>
      <c r="G2607" s="3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37" t="inlineStr">
        <is>
          <t>2026-10-01</t>
        </is>
      </c>
      <c r="B2609" s="37" t="inlineStr">
        <is>
          <t>Pokemon Stats</t>
        </is>
      </c>
      <c r="C2609" s="37" t="inlineStr">
        <is>
          <t>Graveler baseAttack</t>
        </is>
      </c>
      <c r="D2609" s="37" t="n">
        <v>95</v>
      </c>
      <c r="E2609" s="37" t="n">
        <v>110</v>
      </c>
      <c r="F2609" s="37" t="inlineStr">
        <is>
          <t>Differs from upstream baseline</t>
        </is>
      </c>
      <c r="G2609" s="3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37" t="inlineStr">
        <is>
          <t>2026-10-01</t>
        </is>
      </c>
      <c r="B2611" s="37" t="inlineStr">
        <is>
          <t>Pokemon Stats</t>
        </is>
      </c>
      <c r="C2611" s="37" t="inlineStr">
        <is>
          <t>Graveler baseSpDefense</t>
        </is>
      </c>
      <c r="D2611" s="37" t="n">
        <v>45</v>
      </c>
      <c r="E2611" s="37" t="n">
        <v>65</v>
      </c>
      <c r="F2611" s="37" t="inlineStr">
        <is>
          <t>Differs from upstream baseline</t>
        </is>
      </c>
      <c r="G2611" s="3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37" t="inlineStr">
        <is>
          <t>2026-10-01</t>
        </is>
      </c>
      <c r="B2613" s="37" t="inlineStr">
        <is>
          <t>Abilities</t>
        </is>
      </c>
      <c r="C2613" s="37" t="inlineStr">
        <is>
          <t>Graveler abilities</t>
        </is>
      </c>
      <c r="D2613" s="37" t="inlineStr">
        <is>
          <t>Rock Head / Sturdy / Sand Veil</t>
        </is>
      </c>
      <c r="E2613" s="37" t="inlineStr">
        <is>
          <t>Rock Head / Rough Skin / Sand Veil</t>
        </is>
      </c>
      <c r="F2613" s="37" t="inlineStr">
        <is>
          <t>Differs from upstream baseline</t>
        </is>
      </c>
      <c r="G2613" s="3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37" t="inlineStr">
        <is>
          <t>2026-10-01</t>
        </is>
      </c>
      <c r="B2615" s="37" t="inlineStr">
        <is>
          <t>Pokemon Stats</t>
        </is>
      </c>
      <c r="C2615" s="37" t="inlineStr">
        <is>
          <t>Grimer baseSpDefense</t>
        </is>
      </c>
      <c r="D2615" s="37" t="n">
        <v>50</v>
      </c>
      <c r="E2615" s="37" t="n">
        <v>75</v>
      </c>
      <c r="F2615" s="37" t="inlineStr">
        <is>
          <t>Differs from upstream baseline</t>
        </is>
      </c>
      <c r="G2615" s="3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37" t="inlineStr">
        <is>
          <t>2026-10-01</t>
        </is>
      </c>
      <c r="B2617" s="37" t="inlineStr">
        <is>
          <t>Abilities</t>
        </is>
      </c>
      <c r="C2617" s="37" t="inlineStr">
        <is>
          <t>Grimer abilities</t>
        </is>
      </c>
      <c r="D2617" s="37" t="inlineStr">
        <is>
          <t>Poison Touch / Gluttony / Power Of Alchemy</t>
        </is>
      </c>
      <c r="E2617" s="37" t="inlineStr">
        <is>
          <t>Aftermath / Aftermath / Power Of Alchemy</t>
        </is>
      </c>
      <c r="F2617" s="37" t="inlineStr">
        <is>
          <t>Differs from upstream baseline</t>
        </is>
      </c>
      <c r="G2617" s="3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37" t="inlineStr">
        <is>
          <t>2026-10-01</t>
        </is>
      </c>
      <c r="B2619" s="37" t="inlineStr">
        <is>
          <t>Abilities</t>
        </is>
      </c>
      <c r="C2619" s="37" t="inlineStr">
        <is>
          <t>Groudon abilities</t>
        </is>
      </c>
      <c r="D2619" s="37" t="inlineStr">
        <is>
          <t>Drought</t>
        </is>
      </c>
      <c r="E2619" s="37" t="inlineStr">
        <is>
          <t>Pressure</t>
        </is>
      </c>
      <c r="F2619" s="37" t="inlineStr">
        <is>
          <t>Differs from upstream baseline</t>
        </is>
      </c>
      <c r="G2619" s="3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37" t="inlineStr">
        <is>
          <t>2026-10-01</t>
        </is>
      </c>
      <c r="B2621" s="37" t="inlineStr">
        <is>
          <t>Abilities</t>
        </is>
      </c>
      <c r="C2621" s="37" t="inlineStr">
        <is>
          <t>Growlithe abilities</t>
        </is>
      </c>
      <c r="D2621" s="37" t="inlineStr">
        <is>
          <t>Intimidate / Flash Fire / Justified</t>
        </is>
      </c>
      <c r="E2621" s="37" t="inlineStr">
        <is>
          <t>Intimidate / Intimidate / Justified</t>
        </is>
      </c>
      <c r="F2621" s="37" t="inlineStr">
        <is>
          <t>Differs from upstream baseline</t>
        </is>
      </c>
      <c r="G2621" s="3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37" t="inlineStr">
        <is>
          <t>2026-10-01</t>
        </is>
      </c>
      <c r="B2623" s="37" t="inlineStr">
        <is>
          <t>Abilities</t>
        </is>
      </c>
      <c r="C2623" s="37" t="inlineStr">
        <is>
          <t>Gulpin abilities</t>
        </is>
      </c>
      <c r="D2623" s="37" t="inlineStr">
        <is>
          <t>Liquid Ooze / Sticky Hold / Gluttony</t>
        </is>
      </c>
      <c r="E2623" s="37" t="inlineStr">
        <is>
          <t>Gluttony / Gluttony / Gluttony</t>
        </is>
      </c>
      <c r="F2623" s="37" t="inlineStr">
        <is>
          <t>Differs from upstream baseline</t>
        </is>
      </c>
      <c r="G2623" s="3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37" t="inlineStr">
        <is>
          <t>2026-10-01</t>
        </is>
      </c>
      <c r="B2625" s="37" t="inlineStr">
        <is>
          <t>Pokemon Stats</t>
        </is>
      </c>
      <c r="C2625" s="37" t="inlineStr">
        <is>
          <t>Gurdurr baseSpAttack</t>
        </is>
      </c>
      <c r="D2625" s="37" t="n">
        <v>40</v>
      </c>
      <c r="E2625" s="37" t="n">
        <v>30</v>
      </c>
      <c r="F2625" s="37" t="inlineStr">
        <is>
          <t>Differs from upstream baseline</t>
        </is>
      </c>
      <c r="G2625" s="3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37" t="inlineStr">
        <is>
          <t>2026-10-01</t>
        </is>
      </c>
      <c r="B2627" s="37" t="inlineStr">
        <is>
          <t>Pokemon Stats</t>
        </is>
      </c>
      <c r="C2627" s="37" t="inlineStr">
        <is>
          <t>Gyarados baseSpAttack</t>
        </is>
      </c>
      <c r="D2627" s="37" t="n">
        <v>70</v>
      </c>
      <c r="E2627" s="37" t="n">
        <v>85</v>
      </c>
      <c r="F2627" s="37" t="inlineStr">
        <is>
          <t>Differs from upstream baseline</t>
        </is>
      </c>
      <c r="G2627" s="3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37" t="inlineStr">
        <is>
          <t>2026-10-01</t>
        </is>
      </c>
      <c r="B2629" s="37" t="inlineStr">
        <is>
          <t>Pokemon Stats</t>
        </is>
      </c>
      <c r="C2629" s="37" t="inlineStr">
        <is>
          <t>Haunter baseHP</t>
        </is>
      </c>
      <c r="D2629" s="37" t="n">
        <v>45</v>
      </c>
      <c r="E2629" s="37" t="n">
        <v>60</v>
      </c>
      <c r="F2629" s="37" t="inlineStr">
        <is>
          <t>Differs from upstream baseline</t>
        </is>
      </c>
      <c r="G2629" s="3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37" t="inlineStr">
        <is>
          <t>2026-10-01</t>
        </is>
      </c>
      <c r="B2631" s="37" t="inlineStr">
        <is>
          <t>Pokemon Stats</t>
        </is>
      </c>
      <c r="C2631" s="37" t="inlineStr">
        <is>
          <t>Haunter baseSpDefense</t>
        </is>
      </c>
      <c r="D2631" s="37" t="n">
        <v>55</v>
      </c>
      <c r="E2631" s="37" t="n">
        <v>75</v>
      </c>
      <c r="F2631" s="37" t="inlineStr">
        <is>
          <t>Differs from upstream baseline</t>
        </is>
      </c>
      <c r="G2631" s="3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37" t="inlineStr">
        <is>
          <t>2026-10-01</t>
        </is>
      </c>
      <c r="B2633" s="37" t="inlineStr">
        <is>
          <t>Pokemon Stats</t>
        </is>
      </c>
      <c r="C2633" s="37" t="inlineStr">
        <is>
          <t>Haxorus baseAttack</t>
        </is>
      </c>
      <c r="D2633" s="37" t="n">
        <v>147</v>
      </c>
      <c r="E2633" s="37" t="n">
        <v>163</v>
      </c>
      <c r="F2633" s="37" t="inlineStr">
        <is>
          <t>Differs from upstream baseline</t>
        </is>
      </c>
      <c r="G2633" s="3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37" t="inlineStr">
        <is>
          <t>2026-10-01</t>
        </is>
      </c>
      <c r="B2635" s="37" t="inlineStr">
        <is>
          <t>Pokemon Stats</t>
        </is>
      </c>
      <c r="C2635" s="37" t="inlineStr">
        <is>
          <t>Haxorus baseSpeed</t>
        </is>
      </c>
      <c r="D2635" s="37" t="n">
        <v>97</v>
      </c>
      <c r="E2635" s="37" t="n">
        <v>111</v>
      </c>
      <c r="F2635" s="37" t="inlineStr">
        <is>
          <t>Differs from upstream baseline</t>
        </is>
      </c>
      <c r="G2635" s="3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37" t="inlineStr">
        <is>
          <t>2026-10-01</t>
        </is>
      </c>
      <c r="B2637" s="37" t="inlineStr">
        <is>
          <t>Pokemon Stats</t>
        </is>
      </c>
      <c r="C2637" s="37" t="inlineStr">
        <is>
          <t>Heatmor baseDefense</t>
        </is>
      </c>
      <c r="D2637" s="37" t="n">
        <v>66</v>
      </c>
      <c r="E2637" s="37" t="n">
        <v>69</v>
      </c>
      <c r="F2637" s="37" t="inlineStr">
        <is>
          <t>Differs from upstream baseline</t>
        </is>
      </c>
      <c r="G2637" s="3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37" t="inlineStr">
        <is>
          <t>2026-10-01</t>
        </is>
      </c>
      <c r="B2639" s="37" t="inlineStr">
        <is>
          <t>Pokemon Stats</t>
        </is>
      </c>
      <c r="C2639" s="37" t="inlineStr">
        <is>
          <t>Heatmor baseSpDefense</t>
        </is>
      </c>
      <c r="D2639" s="37" t="n">
        <v>66</v>
      </c>
      <c r="E2639" s="37" t="n">
        <v>69</v>
      </c>
      <c r="F2639" s="37" t="inlineStr">
        <is>
          <t>Differs from upstream baseline</t>
        </is>
      </c>
      <c r="G2639" s="3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37" t="inlineStr">
        <is>
          <t>2026-10-01</t>
        </is>
      </c>
      <c r="B2641" s="37" t="inlineStr">
        <is>
          <t>Pokemon Stats</t>
        </is>
      </c>
      <c r="C2641" s="37" t="inlineStr">
        <is>
          <t>Heliolisk baseAttack</t>
        </is>
      </c>
      <c r="D2641" s="37" t="n">
        <v>55</v>
      </c>
      <c r="E2641" s="37" t="n">
        <v>30</v>
      </c>
      <c r="F2641" s="37" t="inlineStr">
        <is>
          <t>Differs from upstream baseline</t>
        </is>
      </c>
      <c r="G2641" s="3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37" t="inlineStr">
        <is>
          <t>2026-10-01</t>
        </is>
      </c>
      <c r="B2643" s="37" t="inlineStr">
        <is>
          <t>Pokemon Stats</t>
        </is>
      </c>
      <c r="C2643" s="37" t="inlineStr">
        <is>
          <t>Heliolisk baseSpeed</t>
        </is>
      </c>
      <c r="D2643" s="37" t="n">
        <v>109</v>
      </c>
      <c r="E2643" s="37" t="n">
        <v>130</v>
      </c>
      <c r="F2643" s="37" t="inlineStr">
        <is>
          <t>Differs from upstream baseline</t>
        </is>
      </c>
      <c r="G2643" s="3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37" t="inlineStr">
        <is>
          <t>2026-10-01</t>
        </is>
      </c>
      <c r="B2645" s="37" t="inlineStr">
        <is>
          <t>Pokemon Stats</t>
        </is>
      </c>
      <c r="C2645" s="37" t="inlineStr">
        <is>
          <t>Helioptile baseAttack</t>
        </is>
      </c>
      <c r="D2645" s="37" t="n">
        <v>38</v>
      </c>
      <c r="E2645" s="37" t="n">
        <v>40</v>
      </c>
      <c r="F2645" s="37" t="inlineStr">
        <is>
          <t>Differs from upstream baseline</t>
        </is>
      </c>
      <c r="G2645" s="3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37" t="inlineStr">
        <is>
          <t>2026-10-01</t>
        </is>
      </c>
      <c r="B2647" s="37" t="inlineStr">
        <is>
          <t>Pokemon Stats</t>
        </is>
      </c>
      <c r="C2647" s="37" t="inlineStr">
        <is>
          <t>Helioptile baseSpDefense</t>
        </is>
      </c>
      <c r="D2647" s="37" t="n">
        <v>43</v>
      </c>
      <c r="E2647" s="37" t="n">
        <v>46</v>
      </c>
      <c r="F2647" s="37" t="inlineStr">
        <is>
          <t>Differs from upstream baseline</t>
        </is>
      </c>
      <c r="G2647" s="3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37" t="inlineStr">
        <is>
          <t>2026-10-01</t>
        </is>
      </c>
      <c r="B2649" s="37" t="inlineStr">
        <is>
          <t>Pokemon Stats</t>
        </is>
      </c>
      <c r="C2649" s="37" t="inlineStr">
        <is>
          <t>Herdier baseAttack</t>
        </is>
      </c>
      <c r="D2649" s="37" t="n">
        <v>80</v>
      </c>
      <c r="E2649" s="37" t="n">
        <v>87</v>
      </c>
      <c r="F2649" s="37" t="inlineStr">
        <is>
          <t>Differs from upstream baseline</t>
        </is>
      </c>
      <c r="G2649" s="3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37" t="inlineStr">
        <is>
          <t>2026-10-01</t>
        </is>
      </c>
      <c r="B2651" s="37" t="inlineStr">
        <is>
          <t>Pokemon Stats</t>
        </is>
      </c>
      <c r="C2651" s="37" t="inlineStr">
        <is>
          <t>Herdier baseSpeed</t>
        </is>
      </c>
      <c r="D2651" s="37" t="n">
        <v>60</v>
      </c>
      <c r="E2651" s="37" t="n">
        <v>66</v>
      </c>
      <c r="F2651" s="37" t="inlineStr">
        <is>
          <t>Differs from upstream baseline</t>
        </is>
      </c>
      <c r="G2651" s="3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37" t="inlineStr">
        <is>
          <t>2026-10-01</t>
        </is>
      </c>
      <c r="B2653" s="37" t="inlineStr">
        <is>
          <t>Abilities</t>
        </is>
      </c>
      <c r="C2653" s="37" t="inlineStr">
        <is>
          <t>Hippowdon abilities</t>
        </is>
      </c>
      <c r="D2653" s="37" t="inlineStr">
        <is>
          <t>Sand Stream / Sand Force</t>
        </is>
      </c>
      <c r="E2653" s="37" t="inlineStr">
        <is>
          <t>Thick Fat / Thick Fat / Sand Force</t>
        </is>
      </c>
      <c r="F2653" s="37" t="inlineStr">
        <is>
          <t>Differs from upstream baseline</t>
        </is>
      </c>
      <c r="G2653" s="3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37" t="inlineStr">
        <is>
          <t>2026-10-01</t>
        </is>
      </c>
      <c r="B2655" s="37" t="inlineStr">
        <is>
          <t>Abilities</t>
        </is>
      </c>
      <c r="C2655" s="37" t="inlineStr">
        <is>
          <t>Hitmonlee abilities</t>
        </is>
      </c>
      <c r="D2655" s="37" t="inlineStr">
        <is>
          <t>Limber / Reckless / Unburden</t>
        </is>
      </c>
      <c r="E2655" s="37" t="inlineStr">
        <is>
          <t>Quick Feet / Quick Feet / Unburden</t>
        </is>
      </c>
      <c r="F2655" s="37" t="inlineStr">
        <is>
          <t>Differs from upstream baseline</t>
        </is>
      </c>
      <c r="G2655" s="3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37" t="inlineStr">
        <is>
          <t>2026-10-01</t>
        </is>
      </c>
      <c r="B2657" s="37" t="inlineStr">
        <is>
          <t>Pokemon Stats</t>
        </is>
      </c>
      <c r="C2657" s="37" t="inlineStr">
        <is>
          <t>Honchkrow baseDefense</t>
        </is>
      </c>
      <c r="D2657" s="37" t="n">
        <v>52</v>
      </c>
      <c r="E2657" s="37" t="n">
        <v>62</v>
      </c>
      <c r="F2657" s="37" t="inlineStr">
        <is>
          <t>Differs from upstream baseline</t>
        </is>
      </c>
      <c r="G2657" s="3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37" t="inlineStr">
        <is>
          <t>2026-10-01</t>
        </is>
      </c>
      <c r="B2659" s="37" t="inlineStr">
        <is>
          <t>Pokemon Stats</t>
        </is>
      </c>
      <c r="C2659" s="37" t="inlineStr">
        <is>
          <t>Honchkrow baseSpDefense</t>
        </is>
      </c>
      <c r="D2659" s="37" t="n">
        <v>52</v>
      </c>
      <c r="E2659" s="37" t="n">
        <v>62</v>
      </c>
      <c r="F2659" s="37" t="inlineStr">
        <is>
          <t>Differs from upstream baseline</t>
        </is>
      </c>
      <c r="G2659" s="3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37" t="inlineStr">
        <is>
          <t>2026-10-01</t>
        </is>
      </c>
      <c r="B2661" s="37" t="inlineStr">
        <is>
          <t>Abilities</t>
        </is>
      </c>
      <c r="C2661" s="37" t="inlineStr">
        <is>
          <t>Honchkrow abilities</t>
        </is>
      </c>
      <c r="D2661" s="37" t="inlineStr">
        <is>
          <t>Insomnia / Super Luck / Moxie</t>
        </is>
      </c>
      <c r="E2661" s="37" t="inlineStr">
        <is>
          <t>Super Luck / Super Luck / Moxie</t>
        </is>
      </c>
      <c r="F2661" s="37" t="inlineStr">
        <is>
          <t>Differs from upstream baseline</t>
        </is>
      </c>
      <c r="G2661" s="3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37" t="inlineStr">
        <is>
          <t>2026-10-01</t>
        </is>
      </c>
      <c r="B2663" s="37" t="inlineStr">
        <is>
          <t>Pokemon Stats</t>
        </is>
      </c>
      <c r="C2663" s="37" t="inlineStr">
        <is>
          <t>Honedge baseSpAttack</t>
        </is>
      </c>
      <c r="D2663" s="37" t="n">
        <v>35</v>
      </c>
      <c r="E2663" s="37" t="n">
        <v>30</v>
      </c>
      <c r="F2663" s="37" t="inlineStr">
        <is>
          <t>Differs from upstream baseline</t>
        </is>
      </c>
      <c r="G2663" s="3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37" t="inlineStr">
        <is>
          <t>2026-10-01</t>
        </is>
      </c>
      <c r="B2665" s="37" t="inlineStr">
        <is>
          <t>Abilities</t>
        </is>
      </c>
      <c r="C2665" s="37" t="inlineStr">
        <is>
          <t>Hoothoot abilities</t>
        </is>
      </c>
      <c r="D2665" s="37" t="inlineStr">
        <is>
          <t>Insomnia / Keen Eye / Tinted Lens</t>
        </is>
      </c>
      <c r="E2665" s="37" t="inlineStr">
        <is>
          <t>Insomnia / Insomnia / Tinted Lens</t>
        </is>
      </c>
      <c r="F2665" s="37" t="inlineStr">
        <is>
          <t>Differs from upstream baseline</t>
        </is>
      </c>
      <c r="G2665" s="3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37" t="inlineStr">
        <is>
          <t>2026-10-01</t>
        </is>
      </c>
      <c r="B2667" s="37" t="inlineStr">
        <is>
          <t>Abilities</t>
        </is>
      </c>
      <c r="C2667" s="37" t="inlineStr">
        <is>
          <t>Horsea abilities</t>
        </is>
      </c>
      <c r="D2667" s="37" t="inlineStr">
        <is>
          <t>Swift Swim / Sniper / Damp</t>
        </is>
      </c>
      <c r="E2667" s="37" t="inlineStr">
        <is>
          <t>Swift Swim / Swift Swim / Damp</t>
        </is>
      </c>
      <c r="F2667" s="37" t="inlineStr">
        <is>
          <t>Differs from upstream baseline</t>
        </is>
      </c>
      <c r="G2667" s="3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37" t="inlineStr">
        <is>
          <t>2026-10-01</t>
        </is>
      </c>
      <c r="B2669" s="37" t="inlineStr">
        <is>
          <t>Pokemon Stats</t>
        </is>
      </c>
      <c r="C2669" s="37" t="inlineStr">
        <is>
          <t>Houndoom baseSpeed</t>
        </is>
      </c>
      <c r="D2669" s="37" t="n">
        <v>95</v>
      </c>
      <c r="E2669" s="37" t="n">
        <v>105</v>
      </c>
      <c r="F2669" s="37" t="inlineStr">
        <is>
          <t>Differs from upstream baseline</t>
        </is>
      </c>
      <c r="G2669" s="3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37" t="inlineStr">
        <is>
          <t>2026-10-01</t>
        </is>
      </c>
      <c r="B2671" s="37" t="inlineStr">
        <is>
          <t>Pokemon Stats</t>
        </is>
      </c>
      <c r="C2671" s="37" t="inlineStr">
        <is>
          <t>Houndoom baseSpAttack</t>
        </is>
      </c>
      <c r="D2671" s="37" t="n">
        <v>140</v>
      </c>
      <c r="E2671" s="37" t="n">
        <v>150</v>
      </c>
      <c r="F2671" s="37" t="inlineStr">
        <is>
          <t>Differs from upstream baseline</t>
        </is>
      </c>
      <c r="G2671" s="3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37" t="inlineStr">
        <is>
          <t>2026-10-01</t>
        </is>
      </c>
      <c r="B2673" s="37" t="inlineStr">
        <is>
          <t>Abilities</t>
        </is>
      </c>
      <c r="C2673" s="37" t="inlineStr">
        <is>
          <t>Houndour abilities</t>
        </is>
      </c>
      <c r="D2673" s="37" t="inlineStr">
        <is>
          <t>Early Bird / Flash Fire / Unnerve</t>
        </is>
      </c>
      <c r="E2673" s="37" t="inlineStr">
        <is>
          <t>Solar Power / Solar Power / Unnerve</t>
        </is>
      </c>
      <c r="F2673" s="37" t="inlineStr">
        <is>
          <t>Differs from upstream baseline</t>
        </is>
      </c>
      <c r="G2673" s="3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37" t="inlineStr">
        <is>
          <t>2026-10-01</t>
        </is>
      </c>
      <c r="B2675" s="37" t="inlineStr">
        <is>
          <t>Pokemon Stats</t>
        </is>
      </c>
      <c r="C2675" s="37" t="inlineStr">
        <is>
          <t>Huntail baseAttack</t>
        </is>
      </c>
      <c r="D2675" s="37" t="n">
        <v>104</v>
      </c>
      <c r="E2675" s="37" t="n">
        <v>114</v>
      </c>
      <c r="F2675" s="37" t="inlineStr">
        <is>
          <t>Differs from upstream baseline</t>
        </is>
      </c>
      <c r="G2675" s="3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37" t="inlineStr">
        <is>
          <t>2026-10-01</t>
        </is>
      </c>
      <c r="B2677" s="37" t="inlineStr">
        <is>
          <t>Pokemon Stats</t>
        </is>
      </c>
      <c r="C2677" s="37" t="inlineStr">
        <is>
          <t>Hypno baseAttack</t>
        </is>
      </c>
      <c r="D2677" s="37" t="n">
        <v>73</v>
      </c>
      <c r="E2677" s="37" t="n">
        <v>93</v>
      </c>
      <c r="F2677" s="37" t="inlineStr">
        <is>
          <t>Differs from upstream baseline</t>
        </is>
      </c>
      <c r="G2677" s="3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37" t="inlineStr">
        <is>
          <t>2026-10-01</t>
        </is>
      </c>
      <c r="B2679" s="37" t="inlineStr">
        <is>
          <t>Abilities</t>
        </is>
      </c>
      <c r="C2679" s="37" t="inlineStr">
        <is>
          <t>Hypno abilities</t>
        </is>
      </c>
      <c r="D2679" s="37" t="inlineStr">
        <is>
          <t>Insomnia / Forewarn / Inner Focus</t>
        </is>
      </c>
      <c r="E2679" s="37" t="inlineStr">
        <is>
          <t>Bad Dreams / Bad Dreams / Inner Focus</t>
        </is>
      </c>
      <c r="F2679" s="37" t="inlineStr">
        <is>
          <t>Differs from upstream baseline</t>
        </is>
      </c>
      <c r="G2679" s="3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37" t="inlineStr">
        <is>
          <t>2026-10-01</t>
        </is>
      </c>
      <c r="B2681" s="37" t="inlineStr">
        <is>
          <t>Pokemon Stats</t>
        </is>
      </c>
      <c r="C2681" s="37" t="inlineStr">
        <is>
          <t>Igglybuff baseDefense</t>
        </is>
      </c>
      <c r="D2681" s="37" t="n">
        <v>15</v>
      </c>
      <c r="E2681" s="37" t="n">
        <v>20</v>
      </c>
      <c r="F2681" s="37" t="inlineStr">
        <is>
          <t>Differs from upstream baseline</t>
        </is>
      </c>
      <c r="G2681" s="3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37" t="inlineStr">
        <is>
          <t>2026-10-01</t>
        </is>
      </c>
      <c r="B2683" s="37" t="inlineStr">
        <is>
          <t>Pokemon Stats</t>
        </is>
      </c>
      <c r="C2683" s="37" t="inlineStr">
        <is>
          <t>Igglybuff baseSpDefense</t>
        </is>
      </c>
      <c r="D2683" s="37" t="n">
        <v>20</v>
      </c>
      <c r="E2683" s="37" t="n">
        <v>25</v>
      </c>
      <c r="F2683" s="37" t="inlineStr">
        <is>
          <t>Differs from upstream baseline</t>
        </is>
      </c>
      <c r="G2683" s="3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37" t="inlineStr">
        <is>
          <t>2026-10-01</t>
        </is>
      </c>
      <c r="B2685" s="37" t="inlineStr">
        <is>
          <t>Abilities</t>
        </is>
      </c>
      <c r="C2685" s="37" t="inlineStr">
        <is>
          <t>Igglybuff abilities</t>
        </is>
      </c>
      <c r="D2685" s="37" t="inlineStr">
        <is>
          <t>Cute Charm / Competitive / Friend Guard</t>
        </is>
      </c>
      <c r="E2685" s="37" t="inlineStr">
        <is>
          <t>Cute Charm / Friend Guard</t>
        </is>
      </c>
      <c r="F2685" s="37" t="inlineStr">
        <is>
          <t>Differs from upstream baseline</t>
        </is>
      </c>
      <c r="G2685" s="3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37" t="inlineStr">
        <is>
          <t>2026-10-01</t>
        </is>
      </c>
      <c r="B2687" s="37" t="inlineStr">
        <is>
          <t>Pokemon Stats</t>
        </is>
      </c>
      <c r="C2687" s="37" t="inlineStr">
        <is>
          <t>Illumise baseAttack</t>
        </is>
      </c>
      <c r="D2687" s="37" t="n">
        <v>47</v>
      </c>
      <c r="E2687" s="37" t="n">
        <v>77</v>
      </c>
      <c r="F2687" s="37" t="inlineStr">
        <is>
          <t>Differs from upstream baseline</t>
        </is>
      </c>
      <c r="G2687" s="3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37" t="inlineStr">
        <is>
          <t>2026-10-01</t>
        </is>
      </c>
      <c r="B2689" s="37" t="inlineStr">
        <is>
          <t>Pokemon Stats</t>
        </is>
      </c>
      <c r="C2689" s="37" t="inlineStr">
        <is>
          <t>Illumise baseSpDefense</t>
        </is>
      </c>
      <c r="D2689" s="37" t="n">
        <v>85</v>
      </c>
      <c r="E2689" s="37" t="n">
        <v>75</v>
      </c>
      <c r="F2689" s="37" t="inlineStr">
        <is>
          <t>Differs from upstream baseline</t>
        </is>
      </c>
      <c r="G2689" s="3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37" t="inlineStr">
        <is>
          <t>2026-10-01</t>
        </is>
      </c>
      <c r="B2691" s="37" t="inlineStr">
        <is>
          <t>Pokemon Stats</t>
        </is>
      </c>
      <c r="C2691" s="37" t="inlineStr">
        <is>
          <t>Infernape baseHP</t>
        </is>
      </c>
      <c r="D2691" s="37" t="n">
        <v>76</v>
      </c>
      <c r="E2691" s="37" t="n">
        <v>77</v>
      </c>
      <c r="F2691" s="37" t="inlineStr">
        <is>
          <t>Differs from upstream baseline</t>
        </is>
      </c>
      <c r="G2691" s="3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37" t="inlineStr">
        <is>
          <t>2026-10-01</t>
        </is>
      </c>
      <c r="B2693" s="37" t="inlineStr">
        <is>
          <t>Pokemon Stats</t>
        </is>
      </c>
      <c r="C2693" s="37" t="inlineStr">
        <is>
          <t>Inkay baseAttack</t>
        </is>
      </c>
      <c r="D2693" s="37" t="n">
        <v>54</v>
      </c>
      <c r="E2693" s="37" t="n">
        <v>55</v>
      </c>
      <c r="F2693" s="37" t="inlineStr">
        <is>
          <t>Differs from upstream baseline</t>
        </is>
      </c>
      <c r="G2693" s="3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37" t="inlineStr">
        <is>
          <t>2026-10-01</t>
        </is>
      </c>
      <c r="B2695" s="37" t="inlineStr">
        <is>
          <t>Pokemon Stats</t>
        </is>
      </c>
      <c r="C2695" s="37" t="inlineStr">
        <is>
          <t>Inkay baseSpDefense</t>
        </is>
      </c>
      <c r="D2695" s="37" t="n">
        <v>46</v>
      </c>
      <c r="E2695" s="37" t="n">
        <v>50</v>
      </c>
      <c r="F2695" s="37" t="inlineStr">
        <is>
          <t>Differs from upstream baseline</t>
        </is>
      </c>
      <c r="G2695" s="3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37" t="inlineStr">
        <is>
          <t>2026-10-01</t>
        </is>
      </c>
      <c r="B2697" s="37" t="inlineStr">
        <is>
          <t>Abilities</t>
        </is>
      </c>
      <c r="C2697" s="37" t="inlineStr">
        <is>
          <t>Ivysaur abilities</t>
        </is>
      </c>
      <c r="D2697" s="37" t="inlineStr">
        <is>
          <t>Overgrow / Chlorophyll</t>
        </is>
      </c>
      <c r="E2697" s="37" t="inlineStr">
        <is>
          <t>Overgrow / Overgrow / Chlorophyll</t>
        </is>
      </c>
      <c r="F2697" s="37" t="inlineStr">
        <is>
          <t>Differs from upstream baseline</t>
        </is>
      </c>
      <c r="G2697" s="3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37" t="inlineStr">
        <is>
          <t>2026-10-01</t>
        </is>
      </c>
      <c r="B2699" s="37" t="inlineStr">
        <is>
          <t>Pokemon Stats</t>
        </is>
      </c>
      <c r="C2699" s="37" t="inlineStr">
        <is>
          <t>Jigglypuff baseDefense</t>
        </is>
      </c>
      <c r="D2699" s="37" t="n">
        <v>20</v>
      </c>
      <c r="E2699" s="37" t="n">
        <v>38</v>
      </c>
      <c r="F2699" s="37" t="inlineStr">
        <is>
          <t>Differs from upstream baseline</t>
        </is>
      </c>
      <c r="G2699" s="3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37" t="inlineStr">
        <is>
          <t>2026-10-01</t>
        </is>
      </c>
      <c r="B2701" s="37" t="inlineStr">
        <is>
          <t>Pokemon Stats</t>
        </is>
      </c>
      <c r="C2701" s="37" t="inlineStr">
        <is>
          <t>Jigglypuff baseSpDefense</t>
        </is>
      </c>
      <c r="D2701" s="37" t="n">
        <v>25</v>
      </c>
      <c r="E2701" s="37" t="n">
        <v>55</v>
      </c>
      <c r="F2701" s="37" t="inlineStr">
        <is>
          <t>Differs from upstream baseline</t>
        </is>
      </c>
      <c r="G2701" s="3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37" t="inlineStr">
        <is>
          <t>2026-10-01</t>
        </is>
      </c>
      <c r="B2703" s="37" t="inlineStr">
        <is>
          <t>Abilities</t>
        </is>
      </c>
      <c r="C2703" s="37" t="inlineStr">
        <is>
          <t>Jolteon abilities</t>
        </is>
      </c>
      <c r="D2703" s="37" t="inlineStr">
        <is>
          <t>Volt Absorb / Volt Absorb / Quick Feet</t>
        </is>
      </c>
      <c r="E2703" s="37" t="inlineStr">
        <is>
          <t>Static / Rough Skin / Quick Feet</t>
        </is>
      </c>
      <c r="F2703" s="37" t="inlineStr">
        <is>
          <t>Differs from upstream baseline</t>
        </is>
      </c>
      <c r="G2703" s="3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37" t="inlineStr">
        <is>
          <t>2026-10-01</t>
        </is>
      </c>
      <c r="B2705" s="37" t="inlineStr">
        <is>
          <t>Abilities</t>
        </is>
      </c>
      <c r="C2705" s="37" t="inlineStr">
        <is>
          <t>Jumpluff abilities</t>
        </is>
      </c>
      <c r="D2705" s="37" t="inlineStr">
        <is>
          <t>Chlorophyll / Leaf Guard / Infiltrator</t>
        </is>
      </c>
      <c r="E2705" s="37" t="inlineStr">
        <is>
          <t>Chlorophyll / Chlorophyll / Infiltrator</t>
        </is>
      </c>
      <c r="F2705" s="37" t="inlineStr">
        <is>
          <t>Differs from upstream baseline</t>
        </is>
      </c>
      <c r="G2705" s="3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37" t="inlineStr">
        <is>
          <t>2026-10-01</t>
        </is>
      </c>
      <c r="B2707" s="37" t="inlineStr">
        <is>
          <t>Pokemon Stats</t>
        </is>
      </c>
      <c r="C2707" s="37" t="inlineStr">
        <is>
          <t>Jynx baseSpDefense</t>
        </is>
      </c>
      <c r="D2707" s="37" t="n">
        <v>95</v>
      </c>
      <c r="E2707" s="37" t="n">
        <v>113</v>
      </c>
      <c r="F2707" s="37" t="inlineStr">
        <is>
          <t>Differs from upstream baseline</t>
        </is>
      </c>
      <c r="G2707" s="3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37" t="inlineStr">
        <is>
          <t>2026-10-01</t>
        </is>
      </c>
      <c r="B2709" s="37" t="inlineStr">
        <is>
          <t>Pokemon Stats</t>
        </is>
      </c>
      <c r="C2709" s="37" t="inlineStr">
        <is>
          <t>Kadabra baseHP</t>
        </is>
      </c>
      <c r="D2709" s="37" t="n">
        <v>40</v>
      </c>
      <c r="E2709" s="37" t="n">
        <v>55</v>
      </c>
      <c r="F2709" s="37" t="inlineStr">
        <is>
          <t>Differs from upstream baseline</t>
        </is>
      </c>
      <c r="G2709" s="3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37" t="inlineStr">
        <is>
          <t>2026-10-01</t>
        </is>
      </c>
      <c r="B2711" s="37" t="inlineStr">
        <is>
          <t>Pokemon Stats</t>
        </is>
      </c>
      <c r="C2711" s="37" t="inlineStr">
        <is>
          <t>Kadabra baseSpDefense</t>
        </is>
      </c>
      <c r="D2711" s="37" t="n">
        <v>70</v>
      </c>
      <c r="E2711" s="37" t="n">
        <v>85</v>
      </c>
      <c r="F2711" s="37" t="inlineStr">
        <is>
          <t>Differs from upstream baseline</t>
        </is>
      </c>
      <c r="G2711" s="3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37" t="inlineStr">
        <is>
          <t>2026-10-01</t>
        </is>
      </c>
      <c r="B2713" s="37" t="inlineStr">
        <is>
          <t>Abilities</t>
        </is>
      </c>
      <c r="C2713" s="37" t="inlineStr">
        <is>
          <t>Kadabra abilities</t>
        </is>
      </c>
      <c r="D2713" s="37" t="inlineStr">
        <is>
          <t>Synchronize / Inner Focus / Magic Guard</t>
        </is>
      </c>
      <c r="E2713" s="37" t="inlineStr">
        <is>
          <t>Magic Guard / Inner Focus / Magic Guard</t>
        </is>
      </c>
      <c r="F2713" s="37" t="inlineStr">
        <is>
          <t>Differs from upstream baseline</t>
        </is>
      </c>
      <c r="G2713" s="3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37" t="inlineStr">
        <is>
          <t>2026-10-01</t>
        </is>
      </c>
      <c r="B2715" s="37" t="inlineStr">
        <is>
          <t>Abilities</t>
        </is>
      </c>
      <c r="C2715" s="37" t="inlineStr">
        <is>
          <t>Kangaskhan abilities</t>
        </is>
      </c>
      <c r="D2715" s="37" t="inlineStr">
        <is>
          <t>Early Bird / Scrappy / Inner Focus</t>
        </is>
      </c>
      <c r="E2715" s="37" t="inlineStr">
        <is>
          <t>Scrappy / Scrappy / Inner Focus</t>
        </is>
      </c>
      <c r="F2715" s="37" t="inlineStr">
        <is>
          <t>Differs from upstream baseline</t>
        </is>
      </c>
      <c r="G2715" s="3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37" t="inlineStr">
        <is>
          <t>2026-10-01</t>
        </is>
      </c>
      <c r="B2717" s="37" t="inlineStr">
        <is>
          <t>Pokemon Stats</t>
        </is>
      </c>
      <c r="C2717" s="37" t="inlineStr">
        <is>
          <t>Karrablast baseAttack</t>
        </is>
      </c>
      <c r="D2717" s="37" t="n">
        <v>75</v>
      </c>
      <c r="E2717" s="37" t="n">
        <v>84</v>
      </c>
      <c r="F2717" s="37" t="inlineStr">
        <is>
          <t>Differs from upstream baseline</t>
        </is>
      </c>
      <c r="G2717" s="3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37" t="inlineStr">
        <is>
          <t>2026-10-01</t>
        </is>
      </c>
      <c r="B2719" s="37" t="inlineStr">
        <is>
          <t>Pokemon Stats</t>
        </is>
      </c>
      <c r="C2719" s="37" t="inlineStr">
        <is>
          <t>Karrablast baseSpAttack</t>
        </is>
      </c>
      <c r="D2719" s="37" t="n">
        <v>40</v>
      </c>
      <c r="E2719" s="37" t="n">
        <v>30</v>
      </c>
      <c r="F2719" s="37" t="inlineStr">
        <is>
          <t>Differs from upstream baseline</t>
        </is>
      </c>
      <c r="G2719" s="3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37" t="inlineStr">
        <is>
          <t>2026-10-01</t>
        </is>
      </c>
      <c r="B2721" s="37" t="inlineStr">
        <is>
          <t>Pokemon Stats</t>
        </is>
      </c>
      <c r="C2721" s="37" t="inlineStr">
        <is>
          <t>Karrablast baseSpeed</t>
        </is>
      </c>
      <c r="D2721" s="37" t="n">
        <v>60</v>
      </c>
      <c r="E2721" s="37" t="n">
        <v>67</v>
      </c>
      <c r="F2721" s="37" t="inlineStr">
        <is>
          <t>Differs from upstream baseline</t>
        </is>
      </c>
      <c r="G2721" s="3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37" t="inlineStr">
        <is>
          <t>2026-10-01</t>
        </is>
      </c>
      <c r="B2723" s="37" t="inlineStr">
        <is>
          <t>Pokemon Stats</t>
        </is>
      </c>
      <c r="C2723" s="37" t="inlineStr">
        <is>
          <t>Kecleon baseHP</t>
        </is>
      </c>
      <c r="D2723" s="37" t="n">
        <v>60</v>
      </c>
      <c r="E2723" s="37" t="n">
        <v>65</v>
      </c>
      <c r="F2723" s="37" t="inlineStr">
        <is>
          <t>Differs from upstream baseline</t>
        </is>
      </c>
      <c r="G2723" s="3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37" t="inlineStr">
        <is>
          <t>2026-10-01</t>
        </is>
      </c>
      <c r="B2725" s="37" t="inlineStr">
        <is>
          <t>Pokemon Stats</t>
        </is>
      </c>
      <c r="C2725" s="37" t="inlineStr">
        <is>
          <t>Kecleon baseSpDefense</t>
        </is>
      </c>
      <c r="D2725" s="37" t="n">
        <v>120</v>
      </c>
      <c r="E2725" s="37" t="n">
        <v>135</v>
      </c>
      <c r="F2725" s="37" t="inlineStr">
        <is>
          <t>Differs from upstream baseline</t>
        </is>
      </c>
      <c r="G2725" s="3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37" t="inlineStr">
        <is>
          <t>2026-10-01</t>
        </is>
      </c>
      <c r="B2727" s="37" t="inlineStr">
        <is>
          <t>Pokemon Stats</t>
        </is>
      </c>
      <c r="C2727" s="37" t="inlineStr">
        <is>
          <t>Keldeo baseAttack</t>
        </is>
      </c>
      <c r="D2727" s="37" t="n">
        <v>72</v>
      </c>
      <c r="E2727" s="37" t="n">
        <v>32</v>
      </c>
      <c r="F2727" s="37" t="inlineStr">
        <is>
          <t>Differs from upstream baseline</t>
        </is>
      </c>
      <c r="G2727" s="3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37" t="inlineStr">
        <is>
          <t>2026-10-01</t>
        </is>
      </c>
      <c r="B2729" s="37" t="inlineStr">
        <is>
          <t>Pokemon Stats</t>
        </is>
      </c>
      <c r="C2729" s="37" t="inlineStr">
        <is>
          <t>Keldeo baseSpeed</t>
        </is>
      </c>
      <c r="D2729" s="37" t="n">
        <v>108</v>
      </c>
      <c r="E2729" s="37" t="n">
        <v>126</v>
      </c>
      <c r="F2729" s="37" t="inlineStr">
        <is>
          <t>Differs from upstream baseline</t>
        </is>
      </c>
      <c r="G2729" s="3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37" t="inlineStr">
        <is>
          <t>2026-10-01</t>
        </is>
      </c>
      <c r="B2731" s="37" t="inlineStr">
        <is>
          <t>Pokemon Stats</t>
        </is>
      </c>
      <c r="C2731" s="37" t="inlineStr">
        <is>
          <t>Kingambit baseSpAttack</t>
        </is>
      </c>
      <c r="D2731" s="37" t="n">
        <v>60</v>
      </c>
      <c r="E2731" s="37" t="n">
        <v>30</v>
      </c>
      <c r="F2731" s="37" t="inlineStr">
        <is>
          <t>Differs from upstream baseline</t>
        </is>
      </c>
      <c r="G2731" s="3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37" t="inlineStr">
        <is>
          <t>2026-10-01</t>
        </is>
      </c>
      <c r="B2733" s="37" t="inlineStr">
        <is>
          <t>Abilities</t>
        </is>
      </c>
      <c r="C2733" s="37" t="inlineStr">
        <is>
          <t>Kingdra abilities</t>
        </is>
      </c>
      <c r="D2733" s="37" t="inlineStr">
        <is>
          <t>Swift Swim / Sniper / Damp</t>
        </is>
      </c>
      <c r="E2733" s="37" t="inlineStr">
        <is>
          <t>Swift Swim / Swift Swim / Damp</t>
        </is>
      </c>
      <c r="F2733" s="37" t="inlineStr">
        <is>
          <t>Differs from upstream baseline</t>
        </is>
      </c>
      <c r="G2733" s="3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37" t="inlineStr">
        <is>
          <t>2026-10-01</t>
        </is>
      </c>
      <c r="B2735" s="37" t="inlineStr">
        <is>
          <t>Abilities</t>
        </is>
      </c>
      <c r="C2735" s="37" t="inlineStr">
        <is>
          <t>Kirlia abilities</t>
        </is>
      </c>
      <c r="D2735" s="37" t="inlineStr">
        <is>
          <t>Synchronize / Trace / Telepathy</t>
        </is>
      </c>
      <c r="E2735" s="37" t="inlineStr">
        <is>
          <t>Trace / Trace / Telepathy</t>
        </is>
      </c>
      <c r="F2735" s="37" t="inlineStr">
        <is>
          <t>Differs from upstream baseline</t>
        </is>
      </c>
      <c r="G2735" s="3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37" t="inlineStr">
        <is>
          <t>2026-10-01</t>
        </is>
      </c>
      <c r="B2737" s="37" t="inlineStr">
        <is>
          <t>Pokemon Stats</t>
        </is>
      </c>
      <c r="C2737" s="37" t="inlineStr">
        <is>
          <t>Kleavor baseAttack</t>
        </is>
      </c>
      <c r="D2737" s="37" t="n">
        <v>135</v>
      </c>
      <c r="E2737" s="37" t="n">
        <v>143</v>
      </c>
      <c r="F2737" s="37" t="inlineStr">
        <is>
          <t>Differs from upstream baseline</t>
        </is>
      </c>
      <c r="G2737" s="3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37" t="inlineStr">
        <is>
          <t>2026-10-01</t>
        </is>
      </c>
      <c r="B2739" s="37" t="inlineStr">
        <is>
          <t>Pokemon Stats</t>
        </is>
      </c>
      <c r="C2739" s="37" t="inlineStr">
        <is>
          <t>Kleavor baseSpeed</t>
        </is>
      </c>
      <c r="D2739" s="37" t="n">
        <v>85</v>
      </c>
      <c r="E2739" s="37" t="n">
        <v>92</v>
      </c>
      <c r="F2739" s="37" t="inlineStr">
        <is>
          <t>Differs from upstream baseline</t>
        </is>
      </c>
      <c r="G2739" s="3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37" t="inlineStr">
        <is>
          <t>2026-10-01</t>
        </is>
      </c>
      <c r="B2741" s="37" t="inlineStr">
        <is>
          <t>Pokemon Stats</t>
        </is>
      </c>
      <c r="C2741" s="37" t="inlineStr">
        <is>
          <t>Klefki baseAttack</t>
        </is>
      </c>
      <c r="D2741" s="37" t="n">
        <v>80</v>
      </c>
      <c r="E2741" s="37" t="n">
        <v>87</v>
      </c>
      <c r="F2741" s="37" t="inlineStr">
        <is>
          <t>Differs from upstream baseline</t>
        </is>
      </c>
      <c r="G2741" s="3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37" t="inlineStr">
        <is>
          <t>2026-10-01</t>
        </is>
      </c>
      <c r="B2743" s="37" t="inlineStr">
        <is>
          <t>Pokemon Stats</t>
        </is>
      </c>
      <c r="C2743" s="37" t="inlineStr">
        <is>
          <t>Klinklang baseHP</t>
        </is>
      </c>
      <c r="D2743" s="37" t="n">
        <v>60</v>
      </c>
      <c r="E2743" s="37" t="n">
        <v>70</v>
      </c>
      <c r="F2743" s="37" t="inlineStr">
        <is>
          <t>Differs from upstream baseline</t>
        </is>
      </c>
      <c r="G2743" s="3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37" t="inlineStr">
        <is>
          <t>2026-10-01</t>
        </is>
      </c>
      <c r="B2745" s="37" t="inlineStr">
        <is>
          <t>Abilities</t>
        </is>
      </c>
      <c r="C2745" s="37" t="inlineStr">
        <is>
          <t>Koffing abilities</t>
        </is>
      </c>
      <c r="D2745" s="37" t="inlineStr">
        <is>
          <t>Levitate / Neutralizing Gas / Stench</t>
        </is>
      </c>
      <c r="E2745" s="37" t="inlineStr">
        <is>
          <t>Levitate / Stench</t>
        </is>
      </c>
      <c r="F2745" s="37" t="inlineStr">
        <is>
          <t>Differs from upstream baseline</t>
        </is>
      </c>
      <c r="G2745" s="3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37" t="inlineStr">
        <is>
          <t>2026-10-01</t>
        </is>
      </c>
      <c r="B2747" s="37" t="inlineStr">
        <is>
          <t>Abilities</t>
        </is>
      </c>
      <c r="C2747" s="37" t="inlineStr">
        <is>
          <t>Krabby abilities</t>
        </is>
      </c>
      <c r="D2747" s="37" t="inlineStr">
        <is>
          <t>Hyper Cutter / Shell Armor / Sheer Force</t>
        </is>
      </c>
      <c r="E2747" s="37" t="inlineStr">
        <is>
          <t>Hyper Cutter / Hyper Cutter / Sheer Force</t>
        </is>
      </c>
      <c r="F2747" s="37" t="inlineStr">
        <is>
          <t>Differs from upstream baseline</t>
        </is>
      </c>
      <c r="G2747" s="3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37" t="inlineStr">
        <is>
          <t>2026-10-01</t>
        </is>
      </c>
      <c r="B2749" s="37" t="inlineStr">
        <is>
          <t>Pokemon Stats</t>
        </is>
      </c>
      <c r="C2749" s="37" t="inlineStr">
        <is>
          <t>Krokorok baseHP</t>
        </is>
      </c>
      <c r="D2749" s="37" t="n">
        <v>60</v>
      </c>
      <c r="E2749" s="37" t="n">
        <v>63</v>
      </c>
      <c r="F2749" s="37" t="inlineStr">
        <is>
          <t>Differs from upstream baseline</t>
        </is>
      </c>
      <c r="G2749" s="3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37" t="inlineStr">
        <is>
          <t>2026-10-01</t>
        </is>
      </c>
      <c r="B2751" s="37" t="inlineStr">
        <is>
          <t>Pokemon Stats</t>
        </is>
      </c>
      <c r="C2751" s="37" t="inlineStr">
        <is>
          <t>Krokorok baseDefense</t>
        </is>
      </c>
      <c r="D2751" s="37" t="n">
        <v>45</v>
      </c>
      <c r="E2751" s="37" t="n">
        <v>55</v>
      </c>
      <c r="F2751" s="37" t="inlineStr">
        <is>
          <t>Differs from upstream baseline</t>
        </is>
      </c>
      <c r="G2751" s="3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37" t="inlineStr">
        <is>
          <t>2026-10-01</t>
        </is>
      </c>
      <c r="B2753" s="37" t="inlineStr">
        <is>
          <t>Pokemon Stats</t>
        </is>
      </c>
      <c r="C2753" s="37" t="inlineStr">
        <is>
          <t>Krokorok baseSpDefense</t>
        </is>
      </c>
      <c r="D2753" s="37" t="n">
        <v>45</v>
      </c>
      <c r="E2753" s="37" t="n">
        <v>57</v>
      </c>
      <c r="F2753" s="37" t="inlineStr">
        <is>
          <t>Differs from upstream baseline</t>
        </is>
      </c>
      <c r="G2753" s="3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37" t="inlineStr">
        <is>
          <t>2026-10-01</t>
        </is>
      </c>
      <c r="B2755" s="37" t="inlineStr">
        <is>
          <t>Pokemon Stats</t>
        </is>
      </c>
      <c r="C2755" s="37" t="inlineStr">
        <is>
          <t>Krookodile baseAttack</t>
        </is>
      </c>
      <c r="D2755" s="37" t="n">
        <v>117</v>
      </c>
      <c r="E2755" s="37" t="n">
        <v>136</v>
      </c>
      <c r="F2755" s="37" t="inlineStr">
        <is>
          <t>Differs from upstream baseline</t>
        </is>
      </c>
      <c r="G2755" s="3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37" t="inlineStr">
        <is>
          <t>2026-10-01</t>
        </is>
      </c>
      <c r="B2757" s="37" t="inlineStr">
        <is>
          <t>Pokemon Stats</t>
        </is>
      </c>
      <c r="C2757" s="37" t="inlineStr">
        <is>
          <t>Krookodile baseSpeed</t>
        </is>
      </c>
      <c r="D2757" s="37" t="n">
        <v>92</v>
      </c>
      <c r="E2757" s="37" t="n">
        <v>108</v>
      </c>
      <c r="F2757" s="37" t="inlineStr">
        <is>
          <t>Differs from upstream baseline</t>
        </is>
      </c>
      <c r="G2757" s="3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37" t="inlineStr">
        <is>
          <t>2026-10-01</t>
        </is>
      </c>
      <c r="B2759" s="37" t="inlineStr">
        <is>
          <t>Abilities</t>
        </is>
      </c>
      <c r="C2759" s="37" t="inlineStr">
        <is>
          <t>Kyogre abilities</t>
        </is>
      </c>
      <c r="D2759" s="37" t="inlineStr">
        <is>
          <t>Primordial Sea / Primordial Sea</t>
        </is>
      </c>
      <c r="E2759" s="37" t="inlineStr">
        <is>
          <t>Water Bubble / Water Bubble</t>
        </is>
      </c>
      <c r="F2759" s="37" t="inlineStr">
        <is>
          <t>Differs from upstream baseline</t>
        </is>
      </c>
      <c r="G2759" s="3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37" t="inlineStr">
        <is>
          <t>2026-10-01</t>
        </is>
      </c>
      <c r="B2761" s="37" t="inlineStr">
        <is>
          <t>Pokemon Stats</t>
        </is>
      </c>
      <c r="C2761" s="37" t="inlineStr">
        <is>
          <t>Lampent baseHP</t>
        </is>
      </c>
      <c r="D2761" s="37" t="n">
        <v>60</v>
      </c>
      <c r="E2761" s="37" t="n">
        <v>62</v>
      </c>
      <c r="F2761" s="37" t="inlineStr">
        <is>
          <t>Differs from upstream baseline</t>
        </is>
      </c>
      <c r="G2761" s="3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37" t="inlineStr">
        <is>
          <t>2026-10-01</t>
        </is>
      </c>
      <c r="B2763" s="37" t="inlineStr">
        <is>
          <t>Pokemon Stats</t>
        </is>
      </c>
      <c r="C2763" s="37" t="inlineStr">
        <is>
          <t>Lampent baseSpAttack</t>
        </is>
      </c>
      <c r="D2763" s="37" t="n">
        <v>95</v>
      </c>
      <c r="E2763" s="37" t="n">
        <v>102</v>
      </c>
      <c r="F2763" s="37" t="inlineStr">
        <is>
          <t>Differs from upstream baseline</t>
        </is>
      </c>
      <c r="G2763" s="3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37" t="inlineStr">
        <is>
          <t>2026-10-01</t>
        </is>
      </c>
      <c r="B2765" s="37" t="inlineStr">
        <is>
          <t>Pokemon Stats</t>
        </is>
      </c>
      <c r="C2765" s="37" t="inlineStr">
        <is>
          <t>Lampent baseSpeed</t>
        </is>
      </c>
      <c r="D2765" s="37" t="n">
        <v>55</v>
      </c>
      <c r="E2765" s="37" t="n">
        <v>62</v>
      </c>
      <c r="F2765" s="37" t="inlineStr">
        <is>
          <t>Differs from upstream baseline</t>
        </is>
      </c>
      <c r="G2765" s="3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37" t="inlineStr">
        <is>
          <t>2026-10-01</t>
        </is>
      </c>
      <c r="B2767" s="37" t="inlineStr">
        <is>
          <t>Pokemon Stats</t>
        </is>
      </c>
      <c r="C2767" s="37" t="inlineStr">
        <is>
          <t>Lapras baseAttack</t>
        </is>
      </c>
      <c r="D2767" s="37" t="n">
        <v>85</v>
      </c>
      <c r="E2767" s="37" t="n">
        <v>95</v>
      </c>
      <c r="F2767" s="37" t="inlineStr">
        <is>
          <t>Differs from upstream baseline</t>
        </is>
      </c>
      <c r="G2767" s="3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37" t="inlineStr">
        <is>
          <t>2026-10-01</t>
        </is>
      </c>
      <c r="B2769" s="37" t="inlineStr">
        <is>
          <t>Abilities</t>
        </is>
      </c>
      <c r="C2769" s="37" t="inlineStr">
        <is>
          <t>Lapras abilities</t>
        </is>
      </c>
      <c r="D2769" s="37" t="inlineStr">
        <is>
          <t>Water Absorb / Shell Armor / Hydration</t>
        </is>
      </c>
      <c r="E2769" s="37" t="inlineStr">
        <is>
          <t>Serene Grace / Shell Armor / Hydration</t>
        </is>
      </c>
      <c r="F2769" s="37" t="inlineStr">
        <is>
          <t>Differs from upstream baseline</t>
        </is>
      </c>
      <c r="G2769" s="3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37" t="inlineStr">
        <is>
          <t>2026-10-01</t>
        </is>
      </c>
      <c r="B2771" s="37" t="inlineStr">
        <is>
          <t>Pokemon Stats</t>
        </is>
      </c>
      <c r="C2771" s="37" t="inlineStr">
        <is>
          <t>Larvesta baseSpAttack</t>
        </is>
      </c>
      <c r="D2771" s="37" t="n">
        <v>50</v>
      </c>
      <c r="E2771" s="37" t="n">
        <v>30</v>
      </c>
      <c r="F2771" s="37" t="inlineStr">
        <is>
          <t>Differs from upstream baseline</t>
        </is>
      </c>
      <c r="G2771" s="3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37" t="inlineStr">
        <is>
          <t>2026-10-01</t>
        </is>
      </c>
      <c r="B2773" s="37" t="inlineStr">
        <is>
          <t>Evolutions</t>
        </is>
      </c>
      <c r="C2773" s="37" t="inlineStr">
        <is>
          <t>Larvesta evolution</t>
        </is>
      </c>
      <c r="D2773" s="37" t="inlineStr">
        <is>
          <t>Lv 59 -&gt; Volcarona</t>
        </is>
      </c>
      <c r="E2773" s="37" t="inlineStr">
        <is>
          <t>Lv 48 -&gt; Volcarona</t>
        </is>
      </c>
      <c r="F2773" s="37" t="inlineStr">
        <is>
          <t>Differs from upstream baseline</t>
        </is>
      </c>
      <c r="G2773" s="3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37" t="inlineStr">
        <is>
          <t>2026-10-01</t>
        </is>
      </c>
      <c r="B2775" s="37" t="inlineStr">
        <is>
          <t>Abilities</t>
        </is>
      </c>
      <c r="C2775" s="37" t="inlineStr">
        <is>
          <t>Leafeon abilities</t>
        </is>
      </c>
      <c r="D2775" s="37" t="inlineStr">
        <is>
          <t>Leaf Guard / Leaf Guard / Chlorophyll</t>
        </is>
      </c>
      <c r="E2775" s="37" t="inlineStr">
        <is>
          <t>Magic Guard / Natural Cure / Chlorophyll</t>
        </is>
      </c>
      <c r="F2775" s="37" t="inlineStr">
        <is>
          <t>Differs from upstream baseline</t>
        </is>
      </c>
      <c r="G2775" s="3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37" t="inlineStr">
        <is>
          <t>2026-10-01</t>
        </is>
      </c>
      <c r="B2777" s="37" t="inlineStr">
        <is>
          <t>Pokemon Stats</t>
        </is>
      </c>
      <c r="C2777" s="37" t="inlineStr">
        <is>
          <t>Leavanny baseAttack</t>
        </is>
      </c>
      <c r="D2777" s="37" t="n">
        <v>103</v>
      </c>
      <c r="E2777" s="37" t="n">
        <v>113</v>
      </c>
      <c r="F2777" s="37" t="inlineStr">
        <is>
          <t>Differs from upstream baseline</t>
        </is>
      </c>
      <c r="G2777" s="3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37" t="inlineStr">
        <is>
          <t>2026-10-01</t>
        </is>
      </c>
      <c r="B2779" s="37" t="inlineStr">
        <is>
          <t>Pokemon Stats</t>
        </is>
      </c>
      <c r="C2779" s="37" t="inlineStr">
        <is>
          <t>Leavanny baseSpDefense</t>
        </is>
      </c>
      <c r="D2779" s="37" t="n">
        <v>80</v>
      </c>
      <c r="E2779" s="37" t="n">
        <v>85</v>
      </c>
      <c r="F2779" s="37" t="inlineStr">
        <is>
          <t>Differs from upstream baseline</t>
        </is>
      </c>
      <c r="G2779" s="3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37" t="inlineStr">
        <is>
          <t>2026-10-01</t>
        </is>
      </c>
      <c r="B2781" s="37" t="inlineStr">
        <is>
          <t>Abilities</t>
        </is>
      </c>
      <c r="C2781" s="37" t="inlineStr">
        <is>
          <t>Leavanny abilities</t>
        </is>
      </c>
      <c r="D2781" s="37" t="inlineStr">
        <is>
          <t>Swarm / Chlorophyll / Overcoat</t>
        </is>
      </c>
      <c r="E2781" s="37" t="inlineStr">
        <is>
          <t>Swarm / Chlorophyll / Sharpness</t>
        </is>
      </c>
      <c r="F2781" s="37" t="inlineStr">
        <is>
          <t>Differs from upstream baseline</t>
        </is>
      </c>
      <c r="G2781" s="3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37" t="inlineStr">
        <is>
          <t>2026-10-01</t>
        </is>
      </c>
      <c r="B2783" s="37" t="inlineStr">
        <is>
          <t>Abilities</t>
        </is>
      </c>
      <c r="C2783" s="37" t="inlineStr">
        <is>
          <t>Ledian abilities</t>
        </is>
      </c>
      <c r="D2783" s="37" t="inlineStr">
        <is>
          <t>Swarm / Early Bird / Iron Fist</t>
        </is>
      </c>
      <c r="E2783" s="37" t="inlineStr">
        <is>
          <t>Iron Fist / Iron Fist / Iron Fist</t>
        </is>
      </c>
      <c r="F2783" s="37" t="inlineStr">
        <is>
          <t>Differs from upstream baseline</t>
        </is>
      </c>
      <c r="G2783" s="3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37" t="inlineStr">
        <is>
          <t>2026-10-01</t>
        </is>
      </c>
      <c r="B2785" s="37" t="inlineStr">
        <is>
          <t>Abilities</t>
        </is>
      </c>
      <c r="C2785" s="37" t="inlineStr">
        <is>
          <t>Ledyba abilities</t>
        </is>
      </c>
      <c r="D2785" s="37" t="inlineStr">
        <is>
          <t>Swarm / Early Bird / Rattled</t>
        </is>
      </c>
      <c r="E2785" s="37" t="inlineStr">
        <is>
          <t>Swarm / Swarm / Rattled</t>
        </is>
      </c>
      <c r="F2785" s="37" t="inlineStr">
        <is>
          <t>Differs from upstream baseline</t>
        </is>
      </c>
      <c r="G2785" s="3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37" t="inlineStr">
        <is>
          <t>2026-10-01</t>
        </is>
      </c>
      <c r="B2787" s="37" t="inlineStr">
        <is>
          <t>Pokemon Stats</t>
        </is>
      </c>
      <c r="C2787" s="37" t="inlineStr">
        <is>
          <t>Lickitung baseAttack</t>
        </is>
      </c>
      <c r="D2787" s="37" t="n">
        <v>55</v>
      </c>
      <c r="E2787" s="37" t="n">
        <v>60</v>
      </c>
      <c r="F2787" s="37" t="inlineStr">
        <is>
          <t>Differs from upstream baseline</t>
        </is>
      </c>
      <c r="G2787" s="3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37" t="inlineStr">
        <is>
          <t>2026-10-01</t>
        </is>
      </c>
      <c r="B2789" s="37" t="inlineStr">
        <is>
          <t>Pokemon Stats</t>
        </is>
      </c>
      <c r="C2789" s="37" t="inlineStr">
        <is>
          <t>Liepard baseHP</t>
        </is>
      </c>
      <c r="D2789" s="37" t="n">
        <v>64</v>
      </c>
      <c r="E2789" s="37" t="n">
        <v>66</v>
      </c>
      <c r="F2789" s="37" t="inlineStr">
        <is>
          <t>Differs from upstream baseline</t>
        </is>
      </c>
      <c r="G2789" s="3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37" t="inlineStr">
        <is>
          <t>2026-10-01</t>
        </is>
      </c>
      <c r="B2791" s="37" t="inlineStr">
        <is>
          <t>Pokemon Stats</t>
        </is>
      </c>
      <c r="C2791" s="37" t="inlineStr">
        <is>
          <t>Liepard baseDefense</t>
        </is>
      </c>
      <c r="D2791" s="37" t="n">
        <v>50</v>
      </c>
      <c r="E2791" s="37" t="n">
        <v>59</v>
      </c>
      <c r="F2791" s="37" t="inlineStr">
        <is>
          <t>Differs from upstream baseline</t>
        </is>
      </c>
      <c r="G2791" s="3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37" t="inlineStr">
        <is>
          <t>2026-10-01</t>
        </is>
      </c>
      <c r="B2793" s="37" t="inlineStr">
        <is>
          <t>Pokemon Stats</t>
        </is>
      </c>
      <c r="C2793" s="37" t="inlineStr">
        <is>
          <t>Liepard baseSpeed</t>
        </is>
      </c>
      <c r="D2793" s="37" t="n">
        <v>106</v>
      </c>
      <c r="E2793" s="37" t="n">
        <v>116</v>
      </c>
      <c r="F2793" s="37" t="inlineStr">
        <is>
          <t>Differs from upstream baseline</t>
        </is>
      </c>
      <c r="G2793" s="3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37" t="inlineStr">
        <is>
          <t>2026-10-01</t>
        </is>
      </c>
      <c r="B2795" s="37" t="inlineStr">
        <is>
          <t>Pokemon Stats</t>
        </is>
      </c>
      <c r="C2795" s="37" t="inlineStr">
        <is>
          <t>Lilligant baseAttack</t>
        </is>
      </c>
      <c r="D2795" s="37" t="n">
        <v>60</v>
      </c>
      <c r="E2795" s="37" t="n">
        <v>30</v>
      </c>
      <c r="F2795" s="37" t="inlineStr">
        <is>
          <t>Differs from upstream baseline</t>
        </is>
      </c>
      <c r="G2795" s="3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37" t="inlineStr">
        <is>
          <t>2026-10-01</t>
        </is>
      </c>
      <c r="B2797" s="37" t="inlineStr">
        <is>
          <t>Pokemon Stats</t>
        </is>
      </c>
      <c r="C2797" s="37" t="inlineStr">
        <is>
          <t>Lilligant baseSpeed</t>
        </is>
      </c>
      <c r="D2797" s="37" t="n">
        <v>90</v>
      </c>
      <c r="E2797" s="37" t="n">
        <v>114</v>
      </c>
      <c r="F2797" s="37" t="inlineStr">
        <is>
          <t>Differs from upstream baseline</t>
        </is>
      </c>
      <c r="G2797" s="3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37" t="inlineStr">
        <is>
          <t>2026-10-01</t>
        </is>
      </c>
      <c r="B2799" s="37" t="inlineStr">
        <is>
          <t>Pokemon Stats</t>
        </is>
      </c>
      <c r="C2799" s="37" t="inlineStr">
        <is>
          <t>Lilligant baseSpAttack</t>
        </is>
      </c>
      <c r="D2799" s="37" t="n">
        <v>50</v>
      </c>
      <c r="E2799" s="37" t="n">
        <v>30</v>
      </c>
      <c r="F2799" s="37" t="inlineStr">
        <is>
          <t>Differs from upstream baseline</t>
        </is>
      </c>
      <c r="G2799" s="3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37" t="inlineStr">
        <is>
          <t>2026-10-01</t>
        </is>
      </c>
      <c r="B2801" s="37" t="inlineStr">
        <is>
          <t>Abilities</t>
        </is>
      </c>
      <c r="C2801" s="37" t="inlineStr">
        <is>
          <t>Linoone abilities</t>
        </is>
      </c>
      <c r="D2801" s="37" t="inlineStr">
        <is>
          <t>Pickup / Gluttony / Quick Feet</t>
        </is>
      </c>
      <c r="E2801" s="37" t="inlineStr">
        <is>
          <t>Gluttony / Gluttony / Quick Feet</t>
        </is>
      </c>
      <c r="F2801" s="37" t="inlineStr">
        <is>
          <t>Differs from upstream baseline</t>
        </is>
      </c>
      <c r="G2801" s="3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37" t="inlineStr">
        <is>
          <t>2026-10-01</t>
        </is>
      </c>
      <c r="B2803" s="37" t="inlineStr">
        <is>
          <t>Pokemon Stats</t>
        </is>
      </c>
      <c r="C2803" s="37" t="inlineStr">
        <is>
          <t>Lopunny baseSpDefense</t>
        </is>
      </c>
      <c r="D2803" s="37" t="n">
        <v>96</v>
      </c>
      <c r="E2803" s="37" t="n">
        <v>116</v>
      </c>
      <c r="F2803" s="37" t="inlineStr">
        <is>
          <t>Differs from upstream baseline</t>
        </is>
      </c>
      <c r="G2803" s="3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37" t="inlineStr">
        <is>
          <t>2026-10-01</t>
        </is>
      </c>
      <c r="B2805" s="37" t="inlineStr">
        <is>
          <t>Pokemon Stats</t>
        </is>
      </c>
      <c r="C2805" s="37" t="inlineStr">
        <is>
          <t>Lopunny baseAttack</t>
        </is>
      </c>
      <c r="D2805" s="37" t="n">
        <v>136</v>
      </c>
      <c r="E2805" s="37" t="n">
        <v>146</v>
      </c>
      <c r="F2805" s="37" t="inlineStr">
        <is>
          <t>Differs from upstream baseline</t>
        </is>
      </c>
      <c r="G2805" s="3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37" t="inlineStr">
        <is>
          <t>2026-10-01</t>
        </is>
      </c>
      <c r="B2807" s="37" t="inlineStr">
        <is>
          <t>Abilities</t>
        </is>
      </c>
      <c r="C2807" s="37" t="inlineStr">
        <is>
          <t>Lucario abilities</t>
        </is>
      </c>
      <c r="D2807" s="37" t="inlineStr">
        <is>
          <t>Steadfast / Inner Focus / Justified</t>
        </is>
      </c>
      <c r="E2807" s="37" t="inlineStr">
        <is>
          <t>Iron Fist / Adaptability / Justified</t>
        </is>
      </c>
      <c r="F2807" s="37" t="inlineStr">
        <is>
          <t>Differs from upstream baseline</t>
        </is>
      </c>
      <c r="G2807" s="3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37" t="inlineStr">
        <is>
          <t>2026-10-01</t>
        </is>
      </c>
      <c r="B2809" s="37" t="inlineStr">
        <is>
          <t>Pokemon Stats</t>
        </is>
      </c>
      <c r="C2809" s="37" t="inlineStr">
        <is>
          <t>Lumineon baseAttack</t>
        </is>
      </c>
      <c r="D2809" s="37" t="n">
        <v>69</v>
      </c>
      <c r="E2809" s="37" t="n">
        <v>85</v>
      </c>
      <c r="F2809" s="37" t="inlineStr">
        <is>
          <t>Differs from upstream baseline</t>
        </is>
      </c>
      <c r="G2809" s="3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37" t="inlineStr">
        <is>
          <t>2026-10-01</t>
        </is>
      </c>
      <c r="B2811" s="37" t="inlineStr">
        <is>
          <t>Abilities</t>
        </is>
      </c>
      <c r="C2811" s="37" t="inlineStr">
        <is>
          <t>Lumineon abilities</t>
        </is>
      </c>
      <c r="D2811" s="37" t="inlineStr">
        <is>
          <t>Swift Swim / Storm Drain / Water Veil</t>
        </is>
      </c>
      <c r="E2811" s="37" t="inlineStr">
        <is>
          <t>Swift Swim / Chlorophyll / Water Veil</t>
        </is>
      </c>
      <c r="F2811" s="37" t="inlineStr">
        <is>
          <t>Differs from upstream baseline</t>
        </is>
      </c>
      <c r="G2811" s="3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37" t="inlineStr">
        <is>
          <t>2026-10-01</t>
        </is>
      </c>
      <c r="B2813" s="37" t="inlineStr">
        <is>
          <t>Abilities</t>
        </is>
      </c>
      <c r="C2813" s="37" t="inlineStr">
        <is>
          <t>Luxio abilities</t>
        </is>
      </c>
      <c r="D2813" s="37" t="inlineStr">
        <is>
          <t>Rivalry / Intimidate / Guts</t>
        </is>
      </c>
      <c r="E2813" s="37" t="inlineStr">
        <is>
          <t>Hyper Cutter / Hyper Cutter / Guts</t>
        </is>
      </c>
      <c r="F2813" s="37" t="inlineStr">
        <is>
          <t>Differs from upstream baseline</t>
        </is>
      </c>
      <c r="G2813" s="3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37" t="inlineStr">
        <is>
          <t>2026-10-01</t>
        </is>
      </c>
      <c r="B2815" s="37" t="inlineStr">
        <is>
          <t>Pokemon Stats</t>
        </is>
      </c>
      <c r="C2815" s="37" t="inlineStr">
        <is>
          <t>Luxray baseSpeed</t>
        </is>
      </c>
      <c r="D2815" s="37" t="n">
        <v>70</v>
      </c>
      <c r="E2815" s="37" t="n">
        <v>95</v>
      </c>
      <c r="F2815" s="37" t="inlineStr">
        <is>
          <t>Differs from upstream baseline</t>
        </is>
      </c>
      <c r="G2815" s="3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37" t="inlineStr">
        <is>
          <t>2026-10-01</t>
        </is>
      </c>
      <c r="B2817" s="37" t="inlineStr">
        <is>
          <t>Pokemon Stats</t>
        </is>
      </c>
      <c r="C2817" s="37" t="inlineStr">
        <is>
          <t>Machamp baseAttack</t>
        </is>
      </c>
      <c r="D2817" s="37" t="n">
        <v>130</v>
      </c>
      <c r="E2817" s="37" t="n">
        <v>140</v>
      </c>
      <c r="F2817" s="37" t="inlineStr">
        <is>
          <t>Differs from upstream baseline</t>
        </is>
      </c>
      <c r="G2817" s="3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37" t="inlineStr">
        <is>
          <t>2026-10-01</t>
        </is>
      </c>
      <c r="B2819" s="37" t="inlineStr">
        <is>
          <t>Pokemon Stats</t>
        </is>
      </c>
      <c r="C2819" s="37" t="inlineStr">
        <is>
          <t>Machoke baseAttack</t>
        </is>
      </c>
      <c r="D2819" s="37" t="n">
        <v>100</v>
      </c>
      <c r="E2819" s="37" t="n">
        <v>55</v>
      </c>
      <c r="F2819" s="37" t="inlineStr">
        <is>
          <t>Differs from upstream baseline</t>
        </is>
      </c>
      <c r="G2819" s="3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37" t="inlineStr">
        <is>
          <t>2026-10-01</t>
        </is>
      </c>
      <c r="B2821" s="37" t="inlineStr">
        <is>
          <t>Abilities</t>
        </is>
      </c>
      <c r="C2821" s="37" t="inlineStr">
        <is>
          <t>Machoke abilities</t>
        </is>
      </c>
      <c r="D2821" s="37" t="inlineStr">
        <is>
          <t>Guts / No Guard / Steadfast</t>
        </is>
      </c>
      <c r="E2821" s="37" t="inlineStr">
        <is>
          <t>Huge Power / Huge Power / Steadfast</t>
        </is>
      </c>
      <c r="F2821" s="37" t="inlineStr">
        <is>
          <t>Differs from upstream baseline</t>
        </is>
      </c>
      <c r="G2821" s="3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37" t="inlineStr">
        <is>
          <t>2026-10-01</t>
        </is>
      </c>
      <c r="B2823" s="37" t="inlineStr">
        <is>
          <t>Abilities</t>
        </is>
      </c>
      <c r="C2823" s="37" t="inlineStr">
        <is>
          <t>Machop abilities</t>
        </is>
      </c>
      <c r="D2823" s="37" t="inlineStr">
        <is>
          <t>Guts / No Guard / Steadfast</t>
        </is>
      </c>
      <c r="E2823" s="37" t="inlineStr">
        <is>
          <t>No Guard / No Guard / Steadfast</t>
        </is>
      </c>
      <c r="F2823" s="37" t="inlineStr">
        <is>
          <t>Differs from upstream baseline</t>
        </is>
      </c>
      <c r="G2823" s="3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37" t="inlineStr">
        <is>
          <t>2026-10-01</t>
        </is>
      </c>
      <c r="B2825" s="37" t="inlineStr">
        <is>
          <t>Pokemon Stats</t>
        </is>
      </c>
      <c r="C2825" s="37" t="inlineStr">
        <is>
          <t>Magcargo baseAttack</t>
        </is>
      </c>
      <c r="D2825" s="37" t="n">
        <v>50</v>
      </c>
      <c r="E2825" s="37" t="n">
        <v>80</v>
      </c>
      <c r="F2825" s="37" t="inlineStr">
        <is>
          <t>Differs from upstream baseline</t>
        </is>
      </c>
      <c r="G2825" s="3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37" t="inlineStr">
        <is>
          <t>2026-10-01</t>
        </is>
      </c>
      <c r="B2827" s="37" t="inlineStr">
        <is>
          <t>Pokemon Stats</t>
        </is>
      </c>
      <c r="C2827" s="37" t="inlineStr">
        <is>
          <t>Magcargo baseSpDefense</t>
        </is>
      </c>
      <c r="D2827" s="37" t="n">
        <v>80</v>
      </c>
      <c r="E2827" s="37" t="n">
        <v>100</v>
      </c>
      <c r="F2827" s="37" t="inlineStr">
        <is>
          <t>Differs from upstream baseline</t>
        </is>
      </c>
      <c r="G2827" s="3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37" t="inlineStr">
        <is>
          <t>2026-10-01</t>
        </is>
      </c>
      <c r="B2829" s="37" t="inlineStr">
        <is>
          <t>Abilities</t>
        </is>
      </c>
      <c r="C2829" s="37" t="inlineStr">
        <is>
          <t>Magmar abilities</t>
        </is>
      </c>
      <c r="D2829" s="37" t="inlineStr">
        <is>
          <t>Flame Body / Vital Spirit</t>
        </is>
      </c>
      <c r="E2829" s="37" t="inlineStr">
        <is>
          <t>Flame Body / Flame Body / Vital Spirit</t>
        </is>
      </c>
      <c r="F2829" s="37" t="inlineStr">
        <is>
          <t>Differs from upstream baseline</t>
        </is>
      </c>
      <c r="G2829" s="3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37" t="inlineStr">
        <is>
          <t>2026-10-01</t>
        </is>
      </c>
      <c r="B2831" s="37" t="inlineStr">
        <is>
          <t>Abilities</t>
        </is>
      </c>
      <c r="C2831" s="37" t="inlineStr">
        <is>
          <t>Magmortar abilities</t>
        </is>
      </c>
      <c r="D2831" s="37" t="inlineStr">
        <is>
          <t>Flame Body / Vital Spirit</t>
        </is>
      </c>
      <c r="E2831" s="37" t="inlineStr">
        <is>
          <t>Flame Body / Flame Body / Vital Spirit</t>
        </is>
      </c>
      <c r="F2831" s="37" t="inlineStr">
        <is>
          <t>Differs from upstream baseline</t>
        </is>
      </c>
      <c r="G2831" s="3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37" t="inlineStr">
        <is>
          <t>2026-10-01</t>
        </is>
      </c>
      <c r="B2833" s="37" t="inlineStr">
        <is>
          <t>Abilities</t>
        </is>
      </c>
      <c r="C2833" s="37" t="inlineStr">
        <is>
          <t>Magneton abilities</t>
        </is>
      </c>
      <c r="D2833" s="37" t="inlineStr">
        <is>
          <t>Magnet Pull / Sturdy / Analytic</t>
        </is>
      </c>
      <c r="E2833" s="37" t="inlineStr">
        <is>
          <t>Magnet Pull / Magnet Pull / Analytic</t>
        </is>
      </c>
      <c r="F2833" s="37" t="inlineStr">
        <is>
          <t>Differs from upstream baseline</t>
        </is>
      </c>
      <c r="G2833" s="3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37" t="inlineStr">
        <is>
          <t>2026-10-01</t>
        </is>
      </c>
      <c r="B2835" s="37" t="inlineStr">
        <is>
          <t>Abilities</t>
        </is>
      </c>
      <c r="C2835" s="37" t="inlineStr">
        <is>
          <t>Makuhita abilities</t>
        </is>
      </c>
      <c r="D2835" s="37" t="inlineStr">
        <is>
          <t>Thick Fat / Guts / Sheer Force</t>
        </is>
      </c>
      <c r="E2835" s="37" t="inlineStr">
        <is>
          <t>Guts / Guts / Sheer Force</t>
        </is>
      </c>
      <c r="F2835" s="37" t="inlineStr">
        <is>
          <t>Differs from upstream baseline</t>
        </is>
      </c>
      <c r="G2835" s="3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37" t="inlineStr">
        <is>
          <t>2026-10-01</t>
        </is>
      </c>
      <c r="B2837" s="37" t="inlineStr">
        <is>
          <t>Pokemon Stats</t>
        </is>
      </c>
      <c r="C2837" s="37" t="inlineStr">
        <is>
          <t>Malamar baseAttack</t>
        </is>
      </c>
      <c r="D2837" s="37" t="n">
        <v>92</v>
      </c>
      <c r="E2837" s="37" t="n">
        <v>102</v>
      </c>
      <c r="F2837" s="37" t="inlineStr">
        <is>
          <t>Differs from upstream baseline</t>
        </is>
      </c>
      <c r="G2837" s="3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37" t="inlineStr">
        <is>
          <t>2026-10-01</t>
        </is>
      </c>
      <c r="B2839" s="37" t="inlineStr">
        <is>
          <t>Pokemon Stats</t>
        </is>
      </c>
      <c r="C2839" s="37" t="inlineStr">
        <is>
          <t>Mamoswine baseSpDefense</t>
        </is>
      </c>
      <c r="D2839" s="37" t="n">
        <v>60</v>
      </c>
      <c r="E2839" s="37" t="n">
        <v>80</v>
      </c>
      <c r="F2839" s="37" t="inlineStr">
        <is>
          <t>Differs from upstream baseline</t>
        </is>
      </c>
      <c r="G2839" s="3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37" t="inlineStr">
        <is>
          <t>2026-10-01</t>
        </is>
      </c>
      <c r="B2841" s="37" t="inlineStr">
        <is>
          <t>Abilities</t>
        </is>
      </c>
      <c r="C2841" s="37" t="inlineStr">
        <is>
          <t>Manectric abilities</t>
        </is>
      </c>
      <c r="D2841" s="37" t="inlineStr">
        <is>
          <t>Static / Lightning Rod / Minus</t>
        </is>
      </c>
      <c r="E2841" s="37" t="inlineStr">
        <is>
          <t>Lightning Rod / Lightning Rod / Minus</t>
        </is>
      </c>
      <c r="F2841" s="37" t="inlineStr">
        <is>
          <t>Differs from upstream baseline</t>
        </is>
      </c>
      <c r="G2841" s="3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37" t="inlineStr">
        <is>
          <t>2026-10-01</t>
        </is>
      </c>
      <c r="B2843" s="37" t="inlineStr">
        <is>
          <t>Pokemon Stats</t>
        </is>
      </c>
      <c r="C2843" s="37" t="inlineStr">
        <is>
          <t>Mantine baseDefense</t>
        </is>
      </c>
      <c r="D2843" s="37" t="n">
        <v>70</v>
      </c>
      <c r="E2843" s="37" t="n">
        <v>80</v>
      </c>
      <c r="F2843" s="37" t="inlineStr">
        <is>
          <t>Differs from upstream baseline</t>
        </is>
      </c>
      <c r="G2843" s="3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37" t="inlineStr">
        <is>
          <t>2026-10-01</t>
        </is>
      </c>
      <c r="B2845" s="37" t="inlineStr">
        <is>
          <t>Abilities</t>
        </is>
      </c>
      <c r="C2845" s="37" t="inlineStr">
        <is>
          <t>Mantyke abilities</t>
        </is>
      </c>
      <c r="D2845" s="37" t="inlineStr">
        <is>
          <t>Swift Swim / Water Absorb / Water Veil</t>
        </is>
      </c>
      <c r="E2845" s="37" t="inlineStr">
        <is>
          <t>Swift Swim / Swift Swim / Water Veil</t>
        </is>
      </c>
      <c r="F2845" s="37" t="inlineStr">
        <is>
          <t>Differs from upstream baseline</t>
        </is>
      </c>
      <c r="G2845" s="3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37" t="inlineStr">
        <is>
          <t>2026-10-01</t>
        </is>
      </c>
      <c r="B2847" s="37" t="inlineStr">
        <is>
          <t>Pokemon Stats</t>
        </is>
      </c>
      <c r="C2847" s="37" t="inlineStr">
        <is>
          <t>Maractus baseHP</t>
        </is>
      </c>
      <c r="D2847" s="37" t="n">
        <v>75</v>
      </c>
      <c r="E2847" s="37" t="n">
        <v>90</v>
      </c>
      <c r="F2847" s="37" t="inlineStr">
        <is>
          <t>Differs from upstream baseline</t>
        </is>
      </c>
      <c r="G2847" s="3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37" t="inlineStr">
        <is>
          <t>2026-10-01</t>
        </is>
      </c>
      <c r="B2849" s="37" t="inlineStr">
        <is>
          <t>Pokemon Stats</t>
        </is>
      </c>
      <c r="C2849" s="37" t="inlineStr">
        <is>
          <t>Maractus baseDefense</t>
        </is>
      </c>
      <c r="D2849" s="37" t="n">
        <v>67</v>
      </c>
      <c r="E2849" s="37" t="n">
        <v>92</v>
      </c>
      <c r="F2849" s="37" t="inlineStr">
        <is>
          <t>Differs from upstream baseline</t>
        </is>
      </c>
      <c r="G2849" s="3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37" t="inlineStr">
        <is>
          <t>2026-10-01</t>
        </is>
      </c>
      <c r="B2851" s="37" t="inlineStr">
        <is>
          <t>Pokemon Stats</t>
        </is>
      </c>
      <c r="C2851" s="37" t="inlineStr">
        <is>
          <t>Maractus baseSpDefense</t>
        </is>
      </c>
      <c r="D2851" s="37" t="n">
        <v>67</v>
      </c>
      <c r="E2851" s="37" t="n">
        <v>74</v>
      </c>
      <c r="F2851" s="37" t="inlineStr">
        <is>
          <t>Differs from upstream baseline</t>
        </is>
      </c>
      <c r="G2851" s="3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37" t="inlineStr">
        <is>
          <t>2026-10-01</t>
        </is>
      </c>
      <c r="B2853" s="37" t="inlineStr">
        <is>
          <t>Abilities</t>
        </is>
      </c>
      <c r="C2853" s="37" t="inlineStr">
        <is>
          <t>Maractus abilities</t>
        </is>
      </c>
      <c r="D2853" s="37" t="inlineStr">
        <is>
          <t>Water Absorb / Chlorophyll / Storm Drain</t>
        </is>
      </c>
      <c r="E2853" s="37" t="inlineStr">
        <is>
          <t>Water Absorb / Storm Drain / Chlorophyll</t>
        </is>
      </c>
      <c r="F2853" s="37" t="inlineStr">
        <is>
          <t>Differs from upstream baseline</t>
        </is>
      </c>
      <c r="G2853" s="3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37" t="inlineStr">
        <is>
          <t>2026-10-01</t>
        </is>
      </c>
      <c r="B2855" s="37" t="inlineStr">
        <is>
          <t>Abilities</t>
        </is>
      </c>
      <c r="C2855" s="37" t="inlineStr">
        <is>
          <t>Marill abilities</t>
        </is>
      </c>
      <c r="D2855" s="37" t="inlineStr">
        <is>
          <t>Thick Fat / Huge Power / Sap Sipper</t>
        </is>
      </c>
      <c r="E2855" s="37" t="inlineStr">
        <is>
          <t>Huge Power / Huge Power / Sap Sipper</t>
        </is>
      </c>
      <c r="F2855" s="37" t="inlineStr">
        <is>
          <t>Differs from upstream baseline</t>
        </is>
      </c>
      <c r="G2855" s="3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37" t="inlineStr">
        <is>
          <t>2026-10-01</t>
        </is>
      </c>
      <c r="B2857" s="37" t="inlineStr">
        <is>
          <t>Abilities</t>
        </is>
      </c>
      <c r="C2857" s="37" t="inlineStr">
        <is>
          <t>Marowak abilities</t>
        </is>
      </c>
      <c r="D2857" s="37" t="inlineStr">
        <is>
          <t>Cursed Body / Lightning Rod / Rock Head</t>
        </is>
      </c>
      <c r="E2857" s="37" t="inlineStr">
        <is>
          <t>Lightning Rod / Rock Head / Rock Head</t>
        </is>
      </c>
      <c r="F2857" s="37" t="inlineStr">
        <is>
          <t>Differs from upstream baseline</t>
        </is>
      </c>
      <c r="G2857" s="3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37" t="inlineStr">
        <is>
          <t>2026-10-01</t>
        </is>
      </c>
      <c r="B2859" s="37" t="inlineStr">
        <is>
          <t>Abilities</t>
        </is>
      </c>
      <c r="C2859" s="37" t="inlineStr">
        <is>
          <t>Marshtomp abilities</t>
        </is>
      </c>
      <c r="D2859" s="37" t="inlineStr">
        <is>
          <t>Torrent / Damp</t>
        </is>
      </c>
      <c r="E2859" s="37" t="inlineStr">
        <is>
          <t>Torrent / Torrent / Damp</t>
        </is>
      </c>
      <c r="F2859" s="37" t="inlineStr">
        <is>
          <t>Differs from upstream baseline</t>
        </is>
      </c>
      <c r="G2859" s="3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37" t="inlineStr">
        <is>
          <t>2026-10-01</t>
        </is>
      </c>
      <c r="B2861" s="37" t="inlineStr">
        <is>
          <t>Pokemon Stats</t>
        </is>
      </c>
      <c r="C2861" s="37" t="inlineStr">
        <is>
          <t>Masquerain baseSpeed</t>
        </is>
      </c>
      <c r="D2861" s="37" t="n">
        <v>80</v>
      </c>
      <c r="E2861" s="37" t="n">
        <v>60</v>
      </c>
      <c r="F2861" s="37" t="inlineStr">
        <is>
          <t>Differs from upstream baseline</t>
        </is>
      </c>
      <c r="G2861" s="3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37" t="inlineStr">
        <is>
          <t>2026-10-01</t>
        </is>
      </c>
      <c r="B2863" s="37" t="inlineStr">
        <is>
          <t>Abilities</t>
        </is>
      </c>
      <c r="C2863" s="37" t="inlineStr">
        <is>
          <t>Mawile abilities</t>
        </is>
      </c>
      <c r="D2863" s="37" t="inlineStr">
        <is>
          <t>Hyper Cutter / Intimidate / Sheer Force</t>
        </is>
      </c>
      <c r="E2863" s="37" t="inlineStr">
        <is>
          <t>Intimidate / Intimidate / Sheer Force</t>
        </is>
      </c>
      <c r="F2863" s="37" t="inlineStr">
        <is>
          <t>Differs from upstream baseline</t>
        </is>
      </c>
      <c r="G2863" s="3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37" t="inlineStr">
        <is>
          <t>2026-10-01</t>
        </is>
      </c>
      <c r="B2865" s="37" t="inlineStr">
        <is>
          <t>Pokemon Stats</t>
        </is>
      </c>
      <c r="C2865" s="37" t="inlineStr">
        <is>
          <t>Medicham baseAttack</t>
        </is>
      </c>
      <c r="D2865" s="37" t="n">
        <v>60</v>
      </c>
      <c r="E2865" s="37" t="n">
        <v>75</v>
      </c>
      <c r="F2865" s="37" t="inlineStr">
        <is>
          <t>Differs from upstream baseline</t>
        </is>
      </c>
      <c r="G2865" s="3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37" t="inlineStr">
        <is>
          <t>2026-10-01</t>
        </is>
      </c>
      <c r="B2867" s="37" t="inlineStr">
        <is>
          <t>Pokemon Stats</t>
        </is>
      </c>
      <c r="C2867" s="37" t="inlineStr">
        <is>
          <t>Meditite baseAttack</t>
        </is>
      </c>
      <c r="D2867" s="37" t="n">
        <v>40</v>
      </c>
      <c r="E2867" s="37" t="n">
        <v>45</v>
      </c>
      <c r="F2867" s="37" t="inlineStr">
        <is>
          <t>Differs from upstream baseline</t>
        </is>
      </c>
      <c r="G2867" s="3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37" t="inlineStr">
        <is>
          <t>2026-10-01</t>
        </is>
      </c>
      <c r="B2869" s="37" t="inlineStr">
        <is>
          <t>Pokemon Stats</t>
        </is>
      </c>
      <c r="C2869" s="37" t="inlineStr">
        <is>
          <t>Meganium baseAttack</t>
        </is>
      </c>
      <c r="D2869" s="37" t="n">
        <v>82</v>
      </c>
      <c r="E2869" s="37" t="n">
        <v>89</v>
      </c>
      <c r="F2869" s="37" t="inlineStr">
        <is>
          <t>Differs from upstream baseline</t>
        </is>
      </c>
      <c r="G2869" s="3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37" t="inlineStr">
        <is>
          <t>2026-10-01</t>
        </is>
      </c>
      <c r="B2871" s="37" t="inlineStr">
        <is>
          <t>Pokemon Stats</t>
        </is>
      </c>
      <c r="C2871" s="37" t="inlineStr">
        <is>
          <t>Meganium baseSpAttack</t>
        </is>
      </c>
      <c r="D2871" s="37" t="n">
        <v>83</v>
      </c>
      <c r="E2871" s="37" t="n">
        <v>100</v>
      </c>
      <c r="F2871" s="37" t="inlineStr">
        <is>
          <t>Differs from upstream baseline</t>
        </is>
      </c>
      <c r="G2871" s="3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37" t="inlineStr">
        <is>
          <t>2026-10-01</t>
        </is>
      </c>
      <c r="B2873" s="37" t="inlineStr">
        <is>
          <t>Abilities</t>
        </is>
      </c>
      <c r="C2873" s="37" t="inlineStr">
        <is>
          <t>Meganium abilities</t>
        </is>
      </c>
      <c r="D2873" s="37" t="inlineStr">
        <is>
          <t>Overgrow / Leaf Guard</t>
        </is>
      </c>
      <c r="E2873" s="37" t="inlineStr">
        <is>
          <t>Thick Fat / Leaf Guard</t>
        </is>
      </c>
      <c r="F2873" s="37" t="inlineStr">
        <is>
          <t>Differs from upstream baseline</t>
        </is>
      </c>
      <c r="G2873" s="3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37" t="inlineStr">
        <is>
          <t>2026-10-01</t>
        </is>
      </c>
      <c r="B2875" s="37" t="inlineStr">
        <is>
          <t>Pokemon Stats</t>
        </is>
      </c>
      <c r="C2875" s="37" t="inlineStr">
        <is>
          <t>Meloetta baseSpAttack</t>
        </is>
      </c>
      <c r="D2875" s="37" t="n">
        <v>128</v>
      </c>
      <c r="E2875" s="37" t="n">
        <v>150</v>
      </c>
      <c r="F2875" s="37" t="inlineStr">
        <is>
          <t>Differs from upstream baseline</t>
        </is>
      </c>
      <c r="G2875" s="3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37" t="inlineStr">
        <is>
          <t>2026-10-01</t>
        </is>
      </c>
      <c r="B2877" s="37" t="inlineStr">
        <is>
          <t>Pokemon Stats</t>
        </is>
      </c>
      <c r="C2877" s="37" t="inlineStr">
        <is>
          <t>Meloetta baseAttack</t>
        </is>
      </c>
      <c r="D2877" s="37" t="n">
        <v>128</v>
      </c>
      <c r="E2877" s="37" t="n">
        <v>150</v>
      </c>
      <c r="F2877" s="37" t="inlineStr">
        <is>
          <t>Differs from upstream baseline</t>
        </is>
      </c>
      <c r="G2877" s="3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37" t="inlineStr">
        <is>
          <t>2026-10-01</t>
        </is>
      </c>
      <c r="B2879" s="37" t="inlineStr">
        <is>
          <t>Pokemon Stats</t>
        </is>
      </c>
      <c r="C2879" s="37" t="inlineStr">
        <is>
          <t>Meloetta baseSpeed</t>
        </is>
      </c>
      <c r="D2879" s="37" t="n">
        <v>128</v>
      </c>
      <c r="E2879" s="37" t="n">
        <v>146</v>
      </c>
      <c r="F2879" s="37" t="inlineStr">
        <is>
          <t>Differs from upstream baseline</t>
        </is>
      </c>
      <c r="G2879" s="3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37" t="inlineStr">
        <is>
          <t>2026-10-01</t>
        </is>
      </c>
      <c r="B2881" s="37" t="inlineStr">
        <is>
          <t>Pokemon Stats</t>
        </is>
      </c>
      <c r="C2881" s="37" t="inlineStr">
        <is>
          <t>Meowstic baseSpAttack</t>
        </is>
      </c>
      <c r="D2881" s="37" t="n">
        <v>83</v>
      </c>
      <c r="E2881" s="37" t="n">
        <v>103</v>
      </c>
      <c r="F2881" s="37" t="inlineStr">
        <is>
          <t>Differs from upstream baseline</t>
        </is>
      </c>
      <c r="G2881" s="3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37" t="inlineStr">
        <is>
          <t>2026-10-01</t>
        </is>
      </c>
      <c r="B2883" s="37" t="inlineStr">
        <is>
          <t>Abilities</t>
        </is>
      </c>
      <c r="C2883" s="37" t="inlineStr">
        <is>
          <t>Meowth abilities</t>
        </is>
      </c>
      <c r="D2883" s="37" t="inlineStr">
        <is>
          <t>Pickup / Technician / Unnerve</t>
        </is>
      </c>
      <c r="E2883" s="37" t="inlineStr">
        <is>
          <t>Super Luck / Limber / Unnerve</t>
        </is>
      </c>
      <c r="F2883" s="37" t="inlineStr">
        <is>
          <t>Differs from upstream baseline</t>
        </is>
      </c>
      <c r="G2883" s="3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37" t="inlineStr">
        <is>
          <t>2026-10-01</t>
        </is>
      </c>
      <c r="B2885" s="37" t="inlineStr">
        <is>
          <t>Pokemon Stats</t>
        </is>
      </c>
      <c r="C2885" s="37" t="inlineStr">
        <is>
          <t>Meowth baseAttack</t>
        </is>
      </c>
      <c r="D2885" s="37" t="n">
        <v>35</v>
      </c>
      <c r="E2885" s="37" t="n">
        <v>37</v>
      </c>
      <c r="F2885" s="37" t="inlineStr">
        <is>
          <t>Differs from upstream baseline</t>
        </is>
      </c>
      <c r="G2885" s="3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37" t="inlineStr">
        <is>
          <t>2026-10-01</t>
        </is>
      </c>
      <c r="B2887" s="37" t="inlineStr">
        <is>
          <t>Pokemon Stats</t>
        </is>
      </c>
      <c r="C2887" s="37" t="inlineStr">
        <is>
          <t>Meowth baseSpDefense</t>
        </is>
      </c>
      <c r="D2887" s="37" t="n">
        <v>40</v>
      </c>
      <c r="E2887" s="37" t="n">
        <v>44</v>
      </c>
      <c r="F2887" s="37" t="inlineStr">
        <is>
          <t>Differs from upstream baseline</t>
        </is>
      </c>
      <c r="G2887" s="3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37" t="inlineStr">
        <is>
          <t>2026-10-01</t>
        </is>
      </c>
      <c r="B2889" s="37" t="inlineStr">
        <is>
          <t>Pokemon Stats</t>
        </is>
      </c>
      <c r="C2889" s="37" t="inlineStr">
        <is>
          <t>Meowth baseSpAttack</t>
        </is>
      </c>
      <c r="D2889" s="37" t="n">
        <v>40</v>
      </c>
      <c r="E2889" s="37" t="n">
        <v>41</v>
      </c>
      <c r="F2889" s="37" t="inlineStr">
        <is>
          <t>Differs from upstream baseline</t>
        </is>
      </c>
      <c r="G2889" s="3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37" t="inlineStr">
        <is>
          <t>2026-10-01</t>
        </is>
      </c>
      <c r="B2891" s="37" t="inlineStr">
        <is>
          <t>Pokemon Stats</t>
        </is>
      </c>
      <c r="C2891" s="37" t="inlineStr">
        <is>
          <t>Meowth baseSpeed</t>
        </is>
      </c>
      <c r="D2891" s="37" t="n">
        <v>40</v>
      </c>
      <c r="E2891" s="37" t="n">
        <v>48</v>
      </c>
      <c r="F2891" s="37" t="inlineStr">
        <is>
          <t>Differs from upstream baseline</t>
        </is>
      </c>
      <c r="G2891" s="3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37" t="inlineStr">
        <is>
          <t>2026-10-01</t>
        </is>
      </c>
      <c r="B2893" s="37" t="inlineStr">
        <is>
          <t>Pokemon Stats</t>
        </is>
      </c>
      <c r="C2893" s="37" t="inlineStr">
        <is>
          <t>Mesprit baseDefense</t>
        </is>
      </c>
      <c r="D2893" s="37" t="n">
        <v>105</v>
      </c>
      <c r="E2893" s="37" t="n">
        <v>110</v>
      </c>
      <c r="F2893" s="37" t="inlineStr">
        <is>
          <t>Differs from upstream baseline</t>
        </is>
      </c>
      <c r="G2893" s="3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37" t="inlineStr">
        <is>
          <t>2026-10-01</t>
        </is>
      </c>
      <c r="B2895" s="37" t="inlineStr">
        <is>
          <t>Pokemon Stats</t>
        </is>
      </c>
      <c r="C2895" s="37" t="inlineStr">
        <is>
          <t>Mesprit baseSpDefense</t>
        </is>
      </c>
      <c r="D2895" s="37" t="n">
        <v>105</v>
      </c>
      <c r="E2895" s="37" t="n">
        <v>110</v>
      </c>
      <c r="F2895" s="37" t="inlineStr">
        <is>
          <t>Differs from upstream baseline</t>
        </is>
      </c>
      <c r="G2895" s="3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37" t="inlineStr">
        <is>
          <t>2026-10-01</t>
        </is>
      </c>
      <c r="B2897" s="37" t="inlineStr">
        <is>
          <t>Pokemon Stats</t>
        </is>
      </c>
      <c r="C2897" s="37" t="inlineStr">
        <is>
          <t>Metagross baseSpAttack</t>
        </is>
      </c>
      <c r="D2897" s="37" t="n">
        <v>95</v>
      </c>
      <c r="E2897" s="37" t="n">
        <v>100</v>
      </c>
      <c r="F2897" s="37" t="inlineStr">
        <is>
          <t>Differs from upstream baseline</t>
        </is>
      </c>
      <c r="G2897" s="3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37" t="inlineStr">
        <is>
          <t>2026-10-01</t>
        </is>
      </c>
      <c r="B2899" s="37" t="inlineStr">
        <is>
          <t>Pokemon Stats</t>
        </is>
      </c>
      <c r="C2899" s="37" t="inlineStr">
        <is>
          <t>Metang baseAttack</t>
        </is>
      </c>
      <c r="D2899" s="37" t="n">
        <v>75</v>
      </c>
      <c r="E2899" s="37" t="n">
        <v>85</v>
      </c>
      <c r="F2899" s="37" t="inlineStr">
        <is>
          <t>Differs from upstream baseline</t>
        </is>
      </c>
      <c r="G2899" s="3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37" t="inlineStr">
        <is>
          <t>2026-10-01</t>
        </is>
      </c>
      <c r="B2901" s="37" t="inlineStr">
        <is>
          <t>Abilities</t>
        </is>
      </c>
      <c r="C2901" s="37" t="inlineStr">
        <is>
          <t>Mew abilities</t>
        </is>
      </c>
      <c r="D2901" s="37" t="inlineStr">
        <is>
          <t>Synchronize</t>
        </is>
      </c>
      <c r="E2901" s="37" t="inlineStr">
        <is>
          <t>Simple / Magic Guard</t>
        </is>
      </c>
      <c r="F2901" s="37" t="inlineStr">
        <is>
          <t>Differs from upstream baseline</t>
        </is>
      </c>
      <c r="G2901" s="3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37" t="inlineStr">
        <is>
          <t>2026-10-01</t>
        </is>
      </c>
      <c r="B2903" s="37" t="inlineStr">
        <is>
          <t>Evolutions</t>
        </is>
      </c>
      <c r="C2903" s="37" t="inlineStr">
        <is>
          <t>Mienfoo evolution</t>
        </is>
      </c>
      <c r="D2903" s="37" t="inlineStr">
        <is>
          <t>Lv 50 -&gt; Mienshao</t>
        </is>
      </c>
      <c r="E2903" s="37" t="inlineStr">
        <is>
          <t>Lv 46 -&gt; Mienshao</t>
        </is>
      </c>
      <c r="F2903" s="37" t="inlineStr">
        <is>
          <t>Differs from upstream baseline</t>
        </is>
      </c>
      <c r="G2903" s="3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37" t="inlineStr">
        <is>
          <t>2026-10-01</t>
        </is>
      </c>
      <c r="B2905" s="37" t="inlineStr">
        <is>
          <t>Pokemon Stats</t>
        </is>
      </c>
      <c r="C2905" s="37" t="inlineStr">
        <is>
          <t>Mightyena baseSpDefense</t>
        </is>
      </c>
      <c r="D2905" s="37" t="n">
        <v>60</v>
      </c>
      <c r="E2905" s="37" t="n">
        <v>70</v>
      </c>
      <c r="F2905" s="37" t="inlineStr">
        <is>
          <t>Differs from upstream baseline</t>
        </is>
      </c>
      <c r="G2905" s="3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37" t="inlineStr">
        <is>
          <t>2026-10-01</t>
        </is>
      </c>
      <c r="B2907" s="37" t="inlineStr">
        <is>
          <t>Abilities</t>
        </is>
      </c>
      <c r="C2907" s="37" t="inlineStr">
        <is>
          <t>Milotic abilities</t>
        </is>
      </c>
      <c r="D2907" s="37" t="inlineStr">
        <is>
          <t>Marvel Scale / Competitive / Cute Charm</t>
        </is>
      </c>
      <c r="E2907" s="37" t="inlineStr">
        <is>
          <t>Filter / Marvel Scale / Cute Charm</t>
        </is>
      </c>
      <c r="F2907" s="37" t="inlineStr">
        <is>
          <t>Differs from upstream baseline</t>
        </is>
      </c>
      <c r="G2907" s="3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37" t="inlineStr">
        <is>
          <t>2026-10-01</t>
        </is>
      </c>
      <c r="B2909" s="37" t="inlineStr">
        <is>
          <t>Abilities</t>
        </is>
      </c>
      <c r="C2909" s="37" t="inlineStr">
        <is>
          <t>Miltank abilities</t>
        </is>
      </c>
      <c r="D2909" s="37" t="inlineStr">
        <is>
          <t>Thick Fat / Scrappy / Sap Sipper</t>
        </is>
      </c>
      <c r="E2909" s="37" t="inlineStr">
        <is>
          <t>Scrappy / Scrappy / Sap Sipper</t>
        </is>
      </c>
      <c r="F2909" s="37" t="inlineStr">
        <is>
          <t>Differs from upstream baseline</t>
        </is>
      </c>
      <c r="G2909" s="3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37" t="inlineStr">
        <is>
          <t>2026-10-01</t>
        </is>
      </c>
      <c r="B2911" s="37" t="inlineStr">
        <is>
          <t>Pokemon Stats</t>
        </is>
      </c>
      <c r="C2911" s="37" t="inlineStr">
        <is>
          <t>Minccino baseAttack</t>
        </is>
      </c>
      <c r="D2911" s="37" t="n">
        <v>50</v>
      </c>
      <c r="E2911" s="37" t="n">
        <v>51</v>
      </c>
      <c r="F2911" s="37" t="inlineStr">
        <is>
          <t>Differs from upstream baseline</t>
        </is>
      </c>
      <c r="G2911" s="3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37" t="inlineStr">
        <is>
          <t>2026-10-01</t>
        </is>
      </c>
      <c r="B2913" s="37" t="inlineStr">
        <is>
          <t>Pokemon Stats</t>
        </is>
      </c>
      <c r="C2913" s="37" t="inlineStr">
        <is>
          <t>Minccino baseSpDefense</t>
        </is>
      </c>
      <c r="D2913" s="37" t="n">
        <v>40</v>
      </c>
      <c r="E2913" s="37" t="n">
        <v>42</v>
      </c>
      <c r="F2913" s="37" t="inlineStr">
        <is>
          <t>Differs from upstream baseline</t>
        </is>
      </c>
      <c r="G2913" s="3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37" t="inlineStr">
        <is>
          <t>2026-10-01</t>
        </is>
      </c>
      <c r="B2915" s="37" t="inlineStr">
        <is>
          <t>Pokemon Stats</t>
        </is>
      </c>
      <c r="C2915" s="37" t="inlineStr">
        <is>
          <t>Moltres baseSpDefense</t>
        </is>
      </c>
      <c r="D2915" s="37" t="n">
        <v>85</v>
      </c>
      <c r="E2915" s="37" t="n">
        <v>105</v>
      </c>
      <c r="F2915" s="37" t="inlineStr">
        <is>
          <t>Differs from upstream baseline</t>
        </is>
      </c>
      <c r="G2915" s="3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37" t="inlineStr">
        <is>
          <t>2026-10-01</t>
        </is>
      </c>
      <c r="B2917" s="37" t="inlineStr">
        <is>
          <t>Abilities</t>
        </is>
      </c>
      <c r="C2917" s="37" t="inlineStr">
        <is>
          <t>Monferno abilities</t>
        </is>
      </c>
      <c r="D2917" s="37" t="inlineStr">
        <is>
          <t>Blaze / Iron Fist</t>
        </is>
      </c>
      <c r="E2917" s="37" t="inlineStr">
        <is>
          <t>Blaze / Blaze / Iron Fist</t>
        </is>
      </c>
      <c r="F2917" s="37" t="inlineStr">
        <is>
          <t>Differs from upstream baseline</t>
        </is>
      </c>
      <c r="G2917" s="3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37" t="inlineStr">
        <is>
          <t>2026-10-01</t>
        </is>
      </c>
      <c r="B2919" s="37" t="inlineStr">
        <is>
          <t>Pokemon Stats</t>
        </is>
      </c>
      <c r="C2919" s="37" t="inlineStr">
        <is>
          <t>Mr. Mime baseAttack</t>
        </is>
      </c>
      <c r="D2919" s="37" t="n">
        <v>45</v>
      </c>
      <c r="E2919" s="37" t="n">
        <v>25</v>
      </c>
      <c r="F2919" s="37" t="inlineStr">
        <is>
          <t>Differs from upstream baseline</t>
        </is>
      </c>
      <c r="G2919" s="3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37" t="inlineStr">
        <is>
          <t>2026-10-01</t>
        </is>
      </c>
      <c r="B2921" s="37" t="inlineStr">
        <is>
          <t>Abilities</t>
        </is>
      </c>
      <c r="C2921" s="37" t="inlineStr">
        <is>
          <t>Mr. Mime abilities</t>
        </is>
      </c>
      <c r="D2921" s="37" t="inlineStr">
        <is>
          <t>Soundproof / Filter / Technician</t>
        </is>
      </c>
      <c r="E2921" s="37" t="inlineStr">
        <is>
          <t>Filter / Filter / Technician</t>
        </is>
      </c>
      <c r="F2921" s="37" t="inlineStr">
        <is>
          <t>Differs from upstream baseline</t>
        </is>
      </c>
      <c r="G2921" s="3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37" t="inlineStr">
        <is>
          <t>2026-10-01</t>
        </is>
      </c>
      <c r="B2923" s="37" t="inlineStr">
        <is>
          <t>Abilities</t>
        </is>
      </c>
      <c r="C2923" s="37" t="inlineStr">
        <is>
          <t>Mudkip abilities</t>
        </is>
      </c>
      <c r="D2923" s="37" t="inlineStr">
        <is>
          <t>Torrent / Damp</t>
        </is>
      </c>
      <c r="E2923" s="37" t="inlineStr">
        <is>
          <t>Huge Power / Huge Power / Damp</t>
        </is>
      </c>
      <c r="F2923" s="37" t="inlineStr">
        <is>
          <t>Differs from upstream baseline</t>
        </is>
      </c>
      <c r="G2923" s="3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37" t="inlineStr">
        <is>
          <t>2026-10-01</t>
        </is>
      </c>
      <c r="B2925" s="37" t="inlineStr">
        <is>
          <t>Abilities</t>
        </is>
      </c>
      <c r="C2925" s="37" t="inlineStr">
        <is>
          <t>Muk abilities</t>
        </is>
      </c>
      <c r="D2925" s="37" t="inlineStr">
        <is>
          <t>Poison Touch / Gluttony / Power Of Alchemy</t>
        </is>
      </c>
      <c r="E2925" s="37" t="inlineStr">
        <is>
          <t>Aftermath / Aftermath / Power Of Alchemy</t>
        </is>
      </c>
      <c r="F2925" s="37" t="inlineStr">
        <is>
          <t>Differs from upstream baseline</t>
        </is>
      </c>
      <c r="G2925" s="3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37" t="inlineStr">
        <is>
          <t>2026-10-01</t>
        </is>
      </c>
      <c r="B2927" s="37" t="inlineStr">
        <is>
          <t>Evolutions</t>
        </is>
      </c>
      <c r="C2927" s="37" t="inlineStr">
        <is>
          <t>Munchlax evolution</t>
        </is>
      </c>
      <c r="D2927" s="37" t="inlineStr">
        <is>
          <t>Friendship -&gt; Snorlax</t>
        </is>
      </c>
      <c r="E2927" s="37" t="inlineStr">
        <is>
          <t>Lv 70 -&gt; Snorlax</t>
        </is>
      </c>
      <c r="F2927" s="37" t="inlineStr">
        <is>
          <t>Differs from upstream baseline</t>
        </is>
      </c>
      <c r="G2927" s="3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37" t="inlineStr">
        <is>
          <t>2026-10-01</t>
        </is>
      </c>
      <c r="B2929" s="37" t="inlineStr">
        <is>
          <t>Pokemon Stats</t>
        </is>
      </c>
      <c r="C2929" s="37" t="inlineStr">
        <is>
          <t>Munna baseDefense</t>
        </is>
      </c>
      <c r="D2929" s="37" t="n">
        <v>45</v>
      </c>
      <c r="E2929" s="37" t="n">
        <v>47</v>
      </c>
      <c r="F2929" s="37" t="inlineStr">
        <is>
          <t>Differs from upstream baseline</t>
        </is>
      </c>
      <c r="G2929" s="3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37" t="inlineStr">
        <is>
          <t>2026-10-01</t>
        </is>
      </c>
      <c r="B2931" s="37" t="inlineStr">
        <is>
          <t>Abilities</t>
        </is>
      </c>
      <c r="C2931" s="37" t="inlineStr">
        <is>
          <t>Murkrow abilities</t>
        </is>
      </c>
      <c r="D2931" s="37" t="inlineStr">
        <is>
          <t>Insomnia / Super Luck / Prankster</t>
        </is>
      </c>
      <c r="E2931" s="37" t="inlineStr">
        <is>
          <t>Super Luck / Super Luck / Prankster</t>
        </is>
      </c>
      <c r="F2931" s="37" t="inlineStr">
        <is>
          <t>Differs from upstream baseline</t>
        </is>
      </c>
      <c r="G2931" s="3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37" t="inlineStr">
        <is>
          <t>2026-10-01</t>
        </is>
      </c>
      <c r="B2933" s="37" t="inlineStr">
        <is>
          <t>Pokemon Stats</t>
        </is>
      </c>
      <c r="C2933" s="37" t="inlineStr">
        <is>
          <t>Musharna baseAttack</t>
        </is>
      </c>
      <c r="D2933" s="37" t="n">
        <v>55</v>
      </c>
      <c r="E2933" s="37" t="n">
        <v>30</v>
      </c>
      <c r="F2933" s="37" t="inlineStr">
        <is>
          <t>Differs from upstream baseline</t>
        </is>
      </c>
      <c r="G2933" s="3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37" t="inlineStr">
        <is>
          <t>2026-10-01</t>
        </is>
      </c>
      <c r="B2935" s="37" t="inlineStr">
        <is>
          <t>Pokemon Stats</t>
        </is>
      </c>
      <c r="C2935" s="37" t="inlineStr">
        <is>
          <t>Musharna baseSpAttack</t>
        </is>
      </c>
      <c r="D2935" s="37" t="n">
        <v>107</v>
      </c>
      <c r="E2935" s="37" t="n">
        <v>132</v>
      </c>
      <c r="F2935" s="37" t="inlineStr">
        <is>
          <t>Differs from upstream baseline</t>
        </is>
      </c>
      <c r="G2935" s="3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37" t="inlineStr">
        <is>
          <t>2026-10-01</t>
        </is>
      </c>
      <c r="B2937" s="37" t="inlineStr">
        <is>
          <t>Abilities</t>
        </is>
      </c>
      <c r="C2937" s="37" t="inlineStr">
        <is>
          <t>Natu abilities</t>
        </is>
      </c>
      <c r="D2937" s="37" t="inlineStr">
        <is>
          <t>Synchronize / Early Bird / Magic Bounce</t>
        </is>
      </c>
      <c r="E2937" s="37" t="inlineStr">
        <is>
          <t>Magic Guard / Magic Guard / Magic Bounce</t>
        </is>
      </c>
      <c r="F2937" s="37" t="inlineStr">
        <is>
          <t>Differs from upstream baseline</t>
        </is>
      </c>
      <c r="G2937" s="3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37" t="inlineStr">
        <is>
          <t>2026-10-01</t>
        </is>
      </c>
      <c r="B2939" s="37" t="inlineStr">
        <is>
          <t>Pokemon Stats</t>
        </is>
      </c>
      <c r="C2939" s="37" t="inlineStr">
        <is>
          <t>Nidoking baseSpAttack</t>
        </is>
      </c>
      <c r="D2939" s="37" t="n">
        <v>85</v>
      </c>
      <c r="E2939" s="37" t="n">
        <v>95</v>
      </c>
      <c r="F2939" s="37" t="inlineStr">
        <is>
          <t>Differs from upstream baseline</t>
        </is>
      </c>
      <c r="G2939" s="3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37" t="inlineStr">
        <is>
          <t>2026-10-01</t>
        </is>
      </c>
      <c r="B2941" s="37" t="inlineStr">
        <is>
          <t>Abilities</t>
        </is>
      </c>
      <c r="C2941" s="37" t="inlineStr">
        <is>
          <t>Nidoking abilities</t>
        </is>
      </c>
      <c r="D2941" s="37" t="inlineStr">
        <is>
          <t>Poison Point / Rivalry / Sheer Force</t>
        </is>
      </c>
      <c r="E2941" s="37" t="inlineStr">
        <is>
          <t>Mold Breaker / Mold Breaker / Sheer Force</t>
        </is>
      </c>
      <c r="F2941" s="37" t="inlineStr">
        <is>
          <t>Differs from upstream baseline</t>
        </is>
      </c>
      <c r="G2941" s="3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37" t="inlineStr">
        <is>
          <t>2026-10-01</t>
        </is>
      </c>
      <c r="B2943" s="37" t="inlineStr">
        <is>
          <t>Pokemon Stats</t>
        </is>
      </c>
      <c r="C2943" s="37" t="inlineStr">
        <is>
          <t>Nidoqueen baseSpAttack</t>
        </is>
      </c>
      <c r="D2943" s="37" t="n">
        <v>75</v>
      </c>
      <c r="E2943" s="37" t="n">
        <v>85</v>
      </c>
      <c r="F2943" s="37" t="inlineStr">
        <is>
          <t>Differs from upstream baseline</t>
        </is>
      </c>
      <c r="G2943" s="3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37" t="inlineStr">
        <is>
          <t>2026-10-01</t>
        </is>
      </c>
      <c r="B2945" s="37" t="inlineStr">
        <is>
          <t>Abilities</t>
        </is>
      </c>
      <c r="C2945" s="37" t="inlineStr">
        <is>
          <t>Nidoqueen abilities</t>
        </is>
      </c>
      <c r="D2945" s="37" t="inlineStr">
        <is>
          <t>Poison Point / Rivalry / Sheer Force</t>
        </is>
      </c>
      <c r="E2945" s="37" t="inlineStr">
        <is>
          <t>Battle Armor / Battle Armor / Sheer Force</t>
        </is>
      </c>
      <c r="F2945" s="37" t="inlineStr">
        <is>
          <t>Differs from upstream baseline</t>
        </is>
      </c>
      <c r="G2945" s="3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37" t="inlineStr">
        <is>
          <t>2026-10-01</t>
        </is>
      </c>
      <c r="B2947" s="37" t="inlineStr">
        <is>
          <t>Pokemon Stats</t>
        </is>
      </c>
      <c r="C2947" s="37" t="inlineStr">
        <is>
          <t>Ninetales baseAttack</t>
        </is>
      </c>
      <c r="D2947" s="37" t="n">
        <v>76</v>
      </c>
      <c r="E2947" s="37" t="n">
        <v>89</v>
      </c>
      <c r="F2947" s="37" t="inlineStr">
        <is>
          <t>Differs from upstream baseline</t>
        </is>
      </c>
      <c r="G2947" s="3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37" t="inlineStr">
        <is>
          <t>2026-10-01</t>
        </is>
      </c>
      <c r="B2949" s="37" t="inlineStr">
        <is>
          <t>Pokemon Stats</t>
        </is>
      </c>
      <c r="C2949" s="37" t="inlineStr">
        <is>
          <t>Ninetales baseSpAttack</t>
        </is>
      </c>
      <c r="D2949" s="37" t="n">
        <v>81</v>
      </c>
      <c r="E2949" s="37" t="n">
        <v>109</v>
      </c>
      <c r="F2949" s="37" t="inlineStr">
        <is>
          <t>Differs from upstream baseline</t>
        </is>
      </c>
      <c r="G2949" s="3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37" t="inlineStr">
        <is>
          <t>2026-10-01</t>
        </is>
      </c>
      <c r="B2951" s="37" t="inlineStr">
        <is>
          <t>Abilities</t>
        </is>
      </c>
      <c r="C2951" s="37" t="inlineStr">
        <is>
          <t>Ninetales abilities</t>
        </is>
      </c>
      <c r="D2951" s="37" t="inlineStr">
        <is>
          <t>Flash Fire / Drought</t>
        </is>
      </c>
      <c r="E2951" s="37" t="inlineStr">
        <is>
          <t>Magic Guard / Magic Bounce</t>
        </is>
      </c>
      <c r="F2951" s="37" t="inlineStr">
        <is>
          <t>Differs from upstream baseline</t>
        </is>
      </c>
      <c r="G2951" s="3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37" t="inlineStr">
        <is>
          <t>2026-10-01</t>
        </is>
      </c>
      <c r="B2953" s="37" t="inlineStr">
        <is>
          <t>Pokemon Stats</t>
        </is>
      </c>
      <c r="C2953" s="37" t="inlineStr">
        <is>
          <t>Ninjask baseAttack</t>
        </is>
      </c>
      <c r="D2953" s="37" t="n">
        <v>90</v>
      </c>
      <c r="E2953" s="37" t="n">
        <v>100</v>
      </c>
      <c r="F2953" s="37" t="inlineStr">
        <is>
          <t>Differs from upstream baseline</t>
        </is>
      </c>
      <c r="G2953" s="3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37" t="inlineStr">
        <is>
          <t>2026-10-01</t>
        </is>
      </c>
      <c r="B2955" s="37" t="inlineStr">
        <is>
          <t>Abilities</t>
        </is>
      </c>
      <c r="C2955" s="37" t="inlineStr">
        <is>
          <t>Noctowl abilities</t>
        </is>
      </c>
      <c r="D2955" s="37" t="inlineStr">
        <is>
          <t>Insomnia / Keen Eye / Tinted Lens</t>
        </is>
      </c>
      <c r="E2955" s="37" t="inlineStr">
        <is>
          <t>Tinted Lens / Tinted Lens / Tinted Lens</t>
        </is>
      </c>
      <c r="F2955" s="37" t="inlineStr">
        <is>
          <t>Differs from upstream baseline</t>
        </is>
      </c>
      <c r="G2955" s="3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37" t="inlineStr">
        <is>
          <t>2026-10-01</t>
        </is>
      </c>
      <c r="B2957" s="37" t="inlineStr">
        <is>
          <t>Pokemon Stats</t>
        </is>
      </c>
      <c r="C2957" s="37" t="inlineStr">
        <is>
          <t>Noibat baseAttack</t>
        </is>
      </c>
      <c r="D2957" s="37" t="n">
        <v>30</v>
      </c>
      <c r="E2957" s="37" t="n">
        <v>39</v>
      </c>
      <c r="F2957" s="37" t="inlineStr">
        <is>
          <t>Differs from upstream baseline</t>
        </is>
      </c>
      <c r="G2957" s="3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37" t="inlineStr">
        <is>
          <t>2026-10-01</t>
        </is>
      </c>
      <c r="B2959" s="37" t="inlineStr">
        <is>
          <t>Pokemon Stats</t>
        </is>
      </c>
      <c r="C2959" s="37" t="inlineStr">
        <is>
          <t>Noibat baseSpDefense</t>
        </is>
      </c>
      <c r="D2959" s="37" t="n">
        <v>40</v>
      </c>
      <c r="E2959" s="37" t="n">
        <v>54</v>
      </c>
      <c r="F2959" s="37" t="inlineStr">
        <is>
          <t>Differs from upstream baseline</t>
        </is>
      </c>
      <c r="G2959" s="3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37" t="inlineStr">
        <is>
          <t>2026-10-01</t>
        </is>
      </c>
      <c r="B2961" s="37" t="inlineStr">
        <is>
          <t>Pokemon Stats</t>
        </is>
      </c>
      <c r="C2961" s="37" t="inlineStr">
        <is>
          <t>Noivern baseSpAttack</t>
        </is>
      </c>
      <c r="D2961" s="37" t="n">
        <v>97</v>
      </c>
      <c r="E2961" s="37" t="n">
        <v>107</v>
      </c>
      <c r="F2961" s="37" t="inlineStr">
        <is>
          <t>Differs from upstream baseline</t>
        </is>
      </c>
      <c r="G2961" s="3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37" t="inlineStr">
        <is>
          <t>2026-10-01</t>
        </is>
      </c>
      <c r="B2963" s="37" t="inlineStr">
        <is>
          <t>Abilities</t>
        </is>
      </c>
      <c r="C2963" s="37" t="inlineStr">
        <is>
          <t>Nuzleaf abilities</t>
        </is>
      </c>
      <c r="D2963" s="37" t="inlineStr">
        <is>
          <t>Chlorophyll / Early Bird / Pickpocket</t>
        </is>
      </c>
      <c r="E2963" s="37" t="inlineStr">
        <is>
          <t>Chlorophyll / Chlorophyll / Pickpocket</t>
        </is>
      </c>
      <c r="F2963" s="37" t="inlineStr">
        <is>
          <t>Differs from upstream baseline</t>
        </is>
      </c>
      <c r="G2963" s="3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37" t="inlineStr">
        <is>
          <t>2026-10-01</t>
        </is>
      </c>
      <c r="B2965" s="37" t="inlineStr">
        <is>
          <t>Pokemon Stats</t>
        </is>
      </c>
      <c r="C2965" s="37" t="inlineStr">
        <is>
          <t>Octillery baseAttack</t>
        </is>
      </c>
      <c r="D2965" s="37" t="n">
        <v>105</v>
      </c>
      <c r="E2965" s="37" t="n">
        <v>108</v>
      </c>
      <c r="F2965" s="37" t="inlineStr">
        <is>
          <t>Differs from upstream baseline</t>
        </is>
      </c>
      <c r="G2965" s="3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37" t="inlineStr">
        <is>
          <t>2026-10-01</t>
        </is>
      </c>
      <c r="B2967" s="37" t="inlineStr">
        <is>
          <t>Pokemon Stats</t>
        </is>
      </c>
      <c r="C2967" s="37" t="inlineStr">
        <is>
          <t>Octillery baseSpAttack</t>
        </is>
      </c>
      <c r="D2967" s="37" t="n">
        <v>105</v>
      </c>
      <c r="E2967" s="37" t="n">
        <v>108</v>
      </c>
      <c r="F2967" s="37" t="inlineStr">
        <is>
          <t>Differs from upstream baseline</t>
        </is>
      </c>
      <c r="G2967" s="3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37" t="inlineStr">
        <is>
          <t>2026-10-01</t>
        </is>
      </c>
      <c r="B2969" s="37" t="inlineStr">
        <is>
          <t>Pokemon Stats</t>
        </is>
      </c>
      <c r="C2969" s="37" t="inlineStr">
        <is>
          <t>Octillery baseSpeed</t>
        </is>
      </c>
      <c r="D2969" s="37" t="n">
        <v>45</v>
      </c>
      <c r="E2969" s="37" t="n">
        <v>48</v>
      </c>
      <c r="F2969" s="37" t="inlineStr">
        <is>
          <t>Differs from upstream baseline</t>
        </is>
      </c>
      <c r="G2969" s="3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37" t="inlineStr">
        <is>
          <t>2026-10-01</t>
        </is>
      </c>
      <c r="B2971" s="37" t="inlineStr">
        <is>
          <t>Pokemon Stats</t>
        </is>
      </c>
      <c r="C2971" s="37" t="inlineStr">
        <is>
          <t>Onix baseHP</t>
        </is>
      </c>
      <c r="D2971" s="37" t="n">
        <v>35</v>
      </c>
      <c r="E2971" s="37" t="n">
        <v>55</v>
      </c>
      <c r="F2971" s="37" t="inlineStr">
        <is>
          <t>Differs from upstream baseline</t>
        </is>
      </c>
      <c r="G2971" s="3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37" t="inlineStr">
        <is>
          <t>2026-10-01</t>
        </is>
      </c>
      <c r="B2973" s="37" t="inlineStr">
        <is>
          <t>Pokemon Stats</t>
        </is>
      </c>
      <c r="C2973" s="37" t="inlineStr">
        <is>
          <t>Onix baseSpAttack</t>
        </is>
      </c>
      <c r="D2973" s="37" t="n">
        <v>30</v>
      </c>
      <c r="E2973" s="37" t="n">
        <v>10</v>
      </c>
      <c r="F2973" s="37" t="inlineStr">
        <is>
          <t>Differs from upstream baseline</t>
        </is>
      </c>
      <c r="G2973" s="3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37" t="inlineStr">
        <is>
          <t>2026-10-01</t>
        </is>
      </c>
      <c r="B2975" s="37" t="inlineStr">
        <is>
          <t>Abilities</t>
        </is>
      </c>
      <c r="C2975" s="37" t="inlineStr">
        <is>
          <t>Onix abilities</t>
        </is>
      </c>
      <c r="D2975" s="37" t="inlineStr">
        <is>
          <t>Rock Head / Sturdy / Weak Armor</t>
        </is>
      </c>
      <c r="E2975" s="37" t="inlineStr">
        <is>
          <t>Rock Head / Rock Head / Weak Armor</t>
        </is>
      </c>
      <c r="F2975" s="37" t="inlineStr">
        <is>
          <t>Differs from upstream baseline</t>
        </is>
      </c>
      <c r="G2975" s="3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37" t="inlineStr">
        <is>
          <t>2026-10-01</t>
        </is>
      </c>
      <c r="B2977" s="37" t="inlineStr">
        <is>
          <t>Pokemon Stats</t>
        </is>
      </c>
      <c r="C2977" s="37" t="inlineStr">
        <is>
          <t>Overqwil baseSpAttack</t>
        </is>
      </c>
      <c r="D2977" s="37" t="n">
        <v>65</v>
      </c>
      <c r="E2977" s="37" t="n">
        <v>30</v>
      </c>
      <c r="F2977" s="37" t="inlineStr">
        <is>
          <t>Differs from upstream baseline</t>
        </is>
      </c>
      <c r="G2977" s="3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37" t="inlineStr">
        <is>
          <t>2026-10-01</t>
        </is>
      </c>
      <c r="B2979" s="37" t="inlineStr">
        <is>
          <t>Pokemon Stats</t>
        </is>
      </c>
      <c r="C2979" s="37" t="inlineStr">
        <is>
          <t>Pachirisu baseAttack</t>
        </is>
      </c>
      <c r="D2979" s="37" t="n">
        <v>45</v>
      </c>
      <c r="E2979" s="37" t="n">
        <v>65</v>
      </c>
      <c r="F2979" s="37" t="inlineStr">
        <is>
          <t>Differs from upstream baseline</t>
        </is>
      </c>
      <c r="G2979" s="3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37" t="inlineStr">
        <is>
          <t>2026-10-01</t>
        </is>
      </c>
      <c r="B2981" s="37" t="inlineStr">
        <is>
          <t>Abilities</t>
        </is>
      </c>
      <c r="C2981" s="37" t="inlineStr">
        <is>
          <t>Pachirisu abilities</t>
        </is>
      </c>
      <c r="D2981" s="37" t="inlineStr">
        <is>
          <t>Run Away / Pickup / Volt Absorb</t>
        </is>
      </c>
      <c r="E2981" s="37" t="inlineStr">
        <is>
          <t>Adaptability / Adaptability / Volt Absorb</t>
        </is>
      </c>
      <c r="F2981" s="37" t="inlineStr">
        <is>
          <t>Differs from upstream baseline</t>
        </is>
      </c>
      <c r="G2981" s="3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37" t="inlineStr">
        <is>
          <t>2026-10-01</t>
        </is>
      </c>
      <c r="B2983" s="37" t="inlineStr">
        <is>
          <t>Pokemon Stats</t>
        </is>
      </c>
      <c r="C2983" s="37" t="inlineStr">
        <is>
          <t>Pancham baseSpAttack</t>
        </is>
      </c>
      <c r="D2983" s="37" t="n">
        <v>46</v>
      </c>
      <c r="E2983" s="37" t="n">
        <v>30</v>
      </c>
      <c r="F2983" s="37" t="inlineStr">
        <is>
          <t>Differs from upstream baseline</t>
        </is>
      </c>
      <c r="G2983" s="3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37" t="inlineStr">
        <is>
          <t>2026-10-01</t>
        </is>
      </c>
      <c r="B2985" s="37" t="inlineStr">
        <is>
          <t>Pokemon Stats</t>
        </is>
      </c>
      <c r="C2985" s="37" t="inlineStr">
        <is>
          <t>Pangoro baseAttack</t>
        </is>
      </c>
      <c r="D2985" s="37" t="n">
        <v>124</v>
      </c>
      <c r="E2985" s="37" t="n">
        <v>145</v>
      </c>
      <c r="F2985" s="37" t="inlineStr">
        <is>
          <t>Differs from upstream baseline</t>
        </is>
      </c>
      <c r="G2985" s="3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37" t="inlineStr">
        <is>
          <t>2026-10-01</t>
        </is>
      </c>
      <c r="B2987" s="37" t="inlineStr">
        <is>
          <t>Pokemon Stats</t>
        </is>
      </c>
      <c r="C2987" s="37" t="inlineStr">
        <is>
          <t>Pangoro baseSpeed</t>
        </is>
      </c>
      <c r="D2987" s="37" t="n">
        <v>58</v>
      </c>
      <c r="E2987" s="37" t="n">
        <v>86</v>
      </c>
      <c r="F2987" s="37" t="inlineStr">
        <is>
          <t>Differs from upstream baseline</t>
        </is>
      </c>
      <c r="G2987" s="3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37" t="inlineStr">
        <is>
          <t>2026-10-01</t>
        </is>
      </c>
      <c r="B2989" s="37" t="inlineStr">
        <is>
          <t>Abilities</t>
        </is>
      </c>
      <c r="C2989" s="37" t="inlineStr">
        <is>
          <t>Parasect abilities</t>
        </is>
      </c>
      <c r="D2989" s="37" t="inlineStr">
        <is>
          <t>Effect Spore / Dry Skin / Damp</t>
        </is>
      </c>
      <c r="E2989" s="37" t="inlineStr">
        <is>
          <t>Dry Skin / Dry Skin / Damp</t>
        </is>
      </c>
      <c r="F2989" s="37" t="inlineStr">
        <is>
          <t>Differs from upstream baseline</t>
        </is>
      </c>
      <c r="G2989" s="3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37" t="inlineStr">
        <is>
          <t>2026-10-01</t>
        </is>
      </c>
      <c r="B2991" s="37" t="inlineStr">
        <is>
          <t>Pokemon Stats</t>
        </is>
      </c>
      <c r="C2991" s="37" t="inlineStr">
        <is>
          <t>Patrat baseDefense</t>
        </is>
      </c>
      <c r="D2991" s="37" t="n">
        <v>39</v>
      </c>
      <c r="E2991" s="37" t="n">
        <v>52</v>
      </c>
      <c r="F2991" s="37" t="inlineStr">
        <is>
          <t>Differs from upstream baseline</t>
        </is>
      </c>
      <c r="G2991" s="3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37" t="inlineStr">
        <is>
          <t>2026-10-01</t>
        </is>
      </c>
      <c r="B2993" s="37" t="inlineStr">
        <is>
          <t>Pokemon Stats</t>
        </is>
      </c>
      <c r="C2993" s="37" t="inlineStr">
        <is>
          <t>Patrat baseSpDefense</t>
        </is>
      </c>
      <c r="D2993" s="37" t="n">
        <v>39</v>
      </c>
      <c r="E2993" s="37" t="n">
        <v>52</v>
      </c>
      <c r="F2993" s="37" t="inlineStr">
        <is>
          <t>Differs from upstream baseline</t>
        </is>
      </c>
      <c r="G2993" s="3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37" t="inlineStr">
        <is>
          <t>2026-10-01</t>
        </is>
      </c>
      <c r="B2995" s="37" t="inlineStr">
        <is>
          <t>Pokemon Stats</t>
        </is>
      </c>
      <c r="C2995" s="37" t="inlineStr">
        <is>
          <t>Pawniard baseAttack</t>
        </is>
      </c>
      <c r="D2995" s="37" t="n">
        <v>85</v>
      </c>
      <c r="E2995" s="37" t="n">
        <v>91</v>
      </c>
      <c r="F2995" s="37" t="inlineStr">
        <is>
          <t>Differs from upstream baseline</t>
        </is>
      </c>
      <c r="G2995" s="3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37" t="inlineStr">
        <is>
          <t>2026-10-01</t>
        </is>
      </c>
      <c r="B2997" s="37" t="inlineStr">
        <is>
          <t>Pokemon Stats</t>
        </is>
      </c>
      <c r="C2997" s="37" t="inlineStr">
        <is>
          <t>Pawniard baseSpeed</t>
        </is>
      </c>
      <c r="D2997" s="37" t="n">
        <v>60</v>
      </c>
      <c r="E2997" s="37" t="n">
        <v>64</v>
      </c>
      <c r="F2997" s="37" t="inlineStr">
        <is>
          <t>Differs from upstream baseline</t>
        </is>
      </c>
      <c r="G2997" s="3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37" t="inlineStr">
        <is>
          <t>2026-10-01</t>
        </is>
      </c>
      <c r="B2999" s="37" t="inlineStr">
        <is>
          <t>Pokemon Stats</t>
        </is>
      </c>
      <c r="C2999" s="37" t="inlineStr">
        <is>
          <t>Pelipper baseAttack</t>
        </is>
      </c>
      <c r="D2999" s="37" t="n">
        <v>50</v>
      </c>
      <c r="E2999" s="37" t="n">
        <v>80</v>
      </c>
      <c r="F2999" s="37" t="inlineStr">
        <is>
          <t>Differs from upstream baseline</t>
        </is>
      </c>
      <c r="G2999" s="3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37" t="inlineStr">
        <is>
          <t>2026-10-01</t>
        </is>
      </c>
      <c r="B3001" s="37" t="inlineStr">
        <is>
          <t>Pokemon Stats</t>
        </is>
      </c>
      <c r="C3001" s="37" t="inlineStr">
        <is>
          <t>Perrserker baseAttack</t>
        </is>
      </c>
      <c r="D3001" s="37" t="n">
        <v>110</v>
      </c>
      <c r="E3001" s="37" t="n">
        <v>124</v>
      </c>
      <c r="F3001" s="37" t="inlineStr">
        <is>
          <t>Differs from upstream baseline</t>
        </is>
      </c>
      <c r="G3001" s="3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37" t="inlineStr">
        <is>
          <t>2026-10-01</t>
        </is>
      </c>
      <c r="B3003" s="37" t="inlineStr">
        <is>
          <t>Pokemon Stats</t>
        </is>
      </c>
      <c r="C3003" s="37" t="inlineStr">
        <is>
          <t>Perrserker baseSpDefense</t>
        </is>
      </c>
      <c r="D3003" s="37" t="n">
        <v>60</v>
      </c>
      <c r="E3003" s="37" t="n">
        <v>71</v>
      </c>
      <c r="F3003" s="37" t="inlineStr">
        <is>
          <t>Differs from upstream baseline</t>
        </is>
      </c>
      <c r="G3003" s="3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37" t="inlineStr">
        <is>
          <t>2026-10-01</t>
        </is>
      </c>
      <c r="B3005" s="37" t="inlineStr">
        <is>
          <t>Pokemon Stats</t>
        </is>
      </c>
      <c r="C3005" s="37" t="inlineStr">
        <is>
          <t>Persian baseAttack</t>
        </is>
      </c>
      <c r="D3005" s="37" t="n">
        <v>70</v>
      </c>
      <c r="E3005" s="37" t="n">
        <v>92</v>
      </c>
      <c r="F3005" s="37" t="inlineStr">
        <is>
          <t>Differs from upstream baseline</t>
        </is>
      </c>
      <c r="G3005" s="3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37" t="inlineStr">
        <is>
          <t>2026-10-01</t>
        </is>
      </c>
      <c r="B3007" s="37" t="inlineStr">
        <is>
          <t>Pokemon Stats</t>
        </is>
      </c>
      <c r="C3007" s="37" t="inlineStr">
        <is>
          <t>Persian baseHP</t>
        </is>
      </c>
      <c r="D3007" s="37" t="n">
        <v>65</v>
      </c>
      <c r="E3007" s="37" t="n">
        <v>68</v>
      </c>
      <c r="F3007" s="37" t="inlineStr">
        <is>
          <t>Differs from upstream baseline</t>
        </is>
      </c>
      <c r="G3007" s="3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37" t="inlineStr">
        <is>
          <t>2026-10-01</t>
        </is>
      </c>
      <c r="B3009" s="37" t="inlineStr">
        <is>
          <t>Pokemon Stats</t>
        </is>
      </c>
      <c r="C3009" s="37" t="inlineStr">
        <is>
          <t>Persian baseDefense</t>
        </is>
      </c>
      <c r="D3009" s="37" t="n">
        <v>60</v>
      </c>
      <c r="E3009" s="37" t="n">
        <v>69</v>
      </c>
      <c r="F3009" s="37" t="inlineStr">
        <is>
          <t>Differs from upstream baseline</t>
        </is>
      </c>
      <c r="G3009" s="3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37" t="inlineStr">
        <is>
          <t>2026-10-01</t>
        </is>
      </c>
      <c r="B3011" s="37" t="inlineStr">
        <is>
          <t>Pokemon Stats</t>
        </is>
      </c>
      <c r="C3011" s="37" t="inlineStr">
        <is>
          <t>Persian baseSpDefense</t>
        </is>
      </c>
      <c r="D3011" s="37" t="n">
        <v>65</v>
      </c>
      <c r="E3011" s="37" t="n">
        <v>73</v>
      </c>
      <c r="F3011" s="37" t="inlineStr">
        <is>
          <t>Differs from upstream baseline</t>
        </is>
      </c>
      <c r="G3011" s="3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37" t="inlineStr">
        <is>
          <t>2026-10-01</t>
        </is>
      </c>
      <c r="B3013" s="37" t="inlineStr">
        <is>
          <t>Pokemon Stats</t>
        </is>
      </c>
      <c r="C3013" s="37" t="inlineStr">
        <is>
          <t>Petilil baseAttack</t>
        </is>
      </c>
      <c r="D3013" s="37" t="n">
        <v>35</v>
      </c>
      <c r="E3013" s="37" t="n">
        <v>30</v>
      </c>
      <c r="F3013" s="37" t="inlineStr">
        <is>
          <t>Differs from upstream baseline</t>
        </is>
      </c>
      <c r="G3013" s="3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37" t="inlineStr">
        <is>
          <t>2026-10-01</t>
        </is>
      </c>
      <c r="B3015" s="37" t="inlineStr">
        <is>
          <t>Pokemon Stats</t>
        </is>
      </c>
      <c r="C3015" s="37" t="inlineStr">
        <is>
          <t>Petilil baseSpeed</t>
        </is>
      </c>
      <c r="D3015" s="37" t="n">
        <v>30</v>
      </c>
      <c r="E3015" s="37" t="n">
        <v>52</v>
      </c>
      <c r="F3015" s="37" t="inlineStr">
        <is>
          <t>Differs from upstream baseline</t>
        </is>
      </c>
      <c r="G3015" s="3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37" t="inlineStr">
        <is>
          <t>2026-10-01</t>
        </is>
      </c>
      <c r="B3017" s="37" t="inlineStr">
        <is>
          <t>Pokemon Stats</t>
        </is>
      </c>
      <c r="C3017" s="37" t="inlineStr">
        <is>
          <t>Phione baseAttack</t>
        </is>
      </c>
      <c r="D3017" s="37" t="n">
        <v>80</v>
      </c>
      <c r="E3017" s="37" t="n">
        <v>90</v>
      </c>
      <c r="F3017" s="37" t="inlineStr">
        <is>
          <t>Differs from upstream baseline</t>
        </is>
      </c>
      <c r="G3017" s="3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37" t="inlineStr">
        <is>
          <t>2026-10-01</t>
        </is>
      </c>
      <c r="B3019" s="37" t="inlineStr">
        <is>
          <t>Pokemon Stats</t>
        </is>
      </c>
      <c r="C3019" s="37" t="inlineStr">
        <is>
          <t>Phione baseSpAttack</t>
        </is>
      </c>
      <c r="D3019" s="37" t="n">
        <v>80</v>
      </c>
      <c r="E3019" s="37" t="n">
        <v>90</v>
      </c>
      <c r="F3019" s="37" t="inlineStr">
        <is>
          <t>Differs from upstream baseline</t>
        </is>
      </c>
      <c r="G3019" s="3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37" t="inlineStr">
        <is>
          <t>2026-10-01</t>
        </is>
      </c>
      <c r="B3021" s="37" t="inlineStr">
        <is>
          <t>Evolutions</t>
        </is>
      </c>
      <c r="C3021" s="37" t="inlineStr">
        <is>
          <t>Pichu evolution</t>
        </is>
      </c>
      <c r="D3021" s="37" t="inlineStr">
        <is>
          <t>Friendship -&gt; Pikachu</t>
        </is>
      </c>
      <c r="E3021" s="37" t="inlineStr">
        <is>
          <t>Lv 15 -&gt; Pikachu</t>
        </is>
      </c>
      <c r="F3021" s="37" t="inlineStr">
        <is>
          <t>Differs from upstream baseline</t>
        </is>
      </c>
      <c r="G3021" s="3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37" t="inlineStr">
        <is>
          <t>2026-10-01</t>
        </is>
      </c>
      <c r="B3023" s="37" t="inlineStr">
        <is>
          <t>Pokemon Stats</t>
        </is>
      </c>
      <c r="C3023" s="37" t="inlineStr">
        <is>
          <t>Pidgeot baseSpAttack</t>
        </is>
      </c>
      <c r="D3023" s="37" t="n">
        <v>70</v>
      </c>
      <c r="E3023" s="37" t="n">
        <v>100</v>
      </c>
      <c r="F3023" s="37" t="inlineStr">
        <is>
          <t>Differs from upstream baseline</t>
        </is>
      </c>
      <c r="G3023" s="3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37" t="inlineStr">
        <is>
          <t>2026-10-01</t>
        </is>
      </c>
      <c r="B3025" s="37" t="inlineStr">
        <is>
          <t>Abilities</t>
        </is>
      </c>
      <c r="C3025" s="37" t="inlineStr">
        <is>
          <t>Pidgeotto abilities</t>
        </is>
      </c>
      <c r="D3025" s="37" t="inlineStr">
        <is>
          <t>Keen Eye / Tangled Feet / Big Pecks</t>
        </is>
      </c>
      <c r="E3025" s="37" t="inlineStr">
        <is>
          <t>Tangled Feet / Tangled Feet / Big Pecks</t>
        </is>
      </c>
      <c r="F3025" s="37" t="inlineStr">
        <is>
          <t>Differs from upstream baseline</t>
        </is>
      </c>
      <c r="G3025" s="3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37" t="inlineStr">
        <is>
          <t>2026-10-01</t>
        </is>
      </c>
      <c r="B3027" s="37" t="inlineStr">
        <is>
          <t>Abilities</t>
        </is>
      </c>
      <c r="C3027" s="37" t="inlineStr">
        <is>
          <t>Pidgey abilities</t>
        </is>
      </c>
      <c r="D3027" s="37" t="inlineStr">
        <is>
          <t>Keen Eye / Tangled Feet / Big Pecks</t>
        </is>
      </c>
      <c r="E3027" s="37" t="inlineStr">
        <is>
          <t>Tangled Feet / Tangled Feet / Big Pecks</t>
        </is>
      </c>
      <c r="F3027" s="37" t="inlineStr">
        <is>
          <t>Differs from upstream baseline</t>
        </is>
      </c>
      <c r="G3027" s="3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37" t="inlineStr">
        <is>
          <t>2026-10-01</t>
        </is>
      </c>
      <c r="B3029" s="37" t="inlineStr">
        <is>
          <t>Pokemon Stats</t>
        </is>
      </c>
      <c r="C3029" s="37" t="inlineStr">
        <is>
          <t>Pidove baseSpAttack</t>
        </is>
      </c>
      <c r="D3029" s="37" t="n">
        <v>36</v>
      </c>
      <c r="E3029" s="37" t="n">
        <v>55</v>
      </c>
      <c r="F3029" s="37" t="inlineStr">
        <is>
          <t>Differs from upstream baseline</t>
        </is>
      </c>
      <c r="G3029" s="3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37" t="inlineStr">
        <is>
          <t>2026-10-01</t>
        </is>
      </c>
      <c r="B3031" s="37" t="inlineStr">
        <is>
          <t>Pokemon Stats</t>
        </is>
      </c>
      <c r="C3031" s="37" t="inlineStr">
        <is>
          <t>Pikachu baseDefense</t>
        </is>
      </c>
      <c r="D3031" s="37" t="n">
        <v>40</v>
      </c>
      <c r="E3031" s="37" t="n">
        <v>30</v>
      </c>
      <c r="F3031" s="37" t="inlineStr">
        <is>
          <t>Differs from upstream baseline</t>
        </is>
      </c>
      <c r="G3031" s="3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37" t="inlineStr">
        <is>
          <t>2026-10-01</t>
        </is>
      </c>
      <c r="B3033" s="37" t="inlineStr">
        <is>
          <t>Abilities</t>
        </is>
      </c>
      <c r="C3033" s="37" t="inlineStr">
        <is>
          <t>Pikachu abilities</t>
        </is>
      </c>
      <c r="D3033" s="37" t="inlineStr">
        <is>
          <t>Static / Lightning Rod</t>
        </is>
      </c>
      <c r="E3033" s="37" t="inlineStr">
        <is>
          <t>Reckless / Lightning Rod</t>
        </is>
      </c>
      <c r="F3033" s="37" t="inlineStr">
        <is>
          <t>Differs from upstream baseline</t>
        </is>
      </c>
      <c r="G3033" s="3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37" t="inlineStr">
        <is>
          <t>2026-10-01</t>
        </is>
      </c>
      <c r="B3035" s="37" t="inlineStr">
        <is>
          <t>Pokemon Stats</t>
        </is>
      </c>
      <c r="C3035" s="37" t="inlineStr">
        <is>
          <t>Piloswine baseSpeed</t>
        </is>
      </c>
      <c r="D3035" s="37" t="n">
        <v>50</v>
      </c>
      <c r="E3035" s="37" t="n">
        <v>80</v>
      </c>
      <c r="F3035" s="37" t="inlineStr">
        <is>
          <t>Differs from upstream baseline</t>
        </is>
      </c>
      <c r="G3035" s="3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37" t="inlineStr">
        <is>
          <t>2026-10-01</t>
        </is>
      </c>
      <c r="B3037" s="37" t="inlineStr">
        <is>
          <t>Abilities</t>
        </is>
      </c>
      <c r="C3037" s="37" t="inlineStr">
        <is>
          <t>Pineco abilities</t>
        </is>
      </c>
      <c r="D3037" s="37" t="inlineStr">
        <is>
          <t>Sturdy / Overcoat</t>
        </is>
      </c>
      <c r="E3037" s="37" t="inlineStr">
        <is>
          <t>Rough Skin / Overcoat</t>
        </is>
      </c>
      <c r="F3037" s="37" t="inlineStr">
        <is>
          <t>Differs from upstream baseline</t>
        </is>
      </c>
      <c r="G3037" s="3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37" t="inlineStr">
        <is>
          <t>2026-10-01</t>
        </is>
      </c>
      <c r="B3039" s="37" t="inlineStr">
        <is>
          <t>Pokemon Stats</t>
        </is>
      </c>
      <c r="C3039" s="37" t="inlineStr">
        <is>
          <t>Piplup baseSpAttack</t>
        </is>
      </c>
      <c r="D3039" s="37" t="n">
        <v>61</v>
      </c>
      <c r="E3039" s="37" t="n">
        <v>51</v>
      </c>
      <c r="F3039" s="37" t="inlineStr">
        <is>
          <t>Differs from upstream baseline</t>
        </is>
      </c>
      <c r="G3039" s="3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37" t="inlineStr">
        <is>
          <t>2026-10-01</t>
        </is>
      </c>
      <c r="B3041" s="37" t="inlineStr">
        <is>
          <t>Pokemon Stats</t>
        </is>
      </c>
      <c r="C3041" s="37" t="inlineStr">
        <is>
          <t>Politoed baseAttack</t>
        </is>
      </c>
      <c r="D3041" s="37" t="n">
        <v>75</v>
      </c>
      <c r="E3041" s="37" t="n">
        <v>85</v>
      </c>
      <c r="F3041" s="37" t="inlineStr">
        <is>
          <t>Differs from upstream baseline</t>
        </is>
      </c>
      <c r="G3041" s="3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37" t="inlineStr">
        <is>
          <t>2026-10-01</t>
        </is>
      </c>
      <c r="B3043" s="37" t="inlineStr">
        <is>
          <t>Abilities</t>
        </is>
      </c>
      <c r="C3043" s="37" t="inlineStr">
        <is>
          <t>Politoed abilities</t>
        </is>
      </c>
      <c r="D3043" s="37" t="inlineStr">
        <is>
          <t>Water Absorb / Damp / Drizzle</t>
        </is>
      </c>
      <c r="E3043" s="37" t="inlineStr">
        <is>
          <t>Swift Swim / Water Absorb / Regenerator</t>
        </is>
      </c>
      <c r="F3043" s="37" t="inlineStr">
        <is>
          <t>Differs from upstream baseline</t>
        </is>
      </c>
      <c r="G3043" s="3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37" t="inlineStr">
        <is>
          <t>2026-10-01</t>
        </is>
      </c>
      <c r="B3045" s="37" t="inlineStr">
        <is>
          <t>Abilities</t>
        </is>
      </c>
      <c r="C3045" s="37" t="inlineStr">
        <is>
          <t>Poliwhirl abilities</t>
        </is>
      </c>
      <c r="D3045" s="37" t="inlineStr">
        <is>
          <t>Water Absorb / Damp / Swift Swim</t>
        </is>
      </c>
      <c r="E3045" s="37" t="inlineStr">
        <is>
          <t>Swift Swim / Swift Swim / Swift Swim</t>
        </is>
      </c>
      <c r="F3045" s="37" t="inlineStr">
        <is>
          <t>Differs from upstream baseline</t>
        </is>
      </c>
      <c r="G3045" s="3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37" t="inlineStr">
        <is>
          <t>2026-10-01</t>
        </is>
      </c>
      <c r="B3047" s="37" t="inlineStr">
        <is>
          <t>Pokemon Stats</t>
        </is>
      </c>
      <c r="C3047" s="37" t="inlineStr">
        <is>
          <t>Poliwrath baseSpeed</t>
        </is>
      </c>
      <c r="D3047" s="37" t="n">
        <v>70</v>
      </c>
      <c r="E3047" s="37" t="n">
        <v>90</v>
      </c>
      <c r="F3047" s="37" t="inlineStr">
        <is>
          <t>Differs from upstream baseline</t>
        </is>
      </c>
      <c r="G3047" s="3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37" t="inlineStr">
        <is>
          <t>2026-10-01</t>
        </is>
      </c>
      <c r="B3049" s="37" t="inlineStr">
        <is>
          <t>Abilities</t>
        </is>
      </c>
      <c r="C3049" s="37" t="inlineStr">
        <is>
          <t>Ponyta abilities</t>
        </is>
      </c>
      <c r="D3049" s="37" t="inlineStr">
        <is>
          <t>Run Away / Flash Fire / Flame Body</t>
        </is>
      </c>
      <c r="E3049" s="37" t="inlineStr">
        <is>
          <t>Reckless / Reckless / Flame Body</t>
        </is>
      </c>
      <c r="F3049" s="37" t="inlineStr">
        <is>
          <t>Differs from upstream baseline</t>
        </is>
      </c>
      <c r="G3049" s="3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37" t="inlineStr">
        <is>
          <t>2026-10-01</t>
        </is>
      </c>
      <c r="B3051" s="37" t="inlineStr">
        <is>
          <t>Abilities</t>
        </is>
      </c>
      <c r="C3051" s="37" t="inlineStr">
        <is>
          <t>Poochyena abilities</t>
        </is>
      </c>
      <c r="D3051" s="37" t="inlineStr">
        <is>
          <t>Run Away / Quick Feet / Rattled</t>
        </is>
      </c>
      <c r="E3051" s="37" t="inlineStr">
        <is>
          <t>Quick Feet / Quick Feet / Rattled</t>
        </is>
      </c>
      <c r="F3051" s="37" t="inlineStr">
        <is>
          <t>Differs from upstream baseline</t>
        </is>
      </c>
      <c r="G3051" s="3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37" t="inlineStr">
        <is>
          <t>2026-10-01</t>
        </is>
      </c>
      <c r="B3053" s="37" t="inlineStr">
        <is>
          <t>Abilities</t>
        </is>
      </c>
      <c r="C3053" s="37" t="inlineStr">
        <is>
          <t>Porygon2 abilities</t>
        </is>
      </c>
      <c r="D3053" s="37" t="inlineStr">
        <is>
          <t>Trace / Download / Analytic</t>
        </is>
      </c>
      <c r="E3053" s="37" t="inlineStr">
        <is>
          <t>Trace / Trace / Analytic</t>
        </is>
      </c>
      <c r="F3053" s="37" t="inlineStr">
        <is>
          <t>Differs from upstream baseline</t>
        </is>
      </c>
      <c r="G3053" s="3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37" t="inlineStr">
        <is>
          <t>2026-10-01</t>
        </is>
      </c>
      <c r="B3055" s="37" t="inlineStr">
        <is>
          <t>Pokemon Stats</t>
        </is>
      </c>
      <c r="C3055" s="37" t="inlineStr">
        <is>
          <t>Primeape baseHP</t>
        </is>
      </c>
      <c r="D3055" s="37" t="n">
        <v>65</v>
      </c>
      <c r="E3055" s="37" t="n">
        <v>75</v>
      </c>
      <c r="F3055" s="37" t="inlineStr">
        <is>
          <t>Differs from upstream baseline</t>
        </is>
      </c>
      <c r="G3055" s="3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37" t="inlineStr">
        <is>
          <t>2026-10-01</t>
        </is>
      </c>
      <c r="B3057" s="37" t="inlineStr">
        <is>
          <t>Pokemon Stats</t>
        </is>
      </c>
      <c r="C3057" s="37" t="inlineStr">
        <is>
          <t>Primeape baseDefense</t>
        </is>
      </c>
      <c r="D3057" s="37" t="n">
        <v>60</v>
      </c>
      <c r="E3057" s="37" t="n">
        <v>80</v>
      </c>
      <c r="F3057" s="37" t="inlineStr">
        <is>
          <t>Differs from upstream baseline</t>
        </is>
      </c>
      <c r="G3057" s="3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37" t="inlineStr">
        <is>
          <t>2026-10-01</t>
        </is>
      </c>
      <c r="B3059" s="37" t="inlineStr">
        <is>
          <t>Pokemon Stats</t>
        </is>
      </c>
      <c r="C3059" s="37" t="inlineStr">
        <is>
          <t>Primeape baseSpDefense</t>
        </is>
      </c>
      <c r="D3059" s="37" t="n">
        <v>70</v>
      </c>
      <c r="E3059" s="37" t="n">
        <v>90</v>
      </c>
      <c r="F3059" s="37" t="inlineStr">
        <is>
          <t>Differs from upstream baseline</t>
        </is>
      </c>
      <c r="G3059" s="3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37" t="inlineStr">
        <is>
          <t>2026-10-01</t>
        </is>
      </c>
      <c r="B3061" s="37" t="inlineStr">
        <is>
          <t>Pokemon Stats</t>
        </is>
      </c>
      <c r="C3061" s="37" t="inlineStr">
        <is>
          <t>Prinplup baseAttack</t>
        </is>
      </c>
      <c r="D3061" s="37" t="n">
        <v>66</v>
      </c>
      <c r="E3061" s="37" t="n">
        <v>81</v>
      </c>
      <c r="F3061" s="37" t="inlineStr">
        <is>
          <t>Differs from upstream baseline</t>
        </is>
      </c>
      <c r="G3061" s="3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37" t="inlineStr">
        <is>
          <t>2026-10-01</t>
        </is>
      </c>
      <c r="B3063" s="37" t="inlineStr">
        <is>
          <t>Abilities</t>
        </is>
      </c>
      <c r="C3063" s="37" t="inlineStr">
        <is>
          <t>Prinplup abilities</t>
        </is>
      </c>
      <c r="D3063" s="37" t="inlineStr">
        <is>
          <t>Torrent / Competitive</t>
        </is>
      </c>
      <c r="E3063" s="37" t="inlineStr">
        <is>
          <t>Swift Swim / Torrent / Competitive</t>
        </is>
      </c>
      <c r="F3063" s="37" t="inlineStr">
        <is>
          <t>Differs from upstream baseline</t>
        </is>
      </c>
      <c r="G3063" s="3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37" t="inlineStr">
        <is>
          <t>2026-10-01</t>
        </is>
      </c>
      <c r="B3065" s="37" t="inlineStr">
        <is>
          <t>Pokemon Stats</t>
        </is>
      </c>
      <c r="C3065" s="37" t="inlineStr">
        <is>
          <t>Probopass baseAttack</t>
        </is>
      </c>
      <c r="D3065" s="37" t="n">
        <v>55</v>
      </c>
      <c r="E3065" s="37" t="n">
        <v>75</v>
      </c>
      <c r="F3065" s="37" t="inlineStr">
        <is>
          <t>Differs from upstream baseline</t>
        </is>
      </c>
      <c r="G3065" s="3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37" t="inlineStr">
        <is>
          <t>2026-10-01</t>
        </is>
      </c>
      <c r="B3067" s="37" t="inlineStr">
        <is>
          <t>Abilities</t>
        </is>
      </c>
      <c r="C3067" s="37" t="inlineStr">
        <is>
          <t>Psyduck abilities</t>
        </is>
      </c>
      <c r="D3067" s="37" t="inlineStr">
        <is>
          <t>Damp / Cloud Nine / Swift Swim</t>
        </is>
      </c>
      <c r="E3067" s="37" t="inlineStr">
        <is>
          <t>Simple / Unaware / Swift Swim</t>
        </is>
      </c>
      <c r="F3067" s="37" t="inlineStr">
        <is>
          <t>Differs from upstream baseline</t>
        </is>
      </c>
      <c r="G3067" s="3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37" t="inlineStr">
        <is>
          <t>2026-10-01</t>
        </is>
      </c>
      <c r="B3069" s="37" t="inlineStr">
        <is>
          <t>Pokemon Stats</t>
        </is>
      </c>
      <c r="C3069" s="37" t="inlineStr">
        <is>
          <t>Purrloin baseHP</t>
        </is>
      </c>
      <c r="D3069" s="37" t="n">
        <v>41</v>
      </c>
      <c r="E3069" s="37" t="n">
        <v>46</v>
      </c>
      <c r="F3069" s="37" t="inlineStr">
        <is>
          <t>Differs from upstream baseline</t>
        </is>
      </c>
      <c r="G3069" s="3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37" t="inlineStr">
        <is>
          <t>2026-10-01</t>
        </is>
      </c>
      <c r="B3071" s="37" t="inlineStr">
        <is>
          <t>Pokemon Stats</t>
        </is>
      </c>
      <c r="C3071" s="37" t="inlineStr">
        <is>
          <t>Purrloin baseDefense</t>
        </is>
      </c>
      <c r="D3071" s="37" t="n">
        <v>37</v>
      </c>
      <c r="E3071" s="37" t="n">
        <v>45</v>
      </c>
      <c r="F3071" s="37" t="inlineStr">
        <is>
          <t>Differs from upstream baseline</t>
        </is>
      </c>
      <c r="G3071" s="3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37" t="inlineStr">
        <is>
          <t>2026-10-01</t>
        </is>
      </c>
      <c r="B3073" s="37" t="inlineStr">
        <is>
          <t>Pokemon Stats</t>
        </is>
      </c>
      <c r="C3073" s="37" t="inlineStr">
        <is>
          <t>Purugly baseHP</t>
        </is>
      </c>
      <c r="D3073" s="37" t="n">
        <v>71</v>
      </c>
      <c r="E3073" s="37" t="n">
        <v>91</v>
      </c>
      <c r="F3073" s="37" t="inlineStr">
        <is>
          <t>Differs from upstream baseline</t>
        </is>
      </c>
      <c r="G3073" s="3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37" t="inlineStr">
        <is>
          <t>2026-10-01</t>
        </is>
      </c>
      <c r="B3075" s="37" t="inlineStr">
        <is>
          <t>Pokemon Stats</t>
        </is>
      </c>
      <c r="C3075" s="37" t="inlineStr">
        <is>
          <t>Purugly baseSpDefense</t>
        </is>
      </c>
      <c r="D3075" s="37" t="n">
        <v>59</v>
      </c>
      <c r="E3075" s="37" t="n">
        <v>69</v>
      </c>
      <c r="F3075" s="37" t="inlineStr">
        <is>
          <t>Differs from upstream baseline</t>
        </is>
      </c>
      <c r="G3075" s="3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37" t="inlineStr">
        <is>
          <t>2026-10-01</t>
        </is>
      </c>
      <c r="B3077" s="37" t="inlineStr">
        <is>
          <t>Pokemon Stats</t>
        </is>
      </c>
      <c r="C3077" s="37" t="inlineStr">
        <is>
          <t>Pyroar baseAttack</t>
        </is>
      </c>
      <c r="D3077" s="37" t="n">
        <v>68</v>
      </c>
      <c r="E3077" s="37" t="n">
        <v>30</v>
      </c>
      <c r="F3077" s="37" t="inlineStr">
        <is>
          <t>Differs from upstream baseline</t>
        </is>
      </c>
      <c r="G3077" s="3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37" t="inlineStr">
        <is>
          <t>2026-10-01</t>
        </is>
      </c>
      <c r="B3079" s="37" t="inlineStr">
        <is>
          <t>Pokemon Stats</t>
        </is>
      </c>
      <c r="C3079" s="37" t="inlineStr">
        <is>
          <t>Pyroar baseSpeed</t>
        </is>
      </c>
      <c r="D3079" s="37" t="n">
        <v>106</v>
      </c>
      <c r="E3079" s="37" t="n">
        <v>133</v>
      </c>
      <c r="F3079" s="37" t="inlineStr">
        <is>
          <t>Differs from upstream baseline</t>
        </is>
      </c>
      <c r="G3079" s="3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37" t="inlineStr">
        <is>
          <t>2026-10-01</t>
        </is>
      </c>
      <c r="B3081" s="37" t="inlineStr">
        <is>
          <t>Abilities</t>
        </is>
      </c>
      <c r="C3081" s="37" t="inlineStr">
        <is>
          <t>Quagsire abilities</t>
        </is>
      </c>
      <c r="D3081" s="37" t="inlineStr">
        <is>
          <t>Damp / Water Absorb / Unaware</t>
        </is>
      </c>
      <c r="E3081" s="37" t="inlineStr">
        <is>
          <t>Simple / Poison Point / Unaware</t>
        </is>
      </c>
      <c r="F3081" s="37" t="inlineStr">
        <is>
          <t>Differs from upstream baseline</t>
        </is>
      </c>
      <c r="G3081" s="3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37" t="inlineStr">
        <is>
          <t>2026-10-01</t>
        </is>
      </c>
      <c r="B3083" s="37" t="inlineStr">
        <is>
          <t>Pokemon Stats</t>
        </is>
      </c>
      <c r="C3083" s="37" t="inlineStr">
        <is>
          <t>Qwilfish baseAttack</t>
        </is>
      </c>
      <c r="D3083" s="37" t="n">
        <v>95</v>
      </c>
      <c r="E3083" s="37" t="n">
        <v>115</v>
      </c>
      <c r="F3083" s="37" t="inlineStr">
        <is>
          <t>Differs from upstream baseline</t>
        </is>
      </c>
      <c r="G3083" s="3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37" t="inlineStr">
        <is>
          <t>2026-10-01</t>
        </is>
      </c>
      <c r="B3085" s="37" t="inlineStr">
        <is>
          <t>Pokemon Stats</t>
        </is>
      </c>
      <c r="C3085" s="37" t="inlineStr">
        <is>
          <t>Qwilfish baseSpAttack</t>
        </is>
      </c>
      <c r="D3085" s="37" t="n">
        <v>55</v>
      </c>
      <c r="E3085" s="37" t="n">
        <v>65</v>
      </c>
      <c r="F3085" s="37" t="inlineStr">
        <is>
          <t>Differs from upstream baseline</t>
        </is>
      </c>
      <c r="G3085" s="3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37" t="inlineStr">
        <is>
          <t>2026-10-01</t>
        </is>
      </c>
      <c r="B3087" s="37" t="inlineStr">
        <is>
          <t>Abilities</t>
        </is>
      </c>
      <c r="C3087" s="37" t="inlineStr">
        <is>
          <t>Qwilfish abilities</t>
        </is>
      </c>
      <c r="D3087" s="37" t="inlineStr">
        <is>
          <t>Poison Point / Swift Swim / Intimidate</t>
        </is>
      </c>
      <c r="E3087" s="37" t="inlineStr">
        <is>
          <t>Swift Swim / Swift Swim / Intimidate</t>
        </is>
      </c>
      <c r="F3087" s="37" t="inlineStr">
        <is>
          <t>Differs from upstream baseline</t>
        </is>
      </c>
      <c r="G3087" s="3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37" t="inlineStr">
        <is>
          <t>2026-10-01</t>
        </is>
      </c>
      <c r="B3089" s="37" t="inlineStr">
        <is>
          <t>Pokemon Stats</t>
        </is>
      </c>
      <c r="C3089" s="37" t="inlineStr">
        <is>
          <t>Raichu baseSpDefense</t>
        </is>
      </c>
      <c r="D3089" s="37" t="n">
        <v>80</v>
      </c>
      <c r="E3089" s="37" t="n">
        <v>85</v>
      </c>
      <c r="F3089" s="37" t="inlineStr">
        <is>
          <t>Differs from upstream baseline</t>
        </is>
      </c>
      <c r="G3089" s="3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37" t="inlineStr">
        <is>
          <t>2026-10-01</t>
        </is>
      </c>
      <c r="B3091" s="37" t="inlineStr">
        <is>
          <t>Pokemon Stats</t>
        </is>
      </c>
      <c r="C3091" s="37" t="inlineStr">
        <is>
          <t>Raichu baseHP</t>
        </is>
      </c>
      <c r="D3091" s="37" t="n">
        <v>60</v>
      </c>
      <c r="E3091" s="37" t="n">
        <v>74</v>
      </c>
      <c r="F3091" s="37" t="inlineStr">
        <is>
          <t>Differs from upstream baseline</t>
        </is>
      </c>
      <c r="G3091" s="3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37" t="inlineStr">
        <is>
          <t>2026-10-01</t>
        </is>
      </c>
      <c r="B3093" s="37" t="inlineStr">
        <is>
          <t>Pokemon Stats</t>
        </is>
      </c>
      <c r="C3093" s="37" t="inlineStr">
        <is>
          <t>Raichu baseDefense</t>
        </is>
      </c>
      <c r="D3093" s="37" t="n">
        <v>50</v>
      </c>
      <c r="E3093" s="37" t="n">
        <v>68</v>
      </c>
      <c r="F3093" s="37" t="inlineStr">
        <is>
          <t>Differs from upstream baseline</t>
        </is>
      </c>
      <c r="G3093" s="3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37" t="inlineStr">
        <is>
          <t>2026-10-01</t>
        </is>
      </c>
      <c r="B3095" s="37" t="inlineStr">
        <is>
          <t>Abilities</t>
        </is>
      </c>
      <c r="C3095" s="37" t="inlineStr">
        <is>
          <t>Ralts abilities</t>
        </is>
      </c>
      <c r="D3095" s="37" t="inlineStr">
        <is>
          <t>Synchronize / Trace / Telepathy</t>
        </is>
      </c>
      <c r="E3095" s="37" t="inlineStr">
        <is>
          <t>Trace / Trace / Telepathy</t>
        </is>
      </c>
      <c r="F3095" s="37" t="inlineStr">
        <is>
          <t>Differs from upstream baseline</t>
        </is>
      </c>
      <c r="G3095" s="3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37" t="inlineStr">
        <is>
          <t>2026-10-01</t>
        </is>
      </c>
      <c r="B3097" s="37" t="inlineStr">
        <is>
          <t>Pokemon Stats</t>
        </is>
      </c>
      <c r="C3097" s="37" t="inlineStr">
        <is>
          <t>Rampardos baseDefense</t>
        </is>
      </c>
      <c r="D3097" s="37" t="n">
        <v>60</v>
      </c>
      <c r="E3097" s="37" t="n">
        <v>80</v>
      </c>
      <c r="F3097" s="37" t="inlineStr">
        <is>
          <t>Differs from upstream baseline</t>
        </is>
      </c>
      <c r="G3097" s="3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37" t="inlineStr">
        <is>
          <t>2026-10-01</t>
        </is>
      </c>
      <c r="B3099" s="37" t="inlineStr">
        <is>
          <t>Pokemon Stats</t>
        </is>
      </c>
      <c r="C3099" s="37" t="inlineStr">
        <is>
          <t>Rampardos baseSpDefense</t>
        </is>
      </c>
      <c r="D3099" s="37" t="n">
        <v>50</v>
      </c>
      <c r="E3099" s="37" t="n">
        <v>70</v>
      </c>
      <c r="F3099" s="37" t="inlineStr">
        <is>
          <t>Differs from upstream baseline</t>
        </is>
      </c>
      <c r="G3099" s="3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37" t="inlineStr">
        <is>
          <t>2026-10-01</t>
        </is>
      </c>
      <c r="B3101" s="37" t="inlineStr">
        <is>
          <t>Pokemon Stats</t>
        </is>
      </c>
      <c r="C3101" s="37" t="inlineStr">
        <is>
          <t>Rapidash baseHP</t>
        </is>
      </c>
      <c r="D3101" s="37" t="n">
        <v>65</v>
      </c>
      <c r="E3101" s="37" t="n">
        <v>70</v>
      </c>
      <c r="F3101" s="37" t="inlineStr">
        <is>
          <t>Differs from upstream baseline</t>
        </is>
      </c>
      <c r="G3101" s="3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37" t="inlineStr">
        <is>
          <t>2026-10-01</t>
        </is>
      </c>
      <c r="B3103" s="37" t="inlineStr">
        <is>
          <t>Pokemon Stats</t>
        </is>
      </c>
      <c r="C3103" s="37" t="inlineStr">
        <is>
          <t>Rapidash baseDefense</t>
        </is>
      </c>
      <c r="D3103" s="37" t="n">
        <v>70</v>
      </c>
      <c r="E3103" s="37" t="n">
        <v>75</v>
      </c>
      <c r="F3103" s="37" t="inlineStr">
        <is>
          <t>Differs from upstream baseline</t>
        </is>
      </c>
      <c r="G3103" s="3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37" t="inlineStr">
        <is>
          <t>2026-10-01</t>
        </is>
      </c>
      <c r="B3105" s="37" t="inlineStr">
        <is>
          <t>Pokemon Stats</t>
        </is>
      </c>
      <c r="C3105" s="37" t="inlineStr">
        <is>
          <t>Rapidash baseSpDefense</t>
        </is>
      </c>
      <c r="D3105" s="37" t="n">
        <v>80</v>
      </c>
      <c r="E3105" s="37" t="n">
        <v>85</v>
      </c>
      <c r="F3105" s="37" t="inlineStr">
        <is>
          <t>Differs from upstream baseline</t>
        </is>
      </c>
      <c r="G3105" s="3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37" t="inlineStr">
        <is>
          <t>2026-10-01</t>
        </is>
      </c>
      <c r="B3107" s="37" t="inlineStr">
        <is>
          <t>Abilities</t>
        </is>
      </c>
      <c r="C3107" s="37" t="inlineStr">
        <is>
          <t>Rapidash abilities</t>
        </is>
      </c>
      <c r="D3107" s="37" t="inlineStr">
        <is>
          <t>Run Away / Flash Fire / Flame Body</t>
        </is>
      </c>
      <c r="E3107" s="37" t="inlineStr">
        <is>
          <t>Reckless / Reckless / Flame Body</t>
        </is>
      </c>
      <c r="F3107" s="37" t="inlineStr">
        <is>
          <t>Differs from upstream baseline</t>
        </is>
      </c>
      <c r="G3107" s="3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37" t="inlineStr">
        <is>
          <t>2026-10-01</t>
        </is>
      </c>
      <c r="B3109" s="37" t="inlineStr">
        <is>
          <t>Abilities</t>
        </is>
      </c>
      <c r="C3109" s="37" t="inlineStr">
        <is>
          <t>Raticate abilities</t>
        </is>
      </c>
      <c r="D3109" s="37" t="inlineStr">
        <is>
          <t>Run Away / Guts / Hustle</t>
        </is>
      </c>
      <c r="E3109" s="37" t="inlineStr">
        <is>
          <t>Guts / Guts / Hustle</t>
        </is>
      </c>
      <c r="F3109" s="37" t="inlineStr">
        <is>
          <t>Differs from upstream baseline</t>
        </is>
      </c>
      <c r="G3109" s="3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37" t="inlineStr">
        <is>
          <t>2026-10-01</t>
        </is>
      </c>
      <c r="B3111" s="37" t="inlineStr">
        <is>
          <t>Pokemon Stats</t>
        </is>
      </c>
      <c r="C3111" s="37" t="inlineStr">
        <is>
          <t>Raticate baseDefense</t>
        </is>
      </c>
      <c r="D3111" s="37" t="n">
        <v>70</v>
      </c>
      <c r="E3111" s="37" t="n">
        <v>81</v>
      </c>
      <c r="F3111" s="37" t="inlineStr">
        <is>
          <t>Differs from upstream baseline</t>
        </is>
      </c>
      <c r="G3111" s="3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37" t="inlineStr">
        <is>
          <t>2026-10-01</t>
        </is>
      </c>
      <c r="B3113" s="37" t="inlineStr">
        <is>
          <t>Pokemon Stats</t>
        </is>
      </c>
      <c r="C3113" s="37" t="inlineStr">
        <is>
          <t>Raticate baseSpeed</t>
        </is>
      </c>
      <c r="D3113" s="37" t="n">
        <v>77</v>
      </c>
      <c r="E3113" s="37" t="n">
        <v>88</v>
      </c>
      <c r="F3113" s="37" t="inlineStr">
        <is>
          <t>Differs from upstream baseline</t>
        </is>
      </c>
      <c r="G3113" s="3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37" t="inlineStr">
        <is>
          <t>2026-10-01</t>
        </is>
      </c>
      <c r="B3115" s="37" t="inlineStr">
        <is>
          <t>Abilities</t>
        </is>
      </c>
      <c r="C3115" s="37" t="inlineStr">
        <is>
          <t>Rattata abilities</t>
        </is>
      </c>
      <c r="D3115" s="37" t="inlineStr">
        <is>
          <t>Gluttony / Hustle / Thick Fat</t>
        </is>
      </c>
      <c r="E3115" s="37" t="inlineStr">
        <is>
          <t>Guts / Guts / Thick Fat</t>
        </is>
      </c>
      <c r="F3115" s="37" t="inlineStr">
        <is>
          <t>Differs from upstream baseline</t>
        </is>
      </c>
      <c r="G3115" s="3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37" t="inlineStr">
        <is>
          <t>2026-10-01</t>
        </is>
      </c>
      <c r="B3117" s="37" t="inlineStr">
        <is>
          <t>Pokemon Stats</t>
        </is>
      </c>
      <c r="C3117" s="37" t="inlineStr">
        <is>
          <t>Regice baseSpAttack</t>
        </is>
      </c>
      <c r="D3117" s="37" t="n">
        <v>100</v>
      </c>
      <c r="E3117" s="37" t="n">
        <v>120</v>
      </c>
      <c r="F3117" s="37" t="inlineStr">
        <is>
          <t>Differs from upstream baseline</t>
        </is>
      </c>
      <c r="G3117" s="3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37" t="inlineStr">
        <is>
          <t>2026-10-01</t>
        </is>
      </c>
      <c r="B3119" s="37" t="inlineStr">
        <is>
          <t>Abilities</t>
        </is>
      </c>
      <c r="C3119" s="37" t="inlineStr">
        <is>
          <t>Regigigas abilities</t>
        </is>
      </c>
      <c r="D3119" s="37" t="inlineStr">
        <is>
          <t>Slow Start</t>
        </is>
      </c>
      <c r="E3119" s="37" t="inlineStr">
        <is>
          <t>Clear Body</t>
        </is>
      </c>
      <c r="F3119" s="37" t="inlineStr">
        <is>
          <t>Differs from upstream baseline</t>
        </is>
      </c>
      <c r="G3119" s="3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37" t="inlineStr">
        <is>
          <t>2026-10-01</t>
        </is>
      </c>
      <c r="B3121" s="37" t="inlineStr">
        <is>
          <t>Abilities</t>
        </is>
      </c>
      <c r="C3121" s="37" t="inlineStr">
        <is>
          <t>Regirock abilities</t>
        </is>
      </c>
      <c r="D3121" s="37" t="inlineStr">
        <is>
          <t>Clear Body / Sturdy</t>
        </is>
      </c>
      <c r="E3121" s="37" t="inlineStr">
        <is>
          <t>Solid Rock / Clear Body / Sturdy</t>
        </is>
      </c>
      <c r="F3121" s="37" t="inlineStr">
        <is>
          <t>Differs from upstream baseline</t>
        </is>
      </c>
      <c r="G3121" s="3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37" t="inlineStr">
        <is>
          <t>2026-10-01</t>
        </is>
      </c>
      <c r="B3123" s="37" t="inlineStr">
        <is>
          <t>Pokemon Stats</t>
        </is>
      </c>
      <c r="C3123" s="37" t="inlineStr">
        <is>
          <t>Registeel baseDefense</t>
        </is>
      </c>
      <c r="D3123" s="37" t="n">
        <v>150</v>
      </c>
      <c r="E3123" s="37" t="n">
        <v>200</v>
      </c>
      <c r="F3123" s="37" t="inlineStr">
        <is>
          <t>Differs from upstream baseline</t>
        </is>
      </c>
      <c r="G3123" s="3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37" t="inlineStr">
        <is>
          <t>2026-10-01</t>
        </is>
      </c>
      <c r="B3125" s="37" t="inlineStr">
        <is>
          <t>Pokemon Stats</t>
        </is>
      </c>
      <c r="C3125" s="37" t="inlineStr">
        <is>
          <t>Registeel baseSpDefense</t>
        </is>
      </c>
      <c r="D3125" s="37" t="n">
        <v>150</v>
      </c>
      <c r="E3125" s="37" t="n">
        <v>200</v>
      </c>
      <c r="F3125" s="37" t="inlineStr">
        <is>
          <t>Differs from upstream baseline</t>
        </is>
      </c>
      <c r="G3125" s="3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37" t="inlineStr">
        <is>
          <t>2026-10-01</t>
        </is>
      </c>
      <c r="B3127" s="37" t="inlineStr">
        <is>
          <t>Abilities</t>
        </is>
      </c>
      <c r="C3127" s="37" t="inlineStr">
        <is>
          <t>Registeel abilities</t>
        </is>
      </c>
      <c r="D3127" s="37" t="inlineStr">
        <is>
          <t>Clear Body / Light Metal</t>
        </is>
      </c>
      <c r="E3127" s="37" t="inlineStr">
        <is>
          <t>Filter / Clear Body / Light Metal</t>
        </is>
      </c>
      <c r="F3127" s="37" t="inlineStr">
        <is>
          <t>Differs from upstream baseline</t>
        </is>
      </c>
      <c r="G3127" s="3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37" t="inlineStr">
        <is>
          <t>2026-10-01</t>
        </is>
      </c>
      <c r="B3129" s="37" t="inlineStr">
        <is>
          <t>Pokemon Stats</t>
        </is>
      </c>
      <c r="C3129" s="37" t="inlineStr">
        <is>
          <t>Reuniclus baseAttack</t>
        </is>
      </c>
      <c r="D3129" s="37" t="n">
        <v>65</v>
      </c>
      <c r="E3129" s="37" t="n">
        <v>30</v>
      </c>
      <c r="F3129" s="37" t="inlineStr">
        <is>
          <t>Differs from upstream baseline</t>
        </is>
      </c>
      <c r="G3129" s="3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37" t="inlineStr">
        <is>
          <t>2026-10-01</t>
        </is>
      </c>
      <c r="B3131" s="37" t="inlineStr">
        <is>
          <t>Pokemon Stats</t>
        </is>
      </c>
      <c r="C3131" s="37" t="inlineStr">
        <is>
          <t>Reuniclus baseSpAttack</t>
        </is>
      </c>
      <c r="D3131" s="37" t="n">
        <v>125</v>
      </c>
      <c r="E3131" s="37" t="n">
        <v>146</v>
      </c>
      <c r="F3131" s="37" t="inlineStr">
        <is>
          <t>Differs from upstream baseline</t>
        </is>
      </c>
      <c r="G3131" s="3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37" t="inlineStr">
        <is>
          <t>2026-10-01</t>
        </is>
      </c>
      <c r="B3133" s="37" t="inlineStr">
        <is>
          <t>Abilities</t>
        </is>
      </c>
      <c r="C3133" s="37" t="inlineStr">
        <is>
          <t>Rhyperior abilities</t>
        </is>
      </c>
      <c r="D3133" s="37" t="inlineStr">
        <is>
          <t>Lightning Rod / Solid Rock / Reckless</t>
        </is>
      </c>
      <c r="E3133" s="37" t="inlineStr">
        <is>
          <t>Solid Rock / Solid Rock / Reckless</t>
        </is>
      </c>
      <c r="F3133" s="37" t="inlineStr">
        <is>
          <t>Differs from upstream baseline</t>
        </is>
      </c>
      <c r="G3133" s="3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37" t="inlineStr">
        <is>
          <t>2026-10-01</t>
        </is>
      </c>
      <c r="B3135" s="37" t="inlineStr">
        <is>
          <t>Evolutions</t>
        </is>
      </c>
      <c r="C3135" s="37" t="inlineStr">
        <is>
          <t>Riolu evolution</t>
        </is>
      </c>
      <c r="D3135" s="37" t="inlineStr">
        <is>
          <t>Friendship Day -&gt; Lucario</t>
        </is>
      </c>
      <c r="E3135" s="37" t="inlineStr">
        <is>
          <t>Lv 36 -&gt; Lucario</t>
        </is>
      </c>
      <c r="F3135" s="37" t="inlineStr">
        <is>
          <t>Differs from upstream baseline</t>
        </is>
      </c>
      <c r="G3135" s="3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37" t="inlineStr">
        <is>
          <t>2026-10-01</t>
        </is>
      </c>
      <c r="B3137" s="37" t="inlineStr">
        <is>
          <t>Evolutions</t>
        </is>
      </c>
      <c r="C3137" s="37" t="inlineStr">
        <is>
          <t>Roselia evolution</t>
        </is>
      </c>
      <c r="D3137" s="37" t="inlineStr">
        <is>
          <t>Item (Shiny Stone) -&gt; Roserade</t>
        </is>
      </c>
      <c r="E3137" s="37" t="inlineStr">
        <is>
          <t>Item (Leaf Stone) -&gt; Roserade</t>
        </is>
      </c>
      <c r="F3137" s="37" t="inlineStr">
        <is>
          <t>Differs from upstream baseline</t>
        </is>
      </c>
      <c r="G3137" s="3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37" t="inlineStr">
        <is>
          <t>2026-10-01</t>
        </is>
      </c>
      <c r="B3139" s="37" t="inlineStr">
        <is>
          <t>Abilities</t>
        </is>
      </c>
      <c r="C3139" s="37" t="inlineStr">
        <is>
          <t>Roserade abilities</t>
        </is>
      </c>
      <c r="D3139" s="37" t="inlineStr">
        <is>
          <t>Natural Cure / Poison Point / Technician</t>
        </is>
      </c>
      <c r="E3139" s="37" t="inlineStr">
        <is>
          <t>Natural Cure / Natural Cure / Technician</t>
        </is>
      </c>
      <c r="F3139" s="37" t="inlineStr">
        <is>
          <t>Differs from upstream baseline</t>
        </is>
      </c>
      <c r="G3139" s="3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37" t="inlineStr">
        <is>
          <t>2026-10-01</t>
        </is>
      </c>
      <c r="B3141" s="37" t="inlineStr">
        <is>
          <t>Pokemon Stats</t>
        </is>
      </c>
      <c r="C3141" s="37" t="inlineStr">
        <is>
          <t>Rotom baseDefense</t>
        </is>
      </c>
      <c r="D3141" s="37" t="n">
        <v>77</v>
      </c>
      <c r="E3141" s="37" t="n">
        <v>107</v>
      </c>
      <c r="F3141" s="37" t="inlineStr">
        <is>
          <t>Differs from upstream baseline</t>
        </is>
      </c>
      <c r="G3141" s="3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37" t="inlineStr">
        <is>
          <t>2026-10-01</t>
        </is>
      </c>
      <c r="B3143" s="37" t="inlineStr">
        <is>
          <t>Pokemon Stats</t>
        </is>
      </c>
      <c r="C3143" s="37" t="inlineStr">
        <is>
          <t>Rotom baseSpDefense</t>
        </is>
      </c>
      <c r="D3143" s="37" t="n">
        <v>77</v>
      </c>
      <c r="E3143" s="37" t="n">
        <v>107</v>
      </c>
      <c r="F3143" s="37" t="inlineStr">
        <is>
          <t>Differs from upstream baseline</t>
        </is>
      </c>
      <c r="G3143" s="3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37" t="inlineStr">
        <is>
          <t>2026-10-01</t>
        </is>
      </c>
      <c r="B3145" s="37" t="inlineStr">
        <is>
          <t>Pokemon Stats</t>
        </is>
      </c>
      <c r="C3145" s="37" t="inlineStr">
        <is>
          <t>Rufflet baseAttack</t>
        </is>
      </c>
      <c r="D3145" s="37" t="n">
        <v>83</v>
      </c>
      <c r="E3145" s="37" t="n">
        <v>87</v>
      </c>
      <c r="F3145" s="37" t="inlineStr">
        <is>
          <t>Differs from upstream baseline</t>
        </is>
      </c>
      <c r="G3145" s="3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37" t="inlineStr">
        <is>
          <t>2026-10-01</t>
        </is>
      </c>
      <c r="B3147" s="37" t="inlineStr">
        <is>
          <t>Pokemon Stats</t>
        </is>
      </c>
      <c r="C3147" s="37" t="inlineStr">
        <is>
          <t>Rufflet baseSpeed</t>
        </is>
      </c>
      <c r="D3147" s="37" t="n">
        <v>60</v>
      </c>
      <c r="E3147" s="37" t="n">
        <v>63</v>
      </c>
      <c r="F3147" s="37" t="inlineStr">
        <is>
          <t>Differs from upstream baseline</t>
        </is>
      </c>
      <c r="G3147" s="3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37" t="inlineStr">
        <is>
          <t>2026-10-01</t>
        </is>
      </c>
      <c r="B3149" s="37" t="inlineStr">
        <is>
          <t>Pokemon Stats</t>
        </is>
      </c>
      <c r="C3149" s="37" t="inlineStr">
        <is>
          <t>Runerigus baseAttack</t>
        </is>
      </c>
      <c r="D3149" s="37" t="n">
        <v>95</v>
      </c>
      <c r="E3149" s="37" t="n">
        <v>115</v>
      </c>
      <c r="F3149" s="37" t="inlineStr">
        <is>
          <t>Differs from upstream baseline</t>
        </is>
      </c>
      <c r="G3149" s="3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37" t="inlineStr">
        <is>
          <t>2026-10-01</t>
        </is>
      </c>
      <c r="B3151" s="37" t="inlineStr">
        <is>
          <t>Pokemon Stats</t>
        </is>
      </c>
      <c r="C3151" s="37" t="inlineStr">
        <is>
          <t>Sableye baseHP</t>
        </is>
      </c>
      <c r="D3151" s="37" t="n">
        <v>50</v>
      </c>
      <c r="E3151" s="37" t="n">
        <v>60</v>
      </c>
      <c r="F3151" s="37" t="inlineStr">
        <is>
          <t>Differs from upstream baseline</t>
        </is>
      </c>
      <c r="G3151" s="3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37" t="inlineStr">
        <is>
          <t>2026-10-01</t>
        </is>
      </c>
      <c r="B3153" s="37" t="inlineStr">
        <is>
          <t>Pokemon Stats</t>
        </is>
      </c>
      <c r="C3153" s="37" t="inlineStr">
        <is>
          <t>Sableye baseDefense</t>
        </is>
      </c>
      <c r="D3153" s="37" t="n">
        <v>75</v>
      </c>
      <c r="E3153" s="37" t="n">
        <v>105</v>
      </c>
      <c r="F3153" s="37" t="inlineStr">
        <is>
          <t>Differs from upstream baseline</t>
        </is>
      </c>
      <c r="G3153" s="3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37" t="inlineStr">
        <is>
          <t>2026-10-01</t>
        </is>
      </c>
      <c r="B3155" s="37" t="inlineStr">
        <is>
          <t>Abilities</t>
        </is>
      </c>
      <c r="C3155" s="37" t="inlineStr">
        <is>
          <t>Sableye abilities</t>
        </is>
      </c>
      <c r="D3155" s="37" t="inlineStr">
        <is>
          <t>Keen Eye / Stall / Prankster</t>
        </is>
      </c>
      <c r="E3155" s="37" t="inlineStr">
        <is>
          <t>Clear Body / Clear Body / Prankster</t>
        </is>
      </c>
      <c r="F3155" s="37" t="inlineStr">
        <is>
          <t>Differs from upstream baseline</t>
        </is>
      </c>
      <c r="G3155" s="3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37" t="inlineStr">
        <is>
          <t>2026-10-01</t>
        </is>
      </c>
      <c r="B3157" s="37" t="inlineStr">
        <is>
          <t>Pokemon Stats</t>
        </is>
      </c>
      <c r="C3157" s="37" t="inlineStr">
        <is>
          <t>Sableye baseDefense</t>
        </is>
      </c>
      <c r="D3157" s="37" t="n">
        <v>125</v>
      </c>
      <c r="E3157" s="37" t="n">
        <v>155</v>
      </c>
      <c r="F3157" s="37" t="inlineStr">
        <is>
          <t>Differs from upstream baseline</t>
        </is>
      </c>
      <c r="G3157" s="3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37" t="inlineStr">
        <is>
          <t>2026-10-01</t>
        </is>
      </c>
      <c r="B3159" s="37" t="inlineStr">
        <is>
          <t>Pokemon Stats</t>
        </is>
      </c>
      <c r="C3159" s="37" t="inlineStr">
        <is>
          <t>Salamence baseSpDefense</t>
        </is>
      </c>
      <c r="D3159" s="37" t="n">
        <v>80</v>
      </c>
      <c r="E3159" s="37" t="n">
        <v>85</v>
      </c>
      <c r="F3159" s="37" t="inlineStr">
        <is>
          <t>Differs from upstream baseline</t>
        </is>
      </c>
      <c r="G3159" s="3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37" t="inlineStr">
        <is>
          <t>2026-10-01</t>
        </is>
      </c>
      <c r="B3161" s="37" t="inlineStr">
        <is>
          <t>Pokemon Stats</t>
        </is>
      </c>
      <c r="C3161" s="37" t="inlineStr">
        <is>
          <t>Salamence baseSpDefense</t>
        </is>
      </c>
      <c r="D3161" s="37" t="n">
        <v>90</v>
      </c>
      <c r="E3161" s="37" t="n">
        <v>95</v>
      </c>
      <c r="F3161" s="37" t="inlineStr">
        <is>
          <t>Differs from upstream baseline</t>
        </is>
      </c>
      <c r="G3161" s="3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37" t="inlineStr">
        <is>
          <t>2026-10-01</t>
        </is>
      </c>
      <c r="B3163" s="37" t="inlineStr">
        <is>
          <t>Abilities</t>
        </is>
      </c>
      <c r="C3163" s="37" t="inlineStr">
        <is>
          <t>Samurott abilities</t>
        </is>
      </c>
      <c r="D3163" s="37" t="inlineStr">
        <is>
          <t>Torrent / Shell Armor</t>
        </is>
      </c>
      <c r="E3163" s="37" t="inlineStr">
        <is>
          <t>Torrent / Shell Armor / Sharpness</t>
        </is>
      </c>
      <c r="F3163" s="37" t="inlineStr">
        <is>
          <t>Differs from upstream baseline</t>
        </is>
      </c>
      <c r="G3163" s="3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37" t="inlineStr">
        <is>
          <t>2026-10-01</t>
        </is>
      </c>
      <c r="B3165" s="37" t="inlineStr">
        <is>
          <t>Pokemon Stats</t>
        </is>
      </c>
      <c r="C3165" s="37" t="inlineStr">
        <is>
          <t>Sandile baseAttack</t>
        </is>
      </c>
      <c r="D3165" s="37" t="n">
        <v>72</v>
      </c>
      <c r="E3165" s="37" t="n">
        <v>75</v>
      </c>
      <c r="F3165" s="37" t="inlineStr">
        <is>
          <t>Differs from upstream baseline</t>
        </is>
      </c>
      <c r="G3165" s="3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37" t="inlineStr">
        <is>
          <t>2026-10-01</t>
        </is>
      </c>
      <c r="B3167" s="37" t="inlineStr">
        <is>
          <t>Pokemon Stats</t>
        </is>
      </c>
      <c r="C3167" s="37" t="inlineStr">
        <is>
          <t>Sandile baseSpeed</t>
        </is>
      </c>
      <c r="D3167" s="37" t="n">
        <v>65</v>
      </c>
      <c r="E3167" s="37" t="n">
        <v>67</v>
      </c>
      <c r="F3167" s="37" t="inlineStr">
        <is>
          <t>Differs from upstream baseline</t>
        </is>
      </c>
      <c r="G3167" s="3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37" t="inlineStr">
        <is>
          <t>2026-10-01</t>
        </is>
      </c>
      <c r="B3169" s="37" t="inlineStr">
        <is>
          <t>Pokemon Stats</t>
        </is>
      </c>
      <c r="C3169" s="37" t="inlineStr">
        <is>
          <t>Sandshrew baseSpAttack</t>
        </is>
      </c>
      <c r="D3169" s="37" t="n">
        <v>20</v>
      </c>
      <c r="E3169" s="37" t="n">
        <v>10</v>
      </c>
      <c r="F3169" s="37" t="inlineStr">
        <is>
          <t>Differs from upstream baseline</t>
        </is>
      </c>
      <c r="G3169" s="3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37" t="inlineStr">
        <is>
          <t>2026-10-01</t>
        </is>
      </c>
      <c r="B3171" s="37" t="inlineStr">
        <is>
          <t>Abilities</t>
        </is>
      </c>
      <c r="C3171" s="37" t="inlineStr">
        <is>
          <t>Sandshrew abilities</t>
        </is>
      </c>
      <c r="D3171" s="37" t="inlineStr">
        <is>
          <t>Sand Veil / Sand Rush</t>
        </is>
      </c>
      <c r="E3171" s="37" t="inlineStr">
        <is>
          <t>Rough Skin / Rough Skin / Sand Rush</t>
        </is>
      </c>
      <c r="F3171" s="37" t="inlineStr">
        <is>
          <t>Differs from upstream baseline</t>
        </is>
      </c>
      <c r="G3171" s="3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37" t="inlineStr">
        <is>
          <t>2026-10-01</t>
        </is>
      </c>
      <c r="B3173" s="37" t="inlineStr">
        <is>
          <t>Pokemon Stats</t>
        </is>
      </c>
      <c r="C3173" s="37" t="inlineStr">
        <is>
          <t>Sandshrew baseSpDefense</t>
        </is>
      </c>
      <c r="D3173" s="37" t="n">
        <v>35</v>
      </c>
      <c r="E3173" s="37" t="n">
        <v>37</v>
      </c>
      <c r="F3173" s="37" t="inlineStr">
        <is>
          <t>Differs from upstream baseline</t>
        </is>
      </c>
      <c r="G3173" s="3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37" t="inlineStr">
        <is>
          <t>2026-10-01</t>
        </is>
      </c>
      <c r="B3175" s="37" t="inlineStr">
        <is>
          <t>Pokemon Stats</t>
        </is>
      </c>
      <c r="C3175" s="37" t="inlineStr">
        <is>
          <t>Sandslash baseDefense</t>
        </is>
      </c>
      <c r="D3175" s="37" t="n">
        <v>110</v>
      </c>
      <c r="E3175" s="37" t="n">
        <v>120</v>
      </c>
      <c r="F3175" s="37" t="inlineStr">
        <is>
          <t>Differs from upstream baseline</t>
        </is>
      </c>
      <c r="G3175" s="3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37" t="inlineStr">
        <is>
          <t>2026-10-01</t>
        </is>
      </c>
      <c r="B3177" s="37" t="inlineStr">
        <is>
          <t>Pokemon Stats</t>
        </is>
      </c>
      <c r="C3177" s="37" t="inlineStr">
        <is>
          <t>Sandslash baseSpDefense</t>
        </is>
      </c>
      <c r="D3177" s="37" t="n">
        <v>55</v>
      </c>
      <c r="E3177" s="37" t="n">
        <v>65</v>
      </c>
      <c r="F3177" s="37" t="inlineStr">
        <is>
          <t>Differs from upstream baseline</t>
        </is>
      </c>
      <c r="G3177" s="3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37" t="inlineStr">
        <is>
          <t>2026-10-01</t>
        </is>
      </c>
      <c r="B3179" s="37" t="inlineStr">
        <is>
          <t>Pokemon Stats</t>
        </is>
      </c>
      <c r="C3179" s="37" t="inlineStr">
        <is>
          <t>Sandslash baseSpAttack</t>
        </is>
      </c>
      <c r="D3179" s="37" t="n">
        <v>25</v>
      </c>
      <c r="E3179" s="37" t="n">
        <v>32</v>
      </c>
      <c r="F3179" s="37" t="inlineStr">
        <is>
          <t>Differs from upstream baseline</t>
        </is>
      </c>
      <c r="G3179" s="3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37" t="inlineStr">
        <is>
          <t>2026-10-01</t>
        </is>
      </c>
      <c r="B3181" s="37" t="inlineStr">
        <is>
          <t>Pokemon Stats</t>
        </is>
      </c>
      <c r="C3181" s="37" t="inlineStr">
        <is>
          <t>Sandslash baseSpeed</t>
        </is>
      </c>
      <c r="D3181" s="37" t="n">
        <v>65</v>
      </c>
      <c r="E3181" s="37" t="n">
        <v>68</v>
      </c>
      <c r="F3181" s="37" t="inlineStr">
        <is>
          <t>Differs from upstream baseline</t>
        </is>
      </c>
      <c r="G3181" s="3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37" t="inlineStr">
        <is>
          <t>2026-10-01</t>
        </is>
      </c>
      <c r="B3183" s="37" t="inlineStr">
        <is>
          <t>Pokemon Stats</t>
        </is>
      </c>
      <c r="C3183" s="37" t="inlineStr">
        <is>
          <t>Sawk baseDefense</t>
        </is>
      </c>
      <c r="D3183" s="37" t="n">
        <v>75</v>
      </c>
      <c r="E3183" s="37" t="n">
        <v>84</v>
      </c>
      <c r="F3183" s="37" t="inlineStr">
        <is>
          <t>Differs from upstream baseline</t>
        </is>
      </c>
      <c r="G3183" s="3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37" t="inlineStr">
        <is>
          <t>2026-10-01</t>
        </is>
      </c>
      <c r="B3185" s="37" t="inlineStr">
        <is>
          <t>Pokemon Stats</t>
        </is>
      </c>
      <c r="C3185" s="37" t="inlineStr">
        <is>
          <t>Sawk baseSpeed</t>
        </is>
      </c>
      <c r="D3185" s="37" t="n">
        <v>85</v>
      </c>
      <c r="E3185" s="37" t="n">
        <v>105</v>
      </c>
      <c r="F3185" s="37" t="inlineStr">
        <is>
          <t>Differs from upstream baseline</t>
        </is>
      </c>
      <c r="G3185" s="3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37" t="inlineStr">
        <is>
          <t>2026-10-01</t>
        </is>
      </c>
      <c r="B3187" s="37" t="inlineStr">
        <is>
          <t>Pokemon Stats</t>
        </is>
      </c>
      <c r="C3187" s="37" t="inlineStr">
        <is>
          <t>Sawsbuck baseSpAttack</t>
        </is>
      </c>
      <c r="D3187" s="37" t="n">
        <v>60</v>
      </c>
      <c r="E3187" s="37" t="n">
        <v>30</v>
      </c>
      <c r="F3187" s="37" t="inlineStr">
        <is>
          <t>Differs from upstream baseline</t>
        </is>
      </c>
      <c r="G3187" s="3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37" t="inlineStr">
        <is>
          <t>2026-10-01</t>
        </is>
      </c>
      <c r="B3189" s="37" t="inlineStr">
        <is>
          <t>Pokemon Stats</t>
        </is>
      </c>
      <c r="C3189" s="37" t="inlineStr">
        <is>
          <t>Sawsbuck baseAttack</t>
        </is>
      </c>
      <c r="D3189" s="37" t="n">
        <v>100</v>
      </c>
      <c r="E3189" s="37" t="n">
        <v>126</v>
      </c>
      <c r="F3189" s="37" t="inlineStr">
        <is>
          <t>Differs from upstream baseline</t>
        </is>
      </c>
      <c r="G3189" s="3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37" t="inlineStr">
        <is>
          <t>2026-10-01</t>
        </is>
      </c>
      <c r="B3191" s="37" t="inlineStr">
        <is>
          <t>Pokemon Stats</t>
        </is>
      </c>
      <c r="C3191" s="37" t="inlineStr">
        <is>
          <t>Sceptile baseAttack</t>
        </is>
      </c>
      <c r="D3191" s="37" t="n">
        <v>85</v>
      </c>
      <c r="E3191" s="37" t="n">
        <v>100</v>
      </c>
      <c r="F3191" s="37" t="inlineStr">
        <is>
          <t>Differs from upstream baseline</t>
        </is>
      </c>
      <c r="G3191" s="3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37" t="inlineStr">
        <is>
          <t>2026-10-01</t>
        </is>
      </c>
      <c r="B3193" s="37" t="inlineStr">
        <is>
          <t>Pokemon Stats</t>
        </is>
      </c>
      <c r="C3193" s="37" t="inlineStr">
        <is>
          <t>Sceptile baseSpDefense</t>
        </is>
      </c>
      <c r="D3193" s="37" t="n">
        <v>85</v>
      </c>
      <c r="E3193" s="37" t="n">
        <v>80</v>
      </c>
      <c r="F3193" s="37" t="inlineStr">
        <is>
          <t>Differs from upstream baseline</t>
        </is>
      </c>
      <c r="G3193" s="3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37" t="inlineStr">
        <is>
          <t>2026-10-01</t>
        </is>
      </c>
      <c r="B3195" s="37" t="inlineStr">
        <is>
          <t>Pokemon Stats</t>
        </is>
      </c>
      <c r="C3195" s="37" t="inlineStr">
        <is>
          <t>Sceptile baseSpAttack</t>
        </is>
      </c>
      <c r="D3195" s="37" t="n">
        <v>145</v>
      </c>
      <c r="E3195" s="37" t="n">
        <v>140</v>
      </c>
      <c r="F3195" s="37" t="inlineStr">
        <is>
          <t>Differs from upstream baseline</t>
        </is>
      </c>
      <c r="G3195" s="3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37" t="inlineStr">
        <is>
          <t>2026-10-01</t>
        </is>
      </c>
      <c r="B3197" s="37" t="inlineStr">
        <is>
          <t>Pokemon Stats</t>
        </is>
      </c>
      <c r="C3197" s="37" t="inlineStr">
        <is>
          <t>Scolipede baseHP</t>
        </is>
      </c>
      <c r="D3197" s="37" t="n">
        <v>60</v>
      </c>
      <c r="E3197" s="37" t="n">
        <v>75</v>
      </c>
      <c r="F3197" s="37" t="inlineStr">
        <is>
          <t>Differs from upstream baseline</t>
        </is>
      </c>
      <c r="G3197" s="3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37" t="inlineStr">
        <is>
          <t>2026-10-01</t>
        </is>
      </c>
      <c r="B3199" s="37" t="inlineStr">
        <is>
          <t>Pokemon Stats</t>
        </is>
      </c>
      <c r="C3199" s="37" t="inlineStr">
        <is>
          <t>Scolipede baseSpAttack</t>
        </is>
      </c>
      <c r="D3199" s="37" t="n">
        <v>55</v>
      </c>
      <c r="E3199" s="37" t="n">
        <v>30</v>
      </c>
      <c r="F3199" s="37" t="inlineStr">
        <is>
          <t>Differs from upstream baseline</t>
        </is>
      </c>
      <c r="G3199" s="3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37" t="inlineStr">
        <is>
          <t>2026-10-01</t>
        </is>
      </c>
      <c r="B3201" s="37" t="inlineStr">
        <is>
          <t>Pokemon Stats</t>
        </is>
      </c>
      <c r="C3201" s="37" t="inlineStr">
        <is>
          <t>Scolipede baseSpeed</t>
        </is>
      </c>
      <c r="D3201" s="37" t="n">
        <v>112</v>
      </c>
      <c r="E3201" s="37" t="n">
        <v>126</v>
      </c>
      <c r="F3201" s="37" t="inlineStr">
        <is>
          <t>Differs from upstream baseline</t>
        </is>
      </c>
      <c r="G3201" s="3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37" t="inlineStr">
        <is>
          <t>2026-10-01</t>
        </is>
      </c>
      <c r="B3203" s="37" t="inlineStr">
        <is>
          <t>Pokemon Stats</t>
        </is>
      </c>
      <c r="C3203" s="37" t="inlineStr">
        <is>
          <t>Scrafty baseSpAttack</t>
        </is>
      </c>
      <c r="D3203" s="37" t="n">
        <v>45</v>
      </c>
      <c r="E3203" s="37" t="n">
        <v>30</v>
      </c>
      <c r="F3203" s="37" t="inlineStr">
        <is>
          <t>Differs from upstream baseline</t>
        </is>
      </c>
      <c r="G3203" s="3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37" t="inlineStr">
        <is>
          <t>2026-10-01</t>
        </is>
      </c>
      <c r="B3205" s="37" t="inlineStr">
        <is>
          <t>Pokemon Stats</t>
        </is>
      </c>
      <c r="C3205" s="37" t="inlineStr">
        <is>
          <t>Scraggy baseAttack</t>
        </is>
      </c>
      <c r="D3205" s="37" t="n">
        <v>75</v>
      </c>
      <c r="E3205" s="37" t="n">
        <v>78</v>
      </c>
      <c r="F3205" s="37" t="inlineStr">
        <is>
          <t>Differs from upstream baseline</t>
        </is>
      </c>
      <c r="G3205" s="3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37" t="inlineStr">
        <is>
          <t>2026-10-01</t>
        </is>
      </c>
      <c r="B3207" s="37" t="inlineStr">
        <is>
          <t>Pokemon Stats</t>
        </is>
      </c>
      <c r="C3207" s="37" t="inlineStr">
        <is>
          <t>Scraggy baseSpeed</t>
        </is>
      </c>
      <c r="D3207" s="37" t="n">
        <v>48</v>
      </c>
      <c r="E3207" s="37" t="n">
        <v>50</v>
      </c>
      <c r="F3207" s="37" t="inlineStr">
        <is>
          <t>Differs from upstream baseline</t>
        </is>
      </c>
      <c r="G3207" s="3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37" t="inlineStr">
        <is>
          <t>2026-10-01</t>
        </is>
      </c>
      <c r="B3209" s="37" t="inlineStr">
        <is>
          <t>Abilities</t>
        </is>
      </c>
      <c r="C3209" s="37" t="inlineStr">
        <is>
          <t>Seadra abilities</t>
        </is>
      </c>
      <c r="D3209" s="37" t="inlineStr">
        <is>
          <t>Poison Point / Sniper / Damp</t>
        </is>
      </c>
      <c r="E3209" s="37" t="inlineStr">
        <is>
          <t>Sniper / Sniper / Damp</t>
        </is>
      </c>
      <c r="F3209" s="37" t="inlineStr">
        <is>
          <t>Differs from upstream baseline</t>
        </is>
      </c>
      <c r="G3209" s="3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37" t="inlineStr">
        <is>
          <t>2026-10-01</t>
        </is>
      </c>
      <c r="B3211" s="37" t="inlineStr">
        <is>
          <t>Pokemon Stats</t>
        </is>
      </c>
      <c r="C3211" s="37" t="inlineStr">
        <is>
          <t>Sealeo baseDefense</t>
        </is>
      </c>
      <c r="D3211" s="37" t="n">
        <v>70</v>
      </c>
      <c r="E3211" s="37" t="n">
        <v>90</v>
      </c>
      <c r="F3211" s="37" t="inlineStr">
        <is>
          <t>Differs from upstream baseline</t>
        </is>
      </c>
      <c r="G3211" s="3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37" t="inlineStr">
        <is>
          <t>2026-10-01</t>
        </is>
      </c>
      <c r="B3213" s="37" t="inlineStr">
        <is>
          <t>Abilities</t>
        </is>
      </c>
      <c r="C3213" s="37" t="inlineStr">
        <is>
          <t>Sealeo abilities</t>
        </is>
      </c>
      <c r="D3213" s="37" t="inlineStr">
        <is>
          <t>Thick Fat / Ice Body / Oblivious</t>
        </is>
      </c>
      <c r="E3213" s="37" t="inlineStr">
        <is>
          <t>Ice Body / Ice Body / Oblivious</t>
        </is>
      </c>
      <c r="F3213" s="37" t="inlineStr">
        <is>
          <t>Differs from upstream baseline</t>
        </is>
      </c>
      <c r="G3213" s="3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37" t="inlineStr">
        <is>
          <t>2026-10-01</t>
        </is>
      </c>
      <c r="B3215" s="37" t="inlineStr">
        <is>
          <t>Abilities</t>
        </is>
      </c>
      <c r="C3215" s="37" t="inlineStr">
        <is>
          <t>Seel abilities</t>
        </is>
      </c>
      <c r="D3215" s="37" t="inlineStr">
        <is>
          <t>Thick Fat / Hydration / Ice Body</t>
        </is>
      </c>
      <c r="E3215" s="37" t="inlineStr">
        <is>
          <t>Thick Fat / Thick Fat / Ice Body</t>
        </is>
      </c>
      <c r="F3215" s="37" t="inlineStr">
        <is>
          <t>Differs from upstream baseline</t>
        </is>
      </c>
      <c r="G3215" s="3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37" t="inlineStr">
        <is>
          <t>2026-10-01</t>
        </is>
      </c>
      <c r="B3217" s="37" t="inlineStr">
        <is>
          <t>Pokemon Stats</t>
        </is>
      </c>
      <c r="C3217" s="37" t="inlineStr">
        <is>
          <t>Seismitoad baseSpAttack</t>
        </is>
      </c>
      <c r="D3217" s="37" t="n">
        <v>85</v>
      </c>
      <c r="E3217" s="37" t="n">
        <v>96</v>
      </c>
      <c r="F3217" s="37" t="inlineStr">
        <is>
          <t>Differs from upstream baseline</t>
        </is>
      </c>
      <c r="G3217" s="3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37" t="inlineStr">
        <is>
          <t>2026-10-01</t>
        </is>
      </c>
      <c r="B3219" s="37" t="inlineStr">
        <is>
          <t>Pokemon Stats</t>
        </is>
      </c>
      <c r="C3219" s="37" t="inlineStr">
        <is>
          <t>Seismitoad baseSpeed</t>
        </is>
      </c>
      <c r="D3219" s="37" t="n">
        <v>74</v>
      </c>
      <c r="E3219" s="37" t="n">
        <v>76</v>
      </c>
      <c r="F3219" s="37" t="inlineStr">
        <is>
          <t>Differs from upstream baseline</t>
        </is>
      </c>
      <c r="G3219" s="3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37" t="inlineStr">
        <is>
          <t>2026-10-01</t>
        </is>
      </c>
      <c r="B3221" s="37" t="inlineStr">
        <is>
          <t>Abilities</t>
        </is>
      </c>
      <c r="C3221" s="37" t="inlineStr">
        <is>
          <t>Sentret abilities</t>
        </is>
      </c>
      <c r="D3221" s="37" t="inlineStr">
        <is>
          <t>Run Away / Keen Eye / Frisk</t>
        </is>
      </c>
      <c r="E3221" s="37" t="inlineStr">
        <is>
          <t>Adaptability / Adaptability / Frisk</t>
        </is>
      </c>
      <c r="F3221" s="37" t="inlineStr">
        <is>
          <t>Differs from upstream baseline</t>
        </is>
      </c>
      <c r="G3221" s="3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37" t="inlineStr">
        <is>
          <t>2026-10-01</t>
        </is>
      </c>
      <c r="B3223" s="37" t="inlineStr">
        <is>
          <t>Pokemon Stats</t>
        </is>
      </c>
      <c r="C3223" s="37" t="inlineStr">
        <is>
          <t>Seviper baseSpAttack</t>
        </is>
      </c>
      <c r="D3223" s="37" t="n">
        <v>100</v>
      </c>
      <c r="E3223" s="37" t="n">
        <v>60</v>
      </c>
      <c r="F3223" s="37" t="inlineStr">
        <is>
          <t>Differs from upstream baseline</t>
        </is>
      </c>
      <c r="G3223" s="3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37" t="inlineStr">
        <is>
          <t>2026-10-01</t>
        </is>
      </c>
      <c r="B3225" s="37" t="inlineStr">
        <is>
          <t>Abilities</t>
        </is>
      </c>
      <c r="C3225" s="37" t="inlineStr">
        <is>
          <t>Seviper abilities</t>
        </is>
      </c>
      <c r="D3225" s="37" t="inlineStr">
        <is>
          <t>Shed Skin / Infiltrator</t>
        </is>
      </c>
      <c r="E3225" s="37" t="inlineStr">
        <is>
          <t>Hyper Cutter / Shed Skin / Infiltrator</t>
        </is>
      </c>
      <c r="F3225" s="37" t="inlineStr">
        <is>
          <t>Differs from upstream baseline</t>
        </is>
      </c>
      <c r="G3225" s="3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37" t="inlineStr">
        <is>
          <t>2026-10-01</t>
        </is>
      </c>
      <c r="B3227" s="37" t="inlineStr">
        <is>
          <t>Pokemon Stats</t>
        </is>
      </c>
      <c r="C3227" s="37" t="inlineStr">
        <is>
          <t>Shedinja baseAttack</t>
        </is>
      </c>
      <c r="D3227" s="37" t="n">
        <v>90</v>
      </c>
      <c r="E3227" s="37" t="n">
        <v>100</v>
      </c>
      <c r="F3227" s="37" t="inlineStr">
        <is>
          <t>Differs from upstream baseline</t>
        </is>
      </c>
      <c r="G3227" s="3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37" t="inlineStr">
        <is>
          <t>2026-10-01</t>
        </is>
      </c>
      <c r="B3229" s="37" t="inlineStr">
        <is>
          <t>Pokemon Stats</t>
        </is>
      </c>
      <c r="C3229" s="37" t="inlineStr">
        <is>
          <t>Shedinja baseSpAttack</t>
        </is>
      </c>
      <c r="D3229" s="37" t="n">
        <v>30</v>
      </c>
      <c r="E3229" s="37" t="n">
        <v>100</v>
      </c>
      <c r="F3229" s="37" t="inlineStr">
        <is>
          <t>Differs from upstream baseline</t>
        </is>
      </c>
      <c r="G3229" s="3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37" t="inlineStr">
        <is>
          <t>2026-10-01</t>
        </is>
      </c>
      <c r="B3231" s="37" t="inlineStr">
        <is>
          <t>Pokemon Stats</t>
        </is>
      </c>
      <c r="C3231" s="37" t="inlineStr">
        <is>
          <t>Shedinja baseSpeed</t>
        </is>
      </c>
      <c r="D3231" s="37" t="n">
        <v>40</v>
      </c>
      <c r="E3231" s="37" t="n">
        <v>80</v>
      </c>
      <c r="F3231" s="37" t="inlineStr">
        <is>
          <t>Differs from upstream baseline</t>
        </is>
      </c>
      <c r="G3231" s="3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37" t="inlineStr">
        <is>
          <t>2026-10-01</t>
        </is>
      </c>
      <c r="B3233" s="37" t="inlineStr">
        <is>
          <t>Abilities</t>
        </is>
      </c>
      <c r="C3233" s="37" t="inlineStr">
        <is>
          <t>Shelgon abilities</t>
        </is>
      </c>
      <c r="D3233" s="37" t="inlineStr">
        <is>
          <t>Rock Head / Overcoat</t>
        </is>
      </c>
      <c r="E3233" s="37" t="inlineStr">
        <is>
          <t>Rock Head / Shell Armor / Overcoat</t>
        </is>
      </c>
      <c r="F3233" s="37" t="inlineStr">
        <is>
          <t>Differs from upstream baseline</t>
        </is>
      </c>
      <c r="G3233" s="3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37" t="inlineStr">
        <is>
          <t>2026-10-01</t>
        </is>
      </c>
      <c r="B3235" s="37" t="inlineStr">
        <is>
          <t>Abilities</t>
        </is>
      </c>
      <c r="C3235" s="37" t="inlineStr">
        <is>
          <t>Shellder abilities</t>
        </is>
      </c>
      <c r="D3235" s="37" t="inlineStr">
        <is>
          <t>Shell Armor / Skill Link / Overcoat</t>
        </is>
      </c>
      <c r="E3235" s="37" t="inlineStr">
        <is>
          <t>Filter / Shell Armor / Overcoat</t>
        </is>
      </c>
      <c r="F3235" s="37" t="inlineStr">
        <is>
          <t>Differs from upstream baseline</t>
        </is>
      </c>
      <c r="G3235" s="3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37" t="inlineStr">
        <is>
          <t>2026-10-01</t>
        </is>
      </c>
      <c r="B3237" s="37" t="inlineStr">
        <is>
          <t>Pokemon Stats</t>
        </is>
      </c>
      <c r="C3237" s="37" t="inlineStr">
        <is>
          <t>Shelmet baseHP</t>
        </is>
      </c>
      <c r="D3237" s="37" t="n">
        <v>50</v>
      </c>
      <c r="E3237" s="37" t="n">
        <v>63</v>
      </c>
      <c r="F3237" s="37" t="inlineStr">
        <is>
          <t>Differs from upstream baseline</t>
        </is>
      </c>
      <c r="G3237" s="3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37" t="inlineStr">
        <is>
          <t>2026-10-01</t>
        </is>
      </c>
      <c r="B3239" s="37" t="inlineStr">
        <is>
          <t>Pokemon Stats</t>
        </is>
      </c>
      <c r="C3239" s="37" t="inlineStr">
        <is>
          <t>Shelmet baseSpAttack</t>
        </is>
      </c>
      <c r="D3239" s="37" t="n">
        <v>40</v>
      </c>
      <c r="E3239" s="37" t="n">
        <v>44</v>
      </c>
      <c r="F3239" s="37" t="inlineStr">
        <is>
          <t>Differs from upstream baseline</t>
        </is>
      </c>
      <c r="G3239" s="3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37" t="inlineStr">
        <is>
          <t>2026-10-01</t>
        </is>
      </c>
      <c r="B3241" s="37" t="inlineStr">
        <is>
          <t>Evolutions</t>
        </is>
      </c>
      <c r="C3241" s="37" t="inlineStr">
        <is>
          <t>Shelmet evolution</t>
        </is>
      </c>
      <c r="D3241" s="37" t="inlineStr">
        <is>
          <t>Trade Specific Mon SPECIES_KARRABLAST -&gt; Accelgor</t>
        </is>
      </c>
      <c r="E3241" s="37" t="inlineStr">
        <is>
          <t>Lv 34 -&gt; Accelgor</t>
        </is>
      </c>
      <c r="F3241" s="37" t="inlineStr">
        <is>
          <t>Differs from upstream baseline</t>
        </is>
      </c>
      <c r="G3241" s="3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37" t="inlineStr">
        <is>
          <t>2026-10-01</t>
        </is>
      </c>
      <c r="B3243" s="37" t="inlineStr">
        <is>
          <t>Pokemon Stats</t>
        </is>
      </c>
      <c r="C3243" s="37" t="inlineStr">
        <is>
          <t>Shieldon baseAttack</t>
        </is>
      </c>
      <c r="D3243" s="37" t="n">
        <v>42</v>
      </c>
      <c r="E3243" s="37" t="n">
        <v>82</v>
      </c>
      <c r="F3243" s="37" t="inlineStr">
        <is>
          <t>Differs from upstream baseline</t>
        </is>
      </c>
      <c r="G3243" s="3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37" t="inlineStr">
        <is>
          <t>2026-10-01</t>
        </is>
      </c>
      <c r="B3245" s="37" t="inlineStr">
        <is>
          <t>Abilities</t>
        </is>
      </c>
      <c r="C3245" s="37" t="inlineStr">
        <is>
          <t>Shieldon abilities</t>
        </is>
      </c>
      <c r="D3245" s="37" t="inlineStr">
        <is>
          <t>Sturdy / Soundproof</t>
        </is>
      </c>
      <c r="E3245" s="37" t="inlineStr">
        <is>
          <t>Solid Rock / Battle Armor / Soundproof</t>
        </is>
      </c>
      <c r="F3245" s="37" t="inlineStr">
        <is>
          <t>Differs from upstream baseline</t>
        </is>
      </c>
      <c r="G3245" s="3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37" t="inlineStr">
        <is>
          <t>2026-10-01</t>
        </is>
      </c>
      <c r="B3247" s="37" t="inlineStr">
        <is>
          <t>Abilities</t>
        </is>
      </c>
      <c r="C3247" s="37" t="inlineStr">
        <is>
          <t>Shinx abilities</t>
        </is>
      </c>
      <c r="D3247" s="37" t="inlineStr">
        <is>
          <t>Rivalry / Intimidate / Guts</t>
        </is>
      </c>
      <c r="E3247" s="37" t="inlineStr">
        <is>
          <t>Rivalry / Rivalry / Guts</t>
        </is>
      </c>
      <c r="F3247" s="37" t="inlineStr">
        <is>
          <t>Differs from upstream baseline</t>
        </is>
      </c>
      <c r="G3247" s="3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37" t="inlineStr">
        <is>
          <t>2026-10-01</t>
        </is>
      </c>
      <c r="B3249" s="37" t="inlineStr">
        <is>
          <t>Pokemon Stats</t>
        </is>
      </c>
      <c r="C3249" s="37" t="inlineStr">
        <is>
          <t>Shuckle baseHP</t>
        </is>
      </c>
      <c r="D3249" s="37" t="n">
        <v>20</v>
      </c>
      <c r="E3249" s="37" t="n">
        <v>50</v>
      </c>
      <c r="F3249" s="37" t="inlineStr">
        <is>
          <t>Differs from upstream baseline</t>
        </is>
      </c>
      <c r="G3249" s="3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37" t="inlineStr">
        <is>
          <t>2026-10-01</t>
        </is>
      </c>
      <c r="B3251" s="37" t="inlineStr">
        <is>
          <t>Pokemon Stats</t>
        </is>
      </c>
      <c r="C3251" s="37" t="inlineStr">
        <is>
          <t>Shuppet baseAttack</t>
        </is>
      </c>
      <c r="D3251" s="37" t="n">
        <v>75</v>
      </c>
      <c r="E3251" s="37" t="n">
        <v>85</v>
      </c>
      <c r="F3251" s="37" t="inlineStr">
        <is>
          <t>Differs from upstream baseline</t>
        </is>
      </c>
      <c r="G3251" s="3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37" t="inlineStr">
        <is>
          <t>2026-10-01</t>
        </is>
      </c>
      <c r="B3253" s="37" t="inlineStr">
        <is>
          <t>Abilities</t>
        </is>
      </c>
      <c r="C3253" s="37" t="inlineStr">
        <is>
          <t>Shuppet abilities</t>
        </is>
      </c>
      <c r="D3253" s="37" t="inlineStr">
        <is>
          <t>Insomnia / Frisk / Cursed Body</t>
        </is>
      </c>
      <c r="E3253" s="37" t="inlineStr">
        <is>
          <t>Clear Body / Insomnia / Cursed Body</t>
        </is>
      </c>
      <c r="F3253" s="37" t="inlineStr">
        <is>
          <t>Differs from upstream baseline</t>
        </is>
      </c>
      <c r="G3253" s="3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37" t="inlineStr">
        <is>
          <t>2026-10-01</t>
        </is>
      </c>
      <c r="B3255" s="37" t="inlineStr">
        <is>
          <t>Pokemon Stats</t>
        </is>
      </c>
      <c r="C3255" s="37" t="inlineStr">
        <is>
          <t>Sigilyph baseAttack</t>
        </is>
      </c>
      <c r="D3255" s="37" t="n">
        <v>58</v>
      </c>
      <c r="E3255" s="37" t="n">
        <v>30</v>
      </c>
      <c r="F3255" s="37" t="inlineStr">
        <is>
          <t>Differs from upstream baseline</t>
        </is>
      </c>
      <c r="G3255" s="3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37" t="inlineStr">
        <is>
          <t>2026-10-01</t>
        </is>
      </c>
      <c r="B3257" s="37" t="inlineStr">
        <is>
          <t>Pokemon Stats</t>
        </is>
      </c>
      <c r="C3257" s="37" t="inlineStr">
        <is>
          <t>Sigilyph baseSpAttack</t>
        </is>
      </c>
      <c r="D3257" s="37" t="n">
        <v>103</v>
      </c>
      <c r="E3257" s="37" t="n">
        <v>120</v>
      </c>
      <c r="F3257" s="37" t="inlineStr">
        <is>
          <t>Differs from upstream baseline</t>
        </is>
      </c>
      <c r="G3257" s="3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37" t="inlineStr">
        <is>
          <t>2026-10-01</t>
        </is>
      </c>
      <c r="B3259" s="37" t="inlineStr">
        <is>
          <t>Abilities</t>
        </is>
      </c>
      <c r="C3259" s="37" t="inlineStr">
        <is>
          <t>Silcoon abilities</t>
        </is>
      </c>
      <c r="D3259" s="37" t="inlineStr">
        <is>
          <t>Shed Skin</t>
        </is>
      </c>
      <c r="E3259" s="37" t="inlineStr">
        <is>
          <t>Shed Skin / Shed Skin</t>
        </is>
      </c>
      <c r="F3259" s="37" t="inlineStr">
        <is>
          <t>Differs from upstream baseline</t>
        </is>
      </c>
      <c r="G3259" s="3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37" t="inlineStr">
        <is>
          <t>2026-10-01</t>
        </is>
      </c>
      <c r="B3261" s="37" t="inlineStr">
        <is>
          <t>Pokemon Stats</t>
        </is>
      </c>
      <c r="C3261" s="37" t="inlineStr">
        <is>
          <t>Simipour baseSpAttack</t>
        </is>
      </c>
      <c r="D3261" s="37" t="n">
        <v>98</v>
      </c>
      <c r="E3261" s="37" t="n">
        <v>108</v>
      </c>
      <c r="F3261" s="37" t="inlineStr">
        <is>
          <t>Differs from upstream baseline</t>
        </is>
      </c>
      <c r="G3261" s="3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37" t="inlineStr">
        <is>
          <t>2026-10-01</t>
        </is>
      </c>
      <c r="B3263" s="37" t="inlineStr">
        <is>
          <t>Abilities</t>
        </is>
      </c>
      <c r="C3263" s="37" t="inlineStr">
        <is>
          <t>Simipour abilities</t>
        </is>
      </c>
      <c r="D3263" s="37" t="inlineStr">
        <is>
          <t>Gluttony / Torrent</t>
        </is>
      </c>
      <c r="E3263" s="37" t="inlineStr">
        <is>
          <t>Gluttony / Swift Swim / Torrent</t>
        </is>
      </c>
      <c r="F3263" s="37" t="inlineStr">
        <is>
          <t>Differs from upstream baseline</t>
        </is>
      </c>
      <c r="G3263" s="3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37" t="inlineStr">
        <is>
          <t>2026-10-01</t>
        </is>
      </c>
      <c r="B3265" s="37" t="inlineStr">
        <is>
          <t>Pokemon Stats</t>
        </is>
      </c>
      <c r="C3265" s="37" t="inlineStr">
        <is>
          <t>Simisage baseSpeed</t>
        </is>
      </c>
      <c r="D3265" s="37" t="n">
        <v>101</v>
      </c>
      <c r="E3265" s="37" t="n">
        <v>111</v>
      </c>
      <c r="F3265" s="37" t="inlineStr">
        <is>
          <t>Differs from upstream baseline</t>
        </is>
      </c>
      <c r="G3265" s="3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37" t="inlineStr">
        <is>
          <t>2026-10-01</t>
        </is>
      </c>
      <c r="B3267" s="37" t="inlineStr">
        <is>
          <t>Pokemon Stats</t>
        </is>
      </c>
      <c r="C3267" s="37" t="inlineStr">
        <is>
          <t>Simisear baseSpAttack</t>
        </is>
      </c>
      <c r="D3267" s="37" t="n">
        <v>98</v>
      </c>
      <c r="E3267" s="37" t="n">
        <v>108</v>
      </c>
      <c r="F3267" s="37" t="inlineStr">
        <is>
          <t>Differs from upstream baseline</t>
        </is>
      </c>
      <c r="G3267" s="3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37" t="inlineStr">
        <is>
          <t>2026-10-01</t>
        </is>
      </c>
      <c r="B3269" s="37" t="inlineStr">
        <is>
          <t>Abilities</t>
        </is>
      </c>
      <c r="C3269" s="37" t="inlineStr">
        <is>
          <t>Simisear abilities</t>
        </is>
      </c>
      <c r="D3269" s="37" t="inlineStr">
        <is>
          <t>Gluttony / Blaze</t>
        </is>
      </c>
      <c r="E3269" s="37" t="inlineStr">
        <is>
          <t>Gluttony / Flash Fire / Blaze</t>
        </is>
      </c>
      <c r="F3269" s="37" t="inlineStr">
        <is>
          <t>Differs from upstream baseline</t>
        </is>
      </c>
      <c r="G3269" s="3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37" t="inlineStr">
        <is>
          <t>2026-10-01</t>
        </is>
      </c>
      <c r="B3271" s="37" t="inlineStr">
        <is>
          <t>Pokemon Stats</t>
        </is>
      </c>
      <c r="C3271" s="37" t="inlineStr">
        <is>
          <t>Sirfetch'd baseSpAttack</t>
        </is>
      </c>
      <c r="D3271" s="37" t="n">
        <v>68</v>
      </c>
      <c r="E3271" s="37" t="n">
        <v>30</v>
      </c>
      <c r="F3271" s="37" t="inlineStr">
        <is>
          <t>Differs from upstream baseline</t>
        </is>
      </c>
      <c r="G3271" s="3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37" t="inlineStr">
        <is>
          <t>2026-10-01</t>
        </is>
      </c>
      <c r="B3273" s="37" t="inlineStr">
        <is>
          <t>Pokemon Stats</t>
        </is>
      </c>
      <c r="C3273" s="37" t="inlineStr">
        <is>
          <t>Skarmory baseHP</t>
        </is>
      </c>
      <c r="D3273" s="37" t="n">
        <v>65</v>
      </c>
      <c r="E3273" s="37" t="n">
        <v>85</v>
      </c>
      <c r="F3273" s="37" t="inlineStr">
        <is>
          <t>Differs from upstream baseline</t>
        </is>
      </c>
      <c r="G3273" s="3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37" t="inlineStr">
        <is>
          <t>2026-10-01</t>
        </is>
      </c>
      <c r="B3275" s="37" t="inlineStr">
        <is>
          <t>Pokemon Stats</t>
        </is>
      </c>
      <c r="C3275" s="37" t="inlineStr">
        <is>
          <t>Skarmory baseSpDefense</t>
        </is>
      </c>
      <c r="D3275" s="37" t="n">
        <v>70</v>
      </c>
      <c r="E3275" s="37" t="n">
        <v>80</v>
      </c>
      <c r="F3275" s="37" t="inlineStr">
        <is>
          <t>Differs from upstream baseline</t>
        </is>
      </c>
      <c r="G3275" s="3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37" t="inlineStr">
        <is>
          <t>2026-10-01</t>
        </is>
      </c>
      <c r="B3277" s="37" t="inlineStr">
        <is>
          <t>Abilities</t>
        </is>
      </c>
      <c r="C3277" s="37" t="inlineStr">
        <is>
          <t>Skiploom abilities</t>
        </is>
      </c>
      <c r="D3277" s="37" t="inlineStr">
        <is>
          <t>Chlorophyll / Leaf Guard / Infiltrator</t>
        </is>
      </c>
      <c r="E3277" s="37" t="inlineStr">
        <is>
          <t>Chlorophyll / Chlorophyll / Infiltrator</t>
        </is>
      </c>
      <c r="F3277" s="37" t="inlineStr">
        <is>
          <t>Differs from upstream baseline</t>
        </is>
      </c>
      <c r="G3277" s="3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37" t="inlineStr">
        <is>
          <t>2026-10-01</t>
        </is>
      </c>
      <c r="B3279" s="37" t="inlineStr">
        <is>
          <t>Evolutions</t>
        </is>
      </c>
      <c r="C3279" s="37" t="inlineStr">
        <is>
          <t>Skorupi evolution</t>
        </is>
      </c>
      <c r="D3279" s="37" t="inlineStr">
        <is>
          <t>Lv 40 -&gt; Drapion</t>
        </is>
      </c>
      <c r="E3279" s="37" t="inlineStr">
        <is>
          <t>Lv 32 -&gt; Drapion</t>
        </is>
      </c>
      <c r="F3279" s="37" t="inlineStr">
        <is>
          <t>Differs from upstream baseline</t>
        </is>
      </c>
      <c r="G3279" s="3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37" t="inlineStr">
        <is>
          <t>2026-10-01</t>
        </is>
      </c>
      <c r="B3281" s="37" t="inlineStr">
        <is>
          <t>Pokemon Stats</t>
        </is>
      </c>
      <c r="C3281" s="37" t="inlineStr">
        <is>
          <t>Skuntank baseSpAttack</t>
        </is>
      </c>
      <c r="D3281" s="37" t="n">
        <v>71</v>
      </c>
      <c r="E3281" s="37" t="n">
        <v>91</v>
      </c>
      <c r="F3281" s="37" t="inlineStr">
        <is>
          <t>Differs from upstream baseline</t>
        </is>
      </c>
      <c r="G3281" s="3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37" t="inlineStr">
        <is>
          <t>2026-10-01</t>
        </is>
      </c>
      <c r="B3283" s="37" t="inlineStr">
        <is>
          <t>Pokemon Stats</t>
        </is>
      </c>
      <c r="C3283" s="37" t="inlineStr">
        <is>
          <t>Slaking baseAttack</t>
        </is>
      </c>
      <c r="D3283" s="37" t="n">
        <v>160</v>
      </c>
      <c r="E3283" s="37" t="n">
        <v>170</v>
      </c>
      <c r="F3283" s="37" t="inlineStr">
        <is>
          <t>Differs from upstream baseline</t>
        </is>
      </c>
      <c r="G3283" s="3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37" t="inlineStr">
        <is>
          <t>2026-10-01</t>
        </is>
      </c>
      <c r="B3285" s="37" t="inlineStr">
        <is>
          <t>Abilities</t>
        </is>
      </c>
      <c r="C3285" s="37" t="inlineStr">
        <is>
          <t>Slowking abilities</t>
        </is>
      </c>
      <c r="D3285" s="37" t="inlineStr">
        <is>
          <t>Oblivious / Own Tempo / Regenerator</t>
        </is>
      </c>
      <c r="E3285" s="37" t="inlineStr">
        <is>
          <t>Simple / Magic Guard / Regenerator</t>
        </is>
      </c>
      <c r="F3285" s="37" t="inlineStr">
        <is>
          <t>Differs from upstream baseline</t>
        </is>
      </c>
      <c r="G3285" s="3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37" t="inlineStr">
        <is>
          <t>2026-10-01</t>
        </is>
      </c>
      <c r="B3287" s="37" t="inlineStr">
        <is>
          <t>Pokemon Stats</t>
        </is>
      </c>
      <c r="C3287" s="37" t="inlineStr">
        <is>
          <t>Slowking baseSpAttack</t>
        </is>
      </c>
      <c r="D3287" s="37" t="n">
        <v>110</v>
      </c>
      <c r="E3287" s="37" t="n">
        <v>145</v>
      </c>
      <c r="F3287" s="37" t="inlineStr">
        <is>
          <t>Differs from upstream baseline</t>
        </is>
      </c>
      <c r="G3287" s="3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37" t="inlineStr">
        <is>
          <t>2026-10-01</t>
        </is>
      </c>
      <c r="B3289" s="37" t="inlineStr">
        <is>
          <t>Abilities</t>
        </is>
      </c>
      <c r="C3289" s="37" t="inlineStr">
        <is>
          <t>Slowpoke abilities</t>
        </is>
      </c>
      <c r="D3289" s="37" t="inlineStr">
        <is>
          <t>Gluttony / Own Tempo / Regenerator</t>
        </is>
      </c>
      <c r="E3289" s="37" t="inlineStr">
        <is>
          <t>Simple / Unaware / Regenerator</t>
        </is>
      </c>
      <c r="F3289" s="37" t="inlineStr">
        <is>
          <t>Differs from upstream baseline</t>
        </is>
      </c>
      <c r="G3289" s="3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37" t="inlineStr">
        <is>
          <t>2026-10-01</t>
        </is>
      </c>
      <c r="B3291" s="37" t="inlineStr">
        <is>
          <t>Pokemon Stats</t>
        </is>
      </c>
      <c r="C3291" s="37" t="inlineStr">
        <is>
          <t>Slugma baseAttack</t>
        </is>
      </c>
      <c r="D3291" s="37" t="n">
        <v>40</v>
      </c>
      <c r="E3291" s="37" t="n">
        <v>50</v>
      </c>
      <c r="F3291" s="37" t="inlineStr">
        <is>
          <t>Differs from upstream baseline</t>
        </is>
      </c>
      <c r="G3291" s="3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37" t="inlineStr">
        <is>
          <t>2026-10-01</t>
        </is>
      </c>
      <c r="B3293" s="37" t="inlineStr">
        <is>
          <t>Pokemon Stats</t>
        </is>
      </c>
      <c r="C3293" s="37" t="inlineStr">
        <is>
          <t>Slugma baseSpAttack</t>
        </is>
      </c>
      <c r="D3293" s="37" t="n">
        <v>70</v>
      </c>
      <c r="E3293" s="37" t="n">
        <v>90</v>
      </c>
      <c r="F3293" s="37" t="inlineStr">
        <is>
          <t>Differs from upstream baseline</t>
        </is>
      </c>
      <c r="G3293" s="3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37" t="inlineStr">
        <is>
          <t>2026-10-01</t>
        </is>
      </c>
      <c r="B3295" s="37" t="inlineStr">
        <is>
          <t>Abilities</t>
        </is>
      </c>
      <c r="C3295" s="37" t="inlineStr">
        <is>
          <t>Slugma abilities</t>
        </is>
      </c>
      <c r="D3295" s="37" t="inlineStr">
        <is>
          <t>Magma Armor / Flame Body / Weak Armor</t>
        </is>
      </c>
      <c r="E3295" s="37" t="inlineStr">
        <is>
          <t>Magma Armor / Vital Spirit / Weak Armor</t>
        </is>
      </c>
      <c r="F3295" s="37" t="inlineStr">
        <is>
          <t>Differs from upstream baseline</t>
        </is>
      </c>
      <c r="G3295" s="3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37" t="inlineStr">
        <is>
          <t>2026-10-01</t>
        </is>
      </c>
      <c r="B3297" s="37" t="inlineStr">
        <is>
          <t>Pokemon Stats</t>
        </is>
      </c>
      <c r="C3297" s="37" t="inlineStr">
        <is>
          <t>Slurpuff baseSpeed</t>
        </is>
      </c>
      <c r="D3297" s="37" t="n">
        <v>72</v>
      </c>
      <c r="E3297" s="37" t="n">
        <v>82</v>
      </c>
      <c r="F3297" s="37" t="inlineStr">
        <is>
          <t>Differs from upstream baseline</t>
        </is>
      </c>
      <c r="G3297" s="3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37" t="inlineStr">
        <is>
          <t>2026-10-01</t>
        </is>
      </c>
      <c r="B3299" s="37" t="inlineStr">
        <is>
          <t>Pokemon Stats</t>
        </is>
      </c>
      <c r="C3299" s="37" t="inlineStr">
        <is>
          <t>Smeargle baseHP</t>
        </is>
      </c>
      <c r="D3299" s="37" t="n">
        <v>55</v>
      </c>
      <c r="E3299" s="37" t="n">
        <v>60</v>
      </c>
      <c r="F3299" s="37" t="inlineStr">
        <is>
          <t>Differs from upstream baseline</t>
        </is>
      </c>
      <c r="G3299" s="3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37" t="inlineStr">
        <is>
          <t>2026-10-01</t>
        </is>
      </c>
      <c r="B3301" s="37" t="inlineStr">
        <is>
          <t>Pokemon Stats</t>
        </is>
      </c>
      <c r="C3301" s="37" t="inlineStr">
        <is>
          <t>Smeargle baseDefense</t>
        </is>
      </c>
      <c r="D3301" s="37" t="n">
        <v>35</v>
      </c>
      <c r="E3301" s="37" t="n">
        <v>75</v>
      </c>
      <c r="F3301" s="37" t="inlineStr">
        <is>
          <t>Differs from upstream baseline</t>
        </is>
      </c>
      <c r="G3301" s="3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37" t="inlineStr">
        <is>
          <t>2026-10-01</t>
        </is>
      </c>
      <c r="B3303" s="37" t="inlineStr">
        <is>
          <t>Pokemon Stats</t>
        </is>
      </c>
      <c r="C3303" s="37" t="inlineStr">
        <is>
          <t>Smeargle baseSpDefense</t>
        </is>
      </c>
      <c r="D3303" s="37" t="n">
        <v>45</v>
      </c>
      <c r="E3303" s="37" t="n">
        <v>85</v>
      </c>
      <c r="F3303" s="37" t="inlineStr">
        <is>
          <t>Differs from upstream baseline</t>
        </is>
      </c>
      <c r="G3303" s="3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37" t="inlineStr">
        <is>
          <t>2026-10-01</t>
        </is>
      </c>
      <c r="B3305" s="37" t="inlineStr">
        <is>
          <t>Abilities</t>
        </is>
      </c>
      <c r="C3305" s="37" t="inlineStr">
        <is>
          <t>Smeargle abilities</t>
        </is>
      </c>
      <c r="D3305" s="37" t="inlineStr">
        <is>
          <t>Own Tempo / Technician / Moody</t>
        </is>
      </c>
      <c r="E3305" s="37" t="inlineStr">
        <is>
          <t>Trace / Trace / Moody</t>
        </is>
      </c>
      <c r="F3305" s="37" t="inlineStr">
        <is>
          <t>Differs from upstream baseline</t>
        </is>
      </c>
      <c r="G3305" s="3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37" t="inlineStr">
        <is>
          <t>2026-10-01</t>
        </is>
      </c>
      <c r="B3307" s="37" t="inlineStr">
        <is>
          <t>Abilities</t>
        </is>
      </c>
      <c r="C3307" s="37" t="inlineStr">
        <is>
          <t>Sneasel abilities</t>
        </is>
      </c>
      <c r="D3307" s="37" t="inlineStr">
        <is>
          <t>Inner Focus / Keen Eye / Pickpocket</t>
        </is>
      </c>
      <c r="E3307" s="37" t="inlineStr">
        <is>
          <t>Inner Focus / Inner Focus / Pickpocket</t>
        </is>
      </c>
      <c r="F3307" s="37" t="inlineStr">
        <is>
          <t>Differs from upstream baseline</t>
        </is>
      </c>
      <c r="G3307" s="3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37" t="inlineStr">
        <is>
          <t>2026-10-01</t>
        </is>
      </c>
      <c r="B3309" s="37" t="inlineStr">
        <is>
          <t>Pokemon Stats</t>
        </is>
      </c>
      <c r="C3309" s="37" t="inlineStr">
        <is>
          <t>Sneasler baseSpAttack</t>
        </is>
      </c>
      <c r="D3309" s="37" t="n">
        <v>40</v>
      </c>
      <c r="E3309" s="37" t="n">
        <v>30</v>
      </c>
      <c r="F3309" s="37" t="inlineStr">
        <is>
          <t>Differs from upstream baseline</t>
        </is>
      </c>
      <c r="G3309" s="3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37" t="inlineStr">
        <is>
          <t>2026-10-01</t>
        </is>
      </c>
      <c r="B3311" s="37" t="inlineStr">
        <is>
          <t>Pokemon Stats</t>
        </is>
      </c>
      <c r="C3311" s="37" t="inlineStr">
        <is>
          <t>Snorlax baseHP</t>
        </is>
      </c>
      <c r="D3311" s="37" t="n">
        <v>160</v>
      </c>
      <c r="E3311" s="37" t="n">
        <v>165</v>
      </c>
      <c r="F3311" s="37" t="inlineStr">
        <is>
          <t>Differs from upstream baseline</t>
        </is>
      </c>
      <c r="G3311" s="3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37" t="inlineStr">
        <is>
          <t>2026-10-01</t>
        </is>
      </c>
      <c r="B3313" s="37" t="inlineStr">
        <is>
          <t>Abilities</t>
        </is>
      </c>
      <c r="C3313" s="37" t="inlineStr">
        <is>
          <t>Snorlax abilities</t>
        </is>
      </c>
      <c r="D3313" s="37" t="inlineStr">
        <is>
          <t>Immunity / Thick Fat / Gluttony</t>
        </is>
      </c>
      <c r="E3313" s="37" t="inlineStr">
        <is>
          <t>Thick Fat / Thick Fat / Gluttony</t>
        </is>
      </c>
      <c r="F3313" s="37" t="inlineStr">
        <is>
          <t>Differs from upstream baseline</t>
        </is>
      </c>
      <c r="G3313" s="3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37" t="inlineStr">
        <is>
          <t>2026-10-01</t>
        </is>
      </c>
      <c r="B3315" s="37" t="inlineStr">
        <is>
          <t>Abilities</t>
        </is>
      </c>
      <c r="C3315" s="37" t="inlineStr">
        <is>
          <t>Snorunt abilities</t>
        </is>
      </c>
      <c r="D3315" s="37" t="inlineStr">
        <is>
          <t>Inner Focus / Ice Body / Moody</t>
        </is>
      </c>
      <c r="E3315" s="37" t="inlineStr">
        <is>
          <t>Snow Cloak / Snow Cloak / Moody</t>
        </is>
      </c>
      <c r="F3315" s="37" t="inlineStr">
        <is>
          <t>Differs from upstream baseline</t>
        </is>
      </c>
      <c r="G3315" s="3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37" t="inlineStr">
        <is>
          <t>2026-10-01</t>
        </is>
      </c>
      <c r="B3317" s="37" t="inlineStr">
        <is>
          <t>Abilities</t>
        </is>
      </c>
      <c r="C3317" s="37" t="inlineStr">
        <is>
          <t>Snubbull abilities</t>
        </is>
      </c>
      <c r="D3317" s="37" t="inlineStr">
        <is>
          <t>Intimidate / Run Away / Rattled</t>
        </is>
      </c>
      <c r="E3317" s="37" t="inlineStr">
        <is>
          <t>Intimidate / Intimidate / Rattled</t>
        </is>
      </c>
      <c r="F3317" s="37" t="inlineStr">
        <is>
          <t>Differs from upstream baseline</t>
        </is>
      </c>
      <c r="G3317" s="3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37" t="inlineStr">
        <is>
          <t>2026-10-01</t>
        </is>
      </c>
      <c r="B3319" s="37" t="inlineStr">
        <is>
          <t>Abilities</t>
        </is>
      </c>
      <c r="C3319" s="37" t="inlineStr">
        <is>
          <t>Spearow abilities</t>
        </is>
      </c>
      <c r="D3319" s="37" t="inlineStr">
        <is>
          <t>Keen Eye / Sniper</t>
        </is>
      </c>
      <c r="E3319" s="37" t="inlineStr">
        <is>
          <t>Sniper / Sniper</t>
        </is>
      </c>
      <c r="F3319" s="37" t="inlineStr">
        <is>
          <t>Differs from upstream baseline</t>
        </is>
      </c>
      <c r="G3319" s="3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37" t="inlineStr">
        <is>
          <t>2026-10-01</t>
        </is>
      </c>
      <c r="B3321" s="37" t="inlineStr">
        <is>
          <t>Abilities</t>
        </is>
      </c>
      <c r="C3321" s="37" t="inlineStr">
        <is>
          <t>Spinarak abilities</t>
        </is>
      </c>
      <c r="D3321" s="37" t="inlineStr">
        <is>
          <t>Swarm / Insomnia / Sniper</t>
        </is>
      </c>
      <c r="E3321" s="37" t="inlineStr">
        <is>
          <t>Intimidate / Insomnia / Sniper</t>
        </is>
      </c>
      <c r="F3321" s="37" t="inlineStr">
        <is>
          <t>Differs from upstream baseline</t>
        </is>
      </c>
      <c r="G3321" s="3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37" t="inlineStr">
        <is>
          <t>2026-10-01</t>
        </is>
      </c>
      <c r="B3323" s="37" t="inlineStr">
        <is>
          <t>Pokemon Stats</t>
        </is>
      </c>
      <c r="C3323" s="37" t="inlineStr">
        <is>
          <t>Spinda baseAttack</t>
        </is>
      </c>
      <c r="D3323" s="37" t="n">
        <v>60</v>
      </c>
      <c r="E3323" s="37" t="n">
        <v>80</v>
      </c>
      <c r="F3323" s="37" t="inlineStr">
        <is>
          <t>Differs from upstream baseline</t>
        </is>
      </c>
      <c r="G3323" s="3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37" t="inlineStr">
        <is>
          <t>2026-10-01</t>
        </is>
      </c>
      <c r="B3325" s="37" t="inlineStr">
        <is>
          <t>Pokemon Stats</t>
        </is>
      </c>
      <c r="C3325" s="37" t="inlineStr">
        <is>
          <t>Spinda baseSpAttack</t>
        </is>
      </c>
      <c r="D3325" s="37" t="n">
        <v>60</v>
      </c>
      <c r="E3325" s="37" t="n">
        <v>80</v>
      </c>
      <c r="F3325" s="37" t="inlineStr">
        <is>
          <t>Differs from upstream baseline</t>
        </is>
      </c>
      <c r="G3325" s="3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37" t="inlineStr">
        <is>
          <t>2026-10-01</t>
        </is>
      </c>
      <c r="B3327" s="37" t="inlineStr">
        <is>
          <t>Pokemon Stats</t>
        </is>
      </c>
      <c r="C3327" s="37" t="inlineStr">
        <is>
          <t>Spinda baseSpeed</t>
        </is>
      </c>
      <c r="D3327" s="37" t="n">
        <v>60</v>
      </c>
      <c r="E3327" s="37" t="n">
        <v>80</v>
      </c>
      <c r="F3327" s="37" t="inlineStr">
        <is>
          <t>Differs from upstream baseline</t>
        </is>
      </c>
      <c r="G3327" s="3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37" t="inlineStr">
        <is>
          <t>2026-10-01</t>
        </is>
      </c>
      <c r="B3329" s="37" t="inlineStr">
        <is>
          <t>Pokemon Stats</t>
        </is>
      </c>
      <c r="C3329" s="37" t="inlineStr">
        <is>
          <t>Spiritomb baseHP</t>
        </is>
      </c>
      <c r="D3329" s="37" t="n">
        <v>50</v>
      </c>
      <c r="E3329" s="37" t="n">
        <v>73</v>
      </c>
      <c r="F3329" s="37" t="inlineStr">
        <is>
          <t>Differs from upstream baseline</t>
        </is>
      </c>
      <c r="G3329" s="3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37" t="inlineStr">
        <is>
          <t>2026-10-01</t>
        </is>
      </c>
      <c r="B3331" s="37" t="inlineStr">
        <is>
          <t>Pokemon Stats</t>
        </is>
      </c>
      <c r="C3331" s="37" t="inlineStr">
        <is>
          <t>Spiritomb baseSpAttack</t>
        </is>
      </c>
      <c r="D3331" s="37" t="n">
        <v>92</v>
      </c>
      <c r="E3331" s="37" t="n">
        <v>108</v>
      </c>
      <c r="F3331" s="37" t="inlineStr">
        <is>
          <t>Differs from upstream baseline</t>
        </is>
      </c>
      <c r="G3331" s="3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37" t="inlineStr">
        <is>
          <t>2026-10-01</t>
        </is>
      </c>
      <c r="B3333" s="37" t="inlineStr">
        <is>
          <t>Abilities</t>
        </is>
      </c>
      <c r="C3333" s="37" t="inlineStr">
        <is>
          <t>Squirtle abilities</t>
        </is>
      </c>
      <c r="D3333" s="37" t="inlineStr">
        <is>
          <t>Torrent / Rain Dish</t>
        </is>
      </c>
      <c r="E3333" s="37" t="inlineStr">
        <is>
          <t>Shell Armor / Shell Armor / Rain Dish</t>
        </is>
      </c>
      <c r="F3333" s="37" t="inlineStr">
        <is>
          <t>Differs from upstream baseline</t>
        </is>
      </c>
      <c r="G3333" s="3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37" t="inlineStr">
        <is>
          <t>2026-10-01</t>
        </is>
      </c>
      <c r="B3335" s="37" t="inlineStr">
        <is>
          <t>Pokemon Stats</t>
        </is>
      </c>
      <c r="C3335" s="37" t="inlineStr">
        <is>
          <t>Stantler baseDefense</t>
        </is>
      </c>
      <c r="D3335" s="37" t="n">
        <v>62</v>
      </c>
      <c r="E3335" s="37" t="n">
        <v>72</v>
      </c>
      <c r="F3335" s="37" t="inlineStr">
        <is>
          <t>Differs from upstream baseline</t>
        </is>
      </c>
      <c r="G3335" s="3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37" t="inlineStr">
        <is>
          <t>2026-10-01</t>
        </is>
      </c>
      <c r="B3337" s="37" t="inlineStr">
        <is>
          <t>Pokemon Stats</t>
        </is>
      </c>
      <c r="C3337" s="37" t="inlineStr">
        <is>
          <t>Stantler baseSpDefense</t>
        </is>
      </c>
      <c r="D3337" s="37" t="n">
        <v>65</v>
      </c>
      <c r="E3337" s="37" t="n">
        <v>75</v>
      </c>
      <c r="F3337" s="37" t="inlineStr">
        <is>
          <t>Differs from upstream baseline</t>
        </is>
      </c>
      <c r="G3337" s="3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37" t="inlineStr">
        <is>
          <t>2026-10-01</t>
        </is>
      </c>
      <c r="B3339" s="37" t="inlineStr">
        <is>
          <t>Pokemon Stats</t>
        </is>
      </c>
      <c r="C3339" s="37" t="inlineStr">
        <is>
          <t>Staraptor baseSpDefense</t>
        </is>
      </c>
      <c r="D3339" s="37" t="n">
        <v>60</v>
      </c>
      <c r="E3339" s="37" t="n">
        <v>50</v>
      </c>
      <c r="F3339" s="37" t="inlineStr">
        <is>
          <t>Differs from upstream baseline</t>
        </is>
      </c>
      <c r="G3339" s="3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37" t="inlineStr">
        <is>
          <t>2026-10-01</t>
        </is>
      </c>
      <c r="B3341" s="37" t="inlineStr">
        <is>
          <t>Abilities</t>
        </is>
      </c>
      <c r="C3341" s="37" t="inlineStr">
        <is>
          <t>Staraptor abilities</t>
        </is>
      </c>
      <c r="D3341" s="37" t="inlineStr">
        <is>
          <t>Intimidate / Reckless</t>
        </is>
      </c>
      <c r="E3341" s="37" t="inlineStr">
        <is>
          <t>Reckless / Reckless</t>
        </is>
      </c>
      <c r="F3341" s="37" t="inlineStr">
        <is>
          <t>Differs from upstream baseline</t>
        </is>
      </c>
      <c r="G3341" s="3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37" t="inlineStr">
        <is>
          <t>2026-10-01</t>
        </is>
      </c>
      <c r="B3343" s="37" t="inlineStr">
        <is>
          <t>Pokemon Stats</t>
        </is>
      </c>
      <c r="C3343" s="37" t="inlineStr">
        <is>
          <t>Starmie baseAttack</t>
        </is>
      </c>
      <c r="D3343" s="37" t="n">
        <v>75</v>
      </c>
      <c r="E3343" s="37" t="n">
        <v>80</v>
      </c>
      <c r="F3343" s="37" t="inlineStr">
        <is>
          <t>Differs from upstream baseline</t>
        </is>
      </c>
      <c r="G3343" s="3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37" t="inlineStr">
        <is>
          <t>2026-10-01</t>
        </is>
      </c>
      <c r="B3345" s="37" t="inlineStr">
        <is>
          <t>Abilities</t>
        </is>
      </c>
      <c r="C3345" s="37" t="inlineStr">
        <is>
          <t>Starmie abilities</t>
        </is>
      </c>
      <c r="D3345" s="37" t="inlineStr">
        <is>
          <t>Illuminate / Natural Cure / Analytic</t>
        </is>
      </c>
      <c r="E3345" s="37" t="inlineStr">
        <is>
          <t>Magic Guard / Natural Cure / Analytic</t>
        </is>
      </c>
      <c r="F3345" s="37" t="inlineStr">
        <is>
          <t>Differs from upstream baseline</t>
        </is>
      </c>
      <c r="G3345" s="3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37" t="inlineStr">
        <is>
          <t>2026-10-01</t>
        </is>
      </c>
      <c r="B3347" s="37" t="inlineStr">
        <is>
          <t>Pokemon Stats</t>
        </is>
      </c>
      <c r="C3347" s="37" t="inlineStr">
        <is>
          <t>Steelix baseHP</t>
        </is>
      </c>
      <c r="D3347" s="37" t="n">
        <v>75</v>
      </c>
      <c r="E3347" s="37" t="n">
        <v>100</v>
      </c>
      <c r="F3347" s="37" t="inlineStr">
        <is>
          <t>Differs from upstream baseline</t>
        </is>
      </c>
      <c r="G3347" s="3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37" t="inlineStr">
        <is>
          <t>2026-10-01</t>
        </is>
      </c>
      <c r="B3349" s="37" t="inlineStr">
        <is>
          <t>Pokemon Stats</t>
        </is>
      </c>
      <c r="C3349" s="37" t="inlineStr">
        <is>
          <t>Steelix baseSpAttack</t>
        </is>
      </c>
      <c r="D3349" s="37" t="n">
        <v>55</v>
      </c>
      <c r="E3349" s="37" t="n">
        <v>35</v>
      </c>
      <c r="F3349" s="37" t="inlineStr">
        <is>
          <t>Differs from upstream baseline</t>
        </is>
      </c>
      <c r="G3349" s="3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37" t="inlineStr">
        <is>
          <t>2026-10-01</t>
        </is>
      </c>
      <c r="B3351" s="37" t="inlineStr">
        <is>
          <t>Abilities</t>
        </is>
      </c>
      <c r="C3351" s="37" t="inlineStr">
        <is>
          <t>Steelix abilities</t>
        </is>
      </c>
      <c r="D3351" s="37" t="inlineStr">
        <is>
          <t>Rock Head / Sturdy / Sheer Force</t>
        </is>
      </c>
      <c r="E3351" s="37" t="inlineStr">
        <is>
          <t>Solid Rock / Rock Head / Sheer Force</t>
        </is>
      </c>
      <c r="F3351" s="37" t="inlineStr">
        <is>
          <t>Differs from upstream baseline</t>
        </is>
      </c>
      <c r="G3351" s="3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37" t="inlineStr">
        <is>
          <t>2026-10-01</t>
        </is>
      </c>
      <c r="B3353" s="37" t="inlineStr">
        <is>
          <t>Pokemon Stats</t>
        </is>
      </c>
      <c r="C3353" s="37" t="inlineStr">
        <is>
          <t>Steelix baseSpDefense</t>
        </is>
      </c>
      <c r="D3353" s="37" t="n">
        <v>95</v>
      </c>
      <c r="E3353" s="37" t="n">
        <v>105</v>
      </c>
      <c r="F3353" s="37" t="inlineStr">
        <is>
          <t>Differs from upstream baseline</t>
        </is>
      </c>
      <c r="G3353" s="3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37" t="inlineStr">
        <is>
          <t>2026-10-01</t>
        </is>
      </c>
      <c r="B3355" s="37" t="inlineStr">
        <is>
          <t>Pokemon Stats</t>
        </is>
      </c>
      <c r="C3355" s="37" t="inlineStr">
        <is>
          <t>Stoutland baseAttack</t>
        </is>
      </c>
      <c r="D3355" s="37" t="n">
        <v>110</v>
      </c>
      <c r="E3355" s="37" t="n">
        <v>133</v>
      </c>
      <c r="F3355" s="37" t="inlineStr">
        <is>
          <t>Differs from upstream baseline</t>
        </is>
      </c>
      <c r="G3355" s="3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37" t="inlineStr">
        <is>
          <t>2026-10-01</t>
        </is>
      </c>
      <c r="B3357" s="37" t="inlineStr">
        <is>
          <t>Pokemon Stats</t>
        </is>
      </c>
      <c r="C3357" s="37" t="inlineStr">
        <is>
          <t>Stoutland baseSpeed</t>
        </is>
      </c>
      <c r="D3357" s="37" t="n">
        <v>80</v>
      </c>
      <c r="E3357" s="37" t="n">
        <v>95</v>
      </c>
      <c r="F3357" s="37" t="inlineStr">
        <is>
          <t>Differs from upstream baseline</t>
        </is>
      </c>
      <c r="G3357" s="3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37" t="inlineStr">
        <is>
          <t>2026-10-01</t>
        </is>
      </c>
      <c r="B3359" s="37" t="inlineStr">
        <is>
          <t>Pokemon Stats</t>
        </is>
      </c>
      <c r="C3359" s="37" t="inlineStr">
        <is>
          <t>Stunfisk baseAttack</t>
        </is>
      </c>
      <c r="D3359" s="37" t="n">
        <v>66</v>
      </c>
      <c r="E3359" s="37" t="n">
        <v>68</v>
      </c>
      <c r="F3359" s="37" t="inlineStr">
        <is>
          <t>Differs from upstream baseline</t>
        </is>
      </c>
      <c r="G3359" s="3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37" t="inlineStr">
        <is>
          <t>2026-10-01</t>
        </is>
      </c>
      <c r="B3361" s="37" t="inlineStr">
        <is>
          <t>Pokemon Stats</t>
        </is>
      </c>
      <c r="C3361" s="37" t="inlineStr">
        <is>
          <t>Stunfisk baseSpeed</t>
        </is>
      </c>
      <c r="D3361" s="37" t="n">
        <v>32</v>
      </c>
      <c r="E3361" s="37" t="n">
        <v>54</v>
      </c>
      <c r="F3361" s="37" t="inlineStr">
        <is>
          <t>Differs from upstream baseline</t>
        </is>
      </c>
      <c r="G3361" s="3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37" t="inlineStr">
        <is>
          <t>2026-10-01</t>
        </is>
      </c>
      <c r="B3363" s="37" t="inlineStr">
        <is>
          <t>Pokemon Stats</t>
        </is>
      </c>
      <c r="C3363" s="37" t="inlineStr">
        <is>
          <t>Stunfisk baseAttack</t>
        </is>
      </c>
      <c r="D3363" s="37" t="n">
        <v>81</v>
      </c>
      <c r="E3363" s="37" t="n">
        <v>84</v>
      </c>
      <c r="F3363" s="37" t="inlineStr">
        <is>
          <t>Differs from upstream baseline</t>
        </is>
      </c>
      <c r="G3363" s="3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37" t="inlineStr">
        <is>
          <t>2026-10-01</t>
        </is>
      </c>
      <c r="B3365" s="37" t="inlineStr">
        <is>
          <t>Pokemon Stats</t>
        </is>
      </c>
      <c r="C3365" s="37" t="inlineStr">
        <is>
          <t>Stunfisk baseSpeed</t>
        </is>
      </c>
      <c r="D3365" s="37" t="n">
        <v>32</v>
      </c>
      <c r="E3365" s="37" t="n">
        <v>52</v>
      </c>
      <c r="F3365" s="37" t="inlineStr">
        <is>
          <t>Differs from upstream baseline</t>
        </is>
      </c>
      <c r="G3365" s="3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37" t="inlineStr">
        <is>
          <t>2026-10-01</t>
        </is>
      </c>
      <c r="B3367" s="37" t="inlineStr">
        <is>
          <t>Abilities</t>
        </is>
      </c>
      <c r="C3367" s="37" t="inlineStr">
        <is>
          <t>Stunky abilities</t>
        </is>
      </c>
      <c r="D3367" s="37" t="inlineStr">
        <is>
          <t>Stench / Aftermath / Keen Eye</t>
        </is>
      </c>
      <c r="E3367" s="37" t="inlineStr">
        <is>
          <t>Aftermath / Aftermath / Keen Eye</t>
        </is>
      </c>
      <c r="F3367" s="37" t="inlineStr">
        <is>
          <t>Differs from upstream baseline</t>
        </is>
      </c>
      <c r="G3367" s="3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37" t="inlineStr">
        <is>
          <t>2026-10-01</t>
        </is>
      </c>
      <c r="B3369" s="37" t="inlineStr">
        <is>
          <t>Pokemon Stats</t>
        </is>
      </c>
      <c r="C3369" s="37" t="inlineStr">
        <is>
          <t>Suicune baseHP</t>
        </is>
      </c>
      <c r="D3369" s="37" t="n">
        <v>100</v>
      </c>
      <c r="E3369" s="37" t="n">
        <v>120</v>
      </c>
      <c r="F3369" s="37" t="inlineStr">
        <is>
          <t>Differs from upstream baseline</t>
        </is>
      </c>
      <c r="G3369" s="3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37" t="inlineStr">
        <is>
          <t>2026-10-01</t>
        </is>
      </c>
      <c r="B3371" s="37" t="inlineStr">
        <is>
          <t>Abilities</t>
        </is>
      </c>
      <c r="C3371" s="37" t="inlineStr">
        <is>
          <t>Sunkern abilities</t>
        </is>
      </c>
      <c r="D3371" s="37" t="inlineStr">
        <is>
          <t>Chlorophyll / Solar Power / Early Bird</t>
        </is>
      </c>
      <c r="E3371" s="37" t="inlineStr">
        <is>
          <t>Solar Power / Solar Power / Early Bird</t>
        </is>
      </c>
      <c r="F3371" s="37" t="inlineStr">
        <is>
          <t>Differs from upstream baseline</t>
        </is>
      </c>
      <c r="G3371" s="3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37" t="inlineStr">
        <is>
          <t>2026-10-01</t>
        </is>
      </c>
      <c r="B3373" s="37" t="inlineStr">
        <is>
          <t>Pokemon Stats</t>
        </is>
      </c>
      <c r="C3373" s="37" t="inlineStr">
        <is>
          <t>Surskit baseDefense</t>
        </is>
      </c>
      <c r="D3373" s="37" t="n">
        <v>32</v>
      </c>
      <c r="E3373" s="37" t="n">
        <v>62</v>
      </c>
      <c r="F3373" s="37" t="inlineStr">
        <is>
          <t>Differs from upstream baseline</t>
        </is>
      </c>
      <c r="G3373" s="3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37" t="inlineStr">
        <is>
          <t>2026-10-01</t>
        </is>
      </c>
      <c r="B3375" s="37" t="inlineStr">
        <is>
          <t>Pokemon Stats</t>
        </is>
      </c>
      <c r="C3375" s="37" t="inlineStr">
        <is>
          <t>Surskit baseSpDefense</t>
        </is>
      </c>
      <c r="D3375" s="37" t="n">
        <v>52</v>
      </c>
      <c r="E3375" s="37" t="n">
        <v>82</v>
      </c>
      <c r="F3375" s="37" t="inlineStr">
        <is>
          <t>Differs from upstream baseline</t>
        </is>
      </c>
      <c r="G3375" s="3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37" t="inlineStr">
        <is>
          <t>2026-10-01</t>
        </is>
      </c>
      <c r="B3377" s="37" t="inlineStr">
        <is>
          <t>Abilities</t>
        </is>
      </c>
      <c r="C3377" s="37" t="inlineStr">
        <is>
          <t>Swalot abilities</t>
        </is>
      </c>
      <c r="D3377" s="37" t="inlineStr">
        <is>
          <t>Liquid Ooze / Sticky Hold / Gluttony</t>
        </is>
      </c>
      <c r="E3377" s="37" t="inlineStr">
        <is>
          <t>Gluttony / Gluttony / Gluttony</t>
        </is>
      </c>
      <c r="F3377" s="37" t="inlineStr">
        <is>
          <t>Differs from upstream baseline</t>
        </is>
      </c>
      <c r="G3377" s="3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37" t="inlineStr">
        <is>
          <t>2026-10-01</t>
        </is>
      </c>
      <c r="B3379" s="37" t="inlineStr">
        <is>
          <t>Pokemon Stats</t>
        </is>
      </c>
      <c r="C3379" s="37" t="inlineStr">
        <is>
          <t>Swanna baseSpAttack</t>
        </is>
      </c>
      <c r="D3379" s="37" t="n">
        <v>87</v>
      </c>
      <c r="E3379" s="37" t="n">
        <v>97</v>
      </c>
      <c r="F3379" s="37" t="inlineStr">
        <is>
          <t>Differs from upstream baseline</t>
        </is>
      </c>
      <c r="G3379" s="3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37" t="inlineStr">
        <is>
          <t>2026-10-01</t>
        </is>
      </c>
      <c r="B3381" s="37" t="inlineStr">
        <is>
          <t>Abilities</t>
        </is>
      </c>
      <c r="C3381" s="37" t="inlineStr">
        <is>
          <t>Swanna abilities</t>
        </is>
      </c>
      <c r="D3381" s="37" t="inlineStr">
        <is>
          <t>Keen Eye / Big Pecks / Hydration</t>
        </is>
      </c>
      <c r="E3381" s="37" t="inlineStr">
        <is>
          <t>Keen Eye / Hydration / Competitive</t>
        </is>
      </c>
      <c r="F3381" s="37" t="inlineStr">
        <is>
          <t>Differs from upstream baseline</t>
        </is>
      </c>
      <c r="G3381" s="3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37" t="inlineStr">
        <is>
          <t>2026-10-01</t>
        </is>
      </c>
      <c r="B3383" s="37" t="inlineStr">
        <is>
          <t>Abilities</t>
        </is>
      </c>
      <c r="C3383" s="37" t="inlineStr">
        <is>
          <t>Swinub abilities</t>
        </is>
      </c>
      <c r="D3383" s="37" t="inlineStr">
        <is>
          <t>Oblivious / Snow Cloak / Thick Fat</t>
        </is>
      </c>
      <c r="E3383" s="37" t="inlineStr">
        <is>
          <t>Snow Cloak / Snow Cloak / Thick Fat</t>
        </is>
      </c>
      <c r="F3383" s="37" t="inlineStr">
        <is>
          <t>Differs from upstream baseline</t>
        </is>
      </c>
      <c r="G3383" s="3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37" t="inlineStr">
        <is>
          <t>2026-10-01</t>
        </is>
      </c>
      <c r="B3385" s="37" t="inlineStr">
        <is>
          <t>Pokemon Stats</t>
        </is>
      </c>
      <c r="C3385" s="37" t="inlineStr">
        <is>
          <t>Swoobat baseAttack</t>
        </is>
      </c>
      <c r="D3385" s="37" t="n">
        <v>57</v>
      </c>
      <c r="E3385" s="37" t="n">
        <v>63</v>
      </c>
      <c r="F3385" s="37" t="inlineStr">
        <is>
          <t>Differs from upstream baseline</t>
        </is>
      </c>
      <c r="G3385" s="3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37" t="inlineStr">
        <is>
          <t>2026-10-01</t>
        </is>
      </c>
      <c r="B3387" s="37" t="inlineStr">
        <is>
          <t>Pokemon Stats</t>
        </is>
      </c>
      <c r="C3387" s="37" t="inlineStr">
        <is>
          <t>Swoobat baseSpAttack</t>
        </is>
      </c>
      <c r="D3387" s="37" t="n">
        <v>77</v>
      </c>
      <c r="E3387" s="37" t="n">
        <v>89</v>
      </c>
      <c r="F3387" s="37" t="inlineStr">
        <is>
          <t>Differs from upstream baseline</t>
        </is>
      </c>
      <c r="G3387" s="3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37" t="inlineStr">
        <is>
          <t>2026-10-01</t>
        </is>
      </c>
      <c r="B3389" s="37" t="inlineStr">
        <is>
          <t>Pokemon Stats</t>
        </is>
      </c>
      <c r="C3389" s="37" t="inlineStr">
        <is>
          <t>Swoobat baseSpeed</t>
        </is>
      </c>
      <c r="D3389" s="37" t="n">
        <v>114</v>
      </c>
      <c r="E3389" s="37" t="n">
        <v>124</v>
      </c>
      <c r="F3389" s="37" t="inlineStr">
        <is>
          <t>Differs from upstream baseline</t>
        </is>
      </c>
      <c r="G3389" s="3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37" t="inlineStr">
        <is>
          <t>2026-10-01</t>
        </is>
      </c>
      <c r="B3391" s="37" t="inlineStr">
        <is>
          <t>Pokemon Stats</t>
        </is>
      </c>
      <c r="C3391" s="37" t="inlineStr">
        <is>
          <t>Sylveon baseAttack</t>
        </is>
      </c>
      <c r="D3391" s="37" t="n">
        <v>65</v>
      </c>
      <c r="E3391" s="37" t="n">
        <v>30</v>
      </c>
      <c r="F3391" s="37" t="inlineStr">
        <is>
          <t>Differs from upstream baseline</t>
        </is>
      </c>
      <c r="G3391" s="3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37" t="inlineStr">
        <is>
          <t>2026-10-01</t>
        </is>
      </c>
      <c r="B3393" s="37" t="inlineStr">
        <is>
          <t>Pokemon Stats</t>
        </is>
      </c>
      <c r="C3393" s="37" t="inlineStr">
        <is>
          <t>Sylveon baseSpeed</t>
        </is>
      </c>
      <c r="D3393" s="37" t="n">
        <v>60</v>
      </c>
      <c r="E3393" s="37" t="n">
        <v>76</v>
      </c>
      <c r="F3393" s="37" t="inlineStr">
        <is>
          <t>Differs from upstream baseline</t>
        </is>
      </c>
      <c r="G3393" s="3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37" t="inlineStr">
        <is>
          <t>2026-10-01</t>
        </is>
      </c>
      <c r="B3395" s="37" t="inlineStr">
        <is>
          <t>Pokemon Stats</t>
        </is>
      </c>
      <c r="C3395" s="37" t="inlineStr">
        <is>
          <t>Talonflame baseAttack</t>
        </is>
      </c>
      <c r="D3395" s="37" t="n">
        <v>81</v>
      </c>
      <c r="E3395" s="37" t="n">
        <v>86</v>
      </c>
      <c r="F3395" s="37" t="inlineStr">
        <is>
          <t>Differs from upstream baseline</t>
        </is>
      </c>
      <c r="G3395" s="3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37" t="inlineStr">
        <is>
          <t>2026-10-01</t>
        </is>
      </c>
      <c r="B3397" s="37" t="inlineStr">
        <is>
          <t>Pokemon Stats</t>
        </is>
      </c>
      <c r="C3397" s="37" t="inlineStr">
        <is>
          <t>Talonflame baseSpAttack</t>
        </is>
      </c>
      <c r="D3397" s="37" t="n">
        <v>74</v>
      </c>
      <c r="E3397" s="37" t="n">
        <v>76</v>
      </c>
      <c r="F3397" s="37" t="inlineStr">
        <is>
          <t>Differs from upstream baseline</t>
        </is>
      </c>
      <c r="G3397" s="3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37" t="inlineStr">
        <is>
          <t>2026-10-01</t>
        </is>
      </c>
      <c r="B3399" s="37" t="inlineStr">
        <is>
          <t>Pokemon Stats</t>
        </is>
      </c>
      <c r="C3399" s="37" t="inlineStr">
        <is>
          <t>Tangela baseSpDefense</t>
        </is>
      </c>
      <c r="D3399" s="37" t="n">
        <v>40</v>
      </c>
      <c r="E3399" s="37" t="n">
        <v>50</v>
      </c>
      <c r="F3399" s="37" t="inlineStr">
        <is>
          <t>Differs from upstream baseline</t>
        </is>
      </c>
      <c r="G3399" s="3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37" t="inlineStr">
        <is>
          <t>2026-10-01</t>
        </is>
      </c>
      <c r="B3401" s="37" t="inlineStr">
        <is>
          <t>Pokemon Stats</t>
        </is>
      </c>
      <c r="C3401" s="37" t="inlineStr">
        <is>
          <t>Tangrowth baseSpDefense</t>
        </is>
      </c>
      <c r="D3401" s="37" t="n">
        <v>50</v>
      </c>
      <c r="E3401" s="37" t="n">
        <v>90</v>
      </c>
      <c r="F3401" s="37" t="inlineStr">
        <is>
          <t>Differs from upstream baseline</t>
        </is>
      </c>
      <c r="G3401" s="3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37" t="inlineStr">
        <is>
          <t>2026-10-01</t>
        </is>
      </c>
      <c r="B3403" s="37" t="inlineStr">
        <is>
          <t>Abilities</t>
        </is>
      </c>
      <c r="C3403" s="37" t="inlineStr">
        <is>
          <t>Tangrowth abilities</t>
        </is>
      </c>
      <c r="D3403" s="37" t="inlineStr">
        <is>
          <t>Chlorophyll / Leaf Guard / Regenerator</t>
        </is>
      </c>
      <c r="E3403" s="37" t="inlineStr">
        <is>
          <t>Magic Guard / Magic Guard / Regenerator</t>
        </is>
      </c>
      <c r="F3403" s="37" t="inlineStr">
        <is>
          <t>Differs from upstream baseline</t>
        </is>
      </c>
      <c r="G3403" s="3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37" t="inlineStr">
        <is>
          <t>2026-10-01</t>
        </is>
      </c>
      <c r="B3405" s="37" t="inlineStr">
        <is>
          <t>Pokemon Stats</t>
        </is>
      </c>
      <c r="C3405" s="37" t="inlineStr">
        <is>
          <t>Tauros baseAttack</t>
        </is>
      </c>
      <c r="D3405" s="37" t="n">
        <v>100</v>
      </c>
      <c r="E3405" s="37" t="n">
        <v>110</v>
      </c>
      <c r="F3405" s="37" t="inlineStr">
        <is>
          <t>Differs from upstream baseline</t>
        </is>
      </c>
      <c r="G3405" s="3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37" t="inlineStr">
        <is>
          <t>2026-10-01</t>
        </is>
      </c>
      <c r="B3407" s="37" t="inlineStr">
        <is>
          <t>Abilities</t>
        </is>
      </c>
      <c r="C3407" s="37" t="inlineStr">
        <is>
          <t>Tauros abilities</t>
        </is>
      </c>
      <c r="D3407" s="37" t="inlineStr">
        <is>
          <t>Intimidate / Anger Point / Sheer Force</t>
        </is>
      </c>
      <c r="E3407" s="37" t="inlineStr">
        <is>
          <t>Intimidate / Intimidate / Sheer Force</t>
        </is>
      </c>
      <c r="F3407" s="37" t="inlineStr">
        <is>
          <t>Differs from upstream baseline</t>
        </is>
      </c>
      <c r="G3407" s="3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37" t="inlineStr">
        <is>
          <t>2026-10-01</t>
        </is>
      </c>
      <c r="B3409" s="37" t="inlineStr">
        <is>
          <t>Pokemon Stats</t>
        </is>
      </c>
      <c r="C3409" s="37" t="inlineStr">
        <is>
          <t>Tauros baseSpDefense</t>
        </is>
      </c>
      <c r="D3409" s="37" t="n">
        <v>70</v>
      </c>
      <c r="E3409" s="37" t="n">
        <v>72</v>
      </c>
      <c r="F3409" s="37" t="inlineStr">
        <is>
          <t>Differs from upstream baseline</t>
        </is>
      </c>
      <c r="G3409" s="3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37" t="inlineStr">
        <is>
          <t>2026-10-01</t>
        </is>
      </c>
      <c r="B3411" s="37" t="inlineStr">
        <is>
          <t>Abilities</t>
        </is>
      </c>
      <c r="C3411" s="37" t="inlineStr">
        <is>
          <t>Tentacool abilities</t>
        </is>
      </c>
      <c r="D3411" s="37" t="inlineStr">
        <is>
          <t>Clear Body / Liquid Ooze / Rain Dish</t>
        </is>
      </c>
      <c r="E3411" s="37" t="inlineStr">
        <is>
          <t>Rain Dish / Clear Body / Rain Dish</t>
        </is>
      </c>
      <c r="F3411" s="37" t="inlineStr">
        <is>
          <t>Differs from upstream baseline</t>
        </is>
      </c>
      <c r="G3411" s="3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37" t="inlineStr">
        <is>
          <t>2026-10-01</t>
        </is>
      </c>
      <c r="B3413" s="37" t="inlineStr">
        <is>
          <t>Pokemon Stats</t>
        </is>
      </c>
      <c r="C3413" s="37" t="inlineStr">
        <is>
          <t>Tentacruel baseSpAttack</t>
        </is>
      </c>
      <c r="D3413" s="37" t="n">
        <v>80</v>
      </c>
      <c r="E3413" s="37" t="n">
        <v>90</v>
      </c>
      <c r="F3413" s="37" t="inlineStr">
        <is>
          <t>Differs from upstream baseline</t>
        </is>
      </c>
      <c r="G3413" s="3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37" t="inlineStr">
        <is>
          <t>2026-10-01</t>
        </is>
      </c>
      <c r="B3415" s="37" t="inlineStr">
        <is>
          <t>Pokemon Stats</t>
        </is>
      </c>
      <c r="C3415" s="37" t="inlineStr">
        <is>
          <t>Terrakion baseAttack</t>
        </is>
      </c>
      <c r="D3415" s="37" t="n">
        <v>129</v>
      </c>
      <c r="E3415" s="37" t="n">
        <v>151</v>
      </c>
      <c r="F3415" s="37" t="inlineStr">
        <is>
          <t>Differs from upstream baseline</t>
        </is>
      </c>
      <c r="G3415" s="3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37" t="inlineStr">
        <is>
          <t>2026-10-01</t>
        </is>
      </c>
      <c r="B3417" s="37" t="inlineStr">
        <is>
          <t>Pokemon Stats</t>
        </is>
      </c>
      <c r="C3417" s="37" t="inlineStr">
        <is>
          <t>Terrakion baseSpeed</t>
        </is>
      </c>
      <c r="D3417" s="37" t="n">
        <v>108</v>
      </c>
      <c r="E3417" s="37" t="n">
        <v>126</v>
      </c>
      <c r="F3417" s="37" t="inlineStr">
        <is>
          <t>Differs from upstream baseline</t>
        </is>
      </c>
      <c r="G3417" s="3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37" t="inlineStr">
        <is>
          <t>2026-10-01</t>
        </is>
      </c>
      <c r="B3419" s="37" t="inlineStr">
        <is>
          <t>Pokemon Stats</t>
        </is>
      </c>
      <c r="C3419" s="37" t="inlineStr">
        <is>
          <t>Throh baseAttack</t>
        </is>
      </c>
      <c r="D3419" s="37" t="n">
        <v>100</v>
      </c>
      <c r="E3419" s="37" t="n">
        <v>104</v>
      </c>
      <c r="F3419" s="37" t="inlineStr">
        <is>
          <t>Differs from upstream baseline</t>
        </is>
      </c>
      <c r="G3419" s="3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37" t="inlineStr">
        <is>
          <t>2026-10-01</t>
        </is>
      </c>
      <c r="B3421" s="37" t="inlineStr">
        <is>
          <t>Pokemon Stats</t>
        </is>
      </c>
      <c r="C3421" s="37" t="inlineStr">
        <is>
          <t>Throh baseSpeed</t>
        </is>
      </c>
      <c r="D3421" s="37" t="n">
        <v>45</v>
      </c>
      <c r="E3421" s="37" t="n">
        <v>71</v>
      </c>
      <c r="F3421" s="37" t="inlineStr">
        <is>
          <t>Differs from upstream baseline</t>
        </is>
      </c>
      <c r="G3421" s="3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37" t="inlineStr">
        <is>
          <t>2026-10-01</t>
        </is>
      </c>
      <c r="B3423" s="37" t="inlineStr">
        <is>
          <t>Abilities</t>
        </is>
      </c>
      <c r="C3423" s="37" t="inlineStr">
        <is>
          <t>Togepi abilities</t>
        </is>
      </c>
      <c r="D3423" s="37" t="inlineStr">
        <is>
          <t>Hustle / Serene Grace / Super Luck</t>
        </is>
      </c>
      <c r="E3423" s="37" t="inlineStr">
        <is>
          <t>Serene Grace / Serene Grace / Super Luck</t>
        </is>
      </c>
      <c r="F3423" s="37" t="inlineStr">
        <is>
          <t>Differs from upstream baseline</t>
        </is>
      </c>
      <c r="G3423" s="3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37" t="inlineStr">
        <is>
          <t>2026-10-01</t>
        </is>
      </c>
      <c r="B3425" s="37" t="inlineStr">
        <is>
          <t>Abilities</t>
        </is>
      </c>
      <c r="C3425" s="37" t="inlineStr">
        <is>
          <t>Togetic abilities</t>
        </is>
      </c>
      <c r="D3425" s="37" t="inlineStr">
        <is>
          <t>Hustle / Serene Grace / Super Luck</t>
        </is>
      </c>
      <c r="E3425" s="37" t="inlineStr">
        <is>
          <t>Serene Grace / Serene Grace / Super Luck</t>
        </is>
      </c>
      <c r="F3425" s="37" t="inlineStr">
        <is>
          <t>Differs from upstream baseline</t>
        </is>
      </c>
      <c r="G3425" s="3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37" t="inlineStr">
        <is>
          <t>2026-10-01</t>
        </is>
      </c>
      <c r="B3427" s="37" t="inlineStr">
        <is>
          <t>Abilities</t>
        </is>
      </c>
      <c r="C3427" s="37" t="inlineStr">
        <is>
          <t>Torkoal abilities</t>
        </is>
      </c>
      <c r="D3427" s="37" t="inlineStr">
        <is>
          <t>White Smoke / Drought / Shell Armor</t>
        </is>
      </c>
      <c r="E3427" s="37" t="inlineStr">
        <is>
          <t>White Smoke / Shell Armor / Shell Armor</t>
        </is>
      </c>
      <c r="F3427" s="37" t="inlineStr">
        <is>
          <t>Differs from upstream baseline</t>
        </is>
      </c>
      <c r="G3427" s="3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37" t="inlineStr">
        <is>
          <t>2026-10-01</t>
        </is>
      </c>
      <c r="B3429" s="37" t="inlineStr">
        <is>
          <t>Pokemon Stats</t>
        </is>
      </c>
      <c r="C3429" s="37" t="inlineStr">
        <is>
          <t>Torterra baseSpAttack</t>
        </is>
      </c>
      <c r="D3429" s="37" t="n">
        <v>75</v>
      </c>
      <c r="E3429" s="37" t="n">
        <v>63</v>
      </c>
      <c r="F3429" s="37" t="inlineStr">
        <is>
          <t>Differs from upstream baseline</t>
        </is>
      </c>
      <c r="G3429" s="3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37" t="inlineStr">
        <is>
          <t>2026-10-01</t>
        </is>
      </c>
      <c r="B3431" s="37" t="inlineStr">
        <is>
          <t>Abilities</t>
        </is>
      </c>
      <c r="C3431" s="37" t="inlineStr">
        <is>
          <t>Torterra abilities</t>
        </is>
      </c>
      <c r="D3431" s="37" t="inlineStr">
        <is>
          <t>Overgrow / Shell Armor</t>
        </is>
      </c>
      <c r="E3431" s="37" t="inlineStr">
        <is>
          <t>Thick Fat / Shell Armor / Shell Armor</t>
        </is>
      </c>
      <c r="F3431" s="37" t="inlineStr">
        <is>
          <t>Differs from upstream baseline</t>
        </is>
      </c>
      <c r="G3431" s="3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37" t="inlineStr">
        <is>
          <t>2026-10-01</t>
        </is>
      </c>
      <c r="B3433" s="37" t="inlineStr">
        <is>
          <t>Abilities</t>
        </is>
      </c>
      <c r="C3433" s="37" t="inlineStr">
        <is>
          <t>Toxicroak abilities</t>
        </is>
      </c>
      <c r="D3433" s="37" t="inlineStr">
        <is>
          <t>Anticipation / Dry Skin / Poison Touch</t>
        </is>
      </c>
      <c r="E3433" s="37" t="inlineStr">
        <is>
          <t>Dry Skin / Dry Skin / Poison Touch</t>
        </is>
      </c>
      <c r="F3433" s="37" t="inlineStr">
        <is>
          <t>Differs from upstream baseline</t>
        </is>
      </c>
      <c r="G3433" s="3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37" t="inlineStr">
        <is>
          <t>2026-10-01</t>
        </is>
      </c>
      <c r="B3435" s="37" t="inlineStr">
        <is>
          <t>Pokemon Stats</t>
        </is>
      </c>
      <c r="C3435" s="37" t="inlineStr">
        <is>
          <t>Tranquill baseAttack</t>
        </is>
      </c>
      <c r="D3435" s="37" t="n">
        <v>77</v>
      </c>
      <c r="E3435" s="37" t="n">
        <v>52</v>
      </c>
      <c r="F3435" s="37" t="inlineStr">
        <is>
          <t>Differs from upstream baseline</t>
        </is>
      </c>
      <c r="G3435" s="3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37" t="inlineStr">
        <is>
          <t>2026-10-01</t>
        </is>
      </c>
      <c r="B3437" s="37" t="inlineStr">
        <is>
          <t>Pokemon Stats</t>
        </is>
      </c>
      <c r="C3437" s="37" t="inlineStr">
        <is>
          <t>Tranquill baseSpDefense</t>
        </is>
      </c>
      <c r="D3437" s="37" t="n">
        <v>42</v>
      </c>
      <c r="E3437" s="37" t="n">
        <v>59</v>
      </c>
      <c r="F3437" s="37" t="inlineStr">
        <is>
          <t>Differs from upstream baseline</t>
        </is>
      </c>
      <c r="G3437" s="3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37" t="inlineStr">
        <is>
          <t>2026-10-01</t>
        </is>
      </c>
      <c r="B3439" s="37" t="inlineStr">
        <is>
          <t>Pokemon Stats</t>
        </is>
      </c>
      <c r="C3439" s="37" t="inlineStr">
        <is>
          <t>Trevenant baseHP</t>
        </is>
      </c>
      <c r="D3439" s="37" t="n">
        <v>85</v>
      </c>
      <c r="E3439" s="37" t="n">
        <v>95</v>
      </c>
      <c r="F3439" s="37" t="inlineStr">
        <is>
          <t>Differs from upstream baseline</t>
        </is>
      </c>
      <c r="G3439" s="3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37" t="inlineStr">
        <is>
          <t>2026-10-01</t>
        </is>
      </c>
      <c r="B3441" s="37" t="inlineStr">
        <is>
          <t>Pokemon Stats</t>
        </is>
      </c>
      <c r="C3441" s="37" t="inlineStr">
        <is>
          <t>Trevenant baseSpAttack</t>
        </is>
      </c>
      <c r="D3441" s="37" t="n">
        <v>65</v>
      </c>
      <c r="E3441" s="37" t="n">
        <v>30</v>
      </c>
      <c r="F3441" s="37" t="inlineStr">
        <is>
          <t>Differs from upstream baseline</t>
        </is>
      </c>
      <c r="G3441" s="3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37" t="inlineStr">
        <is>
          <t>2026-10-01</t>
        </is>
      </c>
      <c r="B3443" s="37" t="inlineStr">
        <is>
          <t>Pokemon Stats</t>
        </is>
      </c>
      <c r="C3443" s="37" t="inlineStr">
        <is>
          <t>Tropius baseHP</t>
        </is>
      </c>
      <c r="D3443" s="37" t="n">
        <v>99</v>
      </c>
      <c r="E3443" s="37" t="n">
        <v>105</v>
      </c>
      <c r="F3443" s="37" t="inlineStr">
        <is>
          <t>Differs from upstream baseline</t>
        </is>
      </c>
      <c r="G3443" s="3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37" t="inlineStr">
        <is>
          <t>2026-10-01</t>
        </is>
      </c>
      <c r="B3445" s="37" t="inlineStr">
        <is>
          <t>Pokemon Stats</t>
        </is>
      </c>
      <c r="C3445" s="37" t="inlineStr">
        <is>
          <t>Tropius baseDefense</t>
        </is>
      </c>
      <c r="D3445" s="37" t="n">
        <v>83</v>
      </c>
      <c r="E3445" s="37" t="n">
        <v>105</v>
      </c>
      <c r="F3445" s="37" t="inlineStr">
        <is>
          <t>Differs from upstream baseline</t>
        </is>
      </c>
      <c r="G3445" s="3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37" t="inlineStr">
        <is>
          <t>2026-10-01</t>
        </is>
      </c>
      <c r="B3447" s="37" t="inlineStr">
        <is>
          <t>Pokemon Stats</t>
        </is>
      </c>
      <c r="C3447" s="37" t="inlineStr">
        <is>
          <t>Tropius baseSpDefense</t>
        </is>
      </c>
      <c r="D3447" s="37" t="n">
        <v>87</v>
      </c>
      <c r="E3447" s="37" t="n">
        <v>105</v>
      </c>
      <c r="F3447" s="37" t="inlineStr">
        <is>
          <t>Differs from upstream baseline</t>
        </is>
      </c>
      <c r="G3447" s="3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37" t="inlineStr">
        <is>
          <t>2026-10-01</t>
        </is>
      </c>
      <c r="B3449" s="37" t="inlineStr">
        <is>
          <t>Abilities</t>
        </is>
      </c>
      <c r="C3449" s="37" t="inlineStr">
        <is>
          <t>Turtwig abilities</t>
        </is>
      </c>
      <c r="D3449" s="37" t="inlineStr">
        <is>
          <t>Overgrow / Shell Armor</t>
        </is>
      </c>
      <c r="E3449" s="37" t="inlineStr">
        <is>
          <t>Overgrow / Shell Armor / Shell Armor</t>
        </is>
      </c>
      <c r="F3449" s="37" t="inlineStr">
        <is>
          <t>Differs from upstream baseline</t>
        </is>
      </c>
      <c r="G3449" s="3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37" t="inlineStr">
        <is>
          <t>2026-10-01</t>
        </is>
      </c>
      <c r="B3451" s="37" t="inlineStr">
        <is>
          <t>Pokemon Stats</t>
        </is>
      </c>
      <c r="C3451" s="37" t="inlineStr">
        <is>
          <t>Tyranitar baseSpAttack</t>
        </is>
      </c>
      <c r="D3451" s="37" t="n">
        <v>95</v>
      </c>
      <c r="E3451" s="37" t="n">
        <v>100</v>
      </c>
      <c r="F3451" s="37" t="inlineStr">
        <is>
          <t>Differs from upstream baseline</t>
        </is>
      </c>
      <c r="G3451" s="3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37" t="inlineStr">
        <is>
          <t>2026-10-01</t>
        </is>
      </c>
      <c r="B3453" s="37" t="inlineStr">
        <is>
          <t>Abilities</t>
        </is>
      </c>
      <c r="C3453" s="37" t="inlineStr">
        <is>
          <t>Tyranitar abilities</t>
        </is>
      </c>
      <c r="D3453" s="37" t="inlineStr">
        <is>
          <t>Sand Stream / Sand Stream / Sand Stream</t>
        </is>
      </c>
      <c r="E3453" s="37" t="inlineStr">
        <is>
          <t>Thick Fat / Thick Fat / Thick Fat</t>
        </is>
      </c>
      <c r="F3453" s="37" t="inlineStr">
        <is>
          <t>Differs from upstream baseline</t>
        </is>
      </c>
      <c r="G3453" s="3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37" t="inlineStr">
        <is>
          <t>2026-10-01</t>
        </is>
      </c>
      <c r="B3455" s="37" t="inlineStr">
        <is>
          <t>Pokemon Stats</t>
        </is>
      </c>
      <c r="C3455" s="37" t="inlineStr">
        <is>
          <t>Tyrantrum baseSpAttack</t>
        </is>
      </c>
      <c r="D3455" s="37" t="n">
        <v>69</v>
      </c>
      <c r="E3455" s="37" t="n">
        <v>30</v>
      </c>
      <c r="F3455" s="37" t="inlineStr">
        <is>
          <t>Differs from upstream baseline</t>
        </is>
      </c>
      <c r="G3455" s="3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37" t="inlineStr">
        <is>
          <t>2026-10-01</t>
        </is>
      </c>
      <c r="B3457" s="37" t="inlineStr">
        <is>
          <t>Abilities</t>
        </is>
      </c>
      <c r="C3457" s="37" t="inlineStr">
        <is>
          <t>Tyrantrum abilities</t>
        </is>
      </c>
      <c r="D3457" s="37" t="inlineStr">
        <is>
          <t>Strong Jaw / Rock Head</t>
        </is>
      </c>
      <c r="E3457" s="37" t="inlineStr">
        <is>
          <t>Strong Jaw / Rock Head / Intimidate</t>
        </is>
      </c>
      <c r="F3457" s="37" t="inlineStr">
        <is>
          <t>Differs from upstream baseline</t>
        </is>
      </c>
      <c r="G3457" s="3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37" t="inlineStr">
        <is>
          <t>2026-10-01</t>
        </is>
      </c>
      <c r="B3459" s="37" t="inlineStr">
        <is>
          <t>Pokemon Stats</t>
        </is>
      </c>
      <c r="C3459" s="37" t="inlineStr">
        <is>
          <t>Tyrunt baseAttack</t>
        </is>
      </c>
      <c r="D3459" s="37" t="n">
        <v>89</v>
      </c>
      <c r="E3459" s="37" t="n">
        <v>97</v>
      </c>
      <c r="F3459" s="37" t="inlineStr">
        <is>
          <t>Differs from upstream baseline</t>
        </is>
      </c>
      <c r="G3459" s="3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37" t="inlineStr">
        <is>
          <t>2026-10-01</t>
        </is>
      </c>
      <c r="B3461" s="37" t="inlineStr">
        <is>
          <t>Pokemon Stats</t>
        </is>
      </c>
      <c r="C3461" s="37" t="inlineStr">
        <is>
          <t>Tyrunt baseSpeed</t>
        </is>
      </c>
      <c r="D3461" s="37" t="n">
        <v>48</v>
      </c>
      <c r="E3461" s="37" t="n">
        <v>55</v>
      </c>
      <c r="F3461" s="37" t="inlineStr">
        <is>
          <t>Differs from upstream baseline</t>
        </is>
      </c>
      <c r="G3461" s="3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37" t="inlineStr">
        <is>
          <t>2026-10-01</t>
        </is>
      </c>
      <c r="B3463" s="37" t="inlineStr">
        <is>
          <t>Pokemon Stats</t>
        </is>
      </c>
      <c r="C3463" s="37" t="inlineStr">
        <is>
          <t>Unfezant baseAttack</t>
        </is>
      </c>
      <c r="D3463" s="37" t="n">
        <v>115</v>
      </c>
      <c r="E3463" s="37" t="n">
        <v>46</v>
      </c>
      <c r="F3463" s="37" t="inlineStr">
        <is>
          <t>Differs from upstream baseline</t>
        </is>
      </c>
      <c r="G3463" s="3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37" t="inlineStr">
        <is>
          <t>2026-10-01</t>
        </is>
      </c>
      <c r="B3465" s="37" t="inlineStr">
        <is>
          <t>Pokemon Stats</t>
        </is>
      </c>
      <c r="C3465" s="37" t="inlineStr">
        <is>
          <t>Unfezant baseSpDefense</t>
        </is>
      </c>
      <c r="D3465" s="37" t="n">
        <v>55</v>
      </c>
      <c r="E3465" s="37" t="n">
        <v>77</v>
      </c>
      <c r="F3465" s="37" t="inlineStr">
        <is>
          <t>Differs from upstream baseline</t>
        </is>
      </c>
      <c r="G3465" s="3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37" t="inlineStr">
        <is>
          <t>2026-10-01</t>
        </is>
      </c>
      <c r="B3467" s="37" t="inlineStr">
        <is>
          <t>Abilities</t>
        </is>
      </c>
      <c r="C3467" s="37" t="inlineStr">
        <is>
          <t>Unfezant abilities</t>
        </is>
      </c>
      <c r="D3467" s="37" t="inlineStr">
        <is>
          <t>Big Pecks / Super Luck / Rivalry</t>
        </is>
      </c>
      <c r="E3467" s="37" t="inlineStr">
        <is>
          <t>Super Luck / Big Pecks / Sniper</t>
        </is>
      </c>
      <c r="F3467" s="37" t="inlineStr">
        <is>
          <t>Differs from upstream baseline</t>
        </is>
      </c>
      <c r="G3467" s="3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37" t="inlineStr">
        <is>
          <t>2026-10-01</t>
        </is>
      </c>
      <c r="B3469" s="37" t="inlineStr">
        <is>
          <t>Pokemon Stats</t>
        </is>
      </c>
      <c r="C3469" s="37" t="inlineStr">
        <is>
          <t>Ursaluna baseSpAttack</t>
        </is>
      </c>
      <c r="D3469" s="37" t="n">
        <v>45</v>
      </c>
      <c r="E3469" s="37" t="n">
        <v>30</v>
      </c>
      <c r="F3469" s="37" t="inlineStr">
        <is>
          <t>Differs from upstream baseline</t>
        </is>
      </c>
      <c r="G3469" s="3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37" t="inlineStr">
        <is>
          <t>2026-10-01</t>
        </is>
      </c>
      <c r="B3471" s="37" t="inlineStr">
        <is>
          <t>Pokemon Stats</t>
        </is>
      </c>
      <c r="C3471" s="37" t="inlineStr">
        <is>
          <t>Ursaluna baseAttack</t>
        </is>
      </c>
      <c r="D3471" s="37" t="n">
        <v>70</v>
      </c>
      <c r="E3471" s="37" t="n">
        <v>30</v>
      </c>
      <c r="F3471" s="37" t="inlineStr">
        <is>
          <t>Differs from upstream baseline</t>
        </is>
      </c>
      <c r="G3471" s="3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37" t="inlineStr">
        <is>
          <t>2026-10-01</t>
        </is>
      </c>
      <c r="B3473" s="37" t="inlineStr">
        <is>
          <t>Pokemon Stats</t>
        </is>
      </c>
      <c r="C3473" s="37" t="inlineStr">
        <is>
          <t>Ursaluna baseSpeed</t>
        </is>
      </c>
      <c r="D3473" s="37" t="n">
        <v>52</v>
      </c>
      <c r="E3473" s="37" t="n">
        <v>70</v>
      </c>
      <c r="F3473" s="37" t="inlineStr">
        <is>
          <t>Differs from upstream baseline</t>
        </is>
      </c>
      <c r="G3473" s="3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37" t="inlineStr">
        <is>
          <t>2026-10-01</t>
        </is>
      </c>
      <c r="B3475" s="37" t="inlineStr">
        <is>
          <t>Pokemon Stats</t>
        </is>
      </c>
      <c r="C3475" s="37" t="inlineStr">
        <is>
          <t>Ursaring baseAttack</t>
        </is>
      </c>
      <c r="D3475" s="37" t="n">
        <v>130</v>
      </c>
      <c r="E3475" s="37" t="n">
        <v>140</v>
      </c>
      <c r="F3475" s="37" t="inlineStr">
        <is>
          <t>Differs from upstream baseline</t>
        </is>
      </c>
      <c r="G3475" s="3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37" t="inlineStr">
        <is>
          <t>2026-10-01</t>
        </is>
      </c>
      <c r="B3477" s="37" t="inlineStr">
        <is>
          <t>Pokemon Stats</t>
        </is>
      </c>
      <c r="C3477" s="37" t="inlineStr">
        <is>
          <t>Ursaring baseSpAttack</t>
        </is>
      </c>
      <c r="D3477" s="37" t="n">
        <v>75</v>
      </c>
      <c r="E3477" s="37" t="n">
        <v>55</v>
      </c>
      <c r="F3477" s="37" t="inlineStr">
        <is>
          <t>Differs from upstream baseline</t>
        </is>
      </c>
      <c r="G3477" s="3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37" t="inlineStr">
        <is>
          <t>2026-10-01</t>
        </is>
      </c>
      <c r="B3479" s="37" t="inlineStr">
        <is>
          <t>Pokemon Stats</t>
        </is>
      </c>
      <c r="C3479" s="37" t="inlineStr">
        <is>
          <t>Uxie baseHP</t>
        </is>
      </c>
      <c r="D3479" s="37" t="n">
        <v>75</v>
      </c>
      <c r="E3479" s="37" t="n">
        <v>95</v>
      </c>
      <c r="F3479" s="37" t="inlineStr">
        <is>
          <t>Differs from upstream baseline</t>
        </is>
      </c>
      <c r="G3479" s="3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37" t="inlineStr">
        <is>
          <t>2026-10-01</t>
        </is>
      </c>
      <c r="B3481" s="37" t="inlineStr">
        <is>
          <t>Pokemon Stats</t>
        </is>
      </c>
      <c r="C3481" s="37" t="inlineStr">
        <is>
          <t>Vanilluxe baseHP</t>
        </is>
      </c>
      <c r="D3481" s="37" t="n">
        <v>71</v>
      </c>
      <c r="E3481" s="37" t="n">
        <v>81</v>
      </c>
      <c r="F3481" s="37" t="inlineStr">
        <is>
          <t>Differs from upstream baseline</t>
        </is>
      </c>
      <c r="G3481" s="3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37" t="inlineStr">
        <is>
          <t>2026-10-01</t>
        </is>
      </c>
      <c r="B3483" s="37" t="inlineStr">
        <is>
          <t>Abilities</t>
        </is>
      </c>
      <c r="C3483" s="37" t="inlineStr">
        <is>
          <t>Vanilluxe abilities</t>
        </is>
      </c>
      <c r="D3483" s="37" t="inlineStr">
        <is>
          <t>Ice Body / Snow Warning / Weak Armor</t>
        </is>
      </c>
      <c r="E3483" s="37" t="inlineStr">
        <is>
          <t>Ice Body / Ice Body / Slush Rush</t>
        </is>
      </c>
      <c r="F3483" s="37" t="inlineStr">
        <is>
          <t>Differs from upstream baseline</t>
        </is>
      </c>
      <c r="G3483" s="3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37" t="inlineStr">
        <is>
          <t>2026-10-01</t>
        </is>
      </c>
      <c r="B3485" s="37" t="inlineStr">
        <is>
          <t>Pokemon Stats</t>
        </is>
      </c>
      <c r="C3485" s="37" t="inlineStr">
        <is>
          <t>Venipede baseHP</t>
        </is>
      </c>
      <c r="D3485" s="37" t="n">
        <v>30</v>
      </c>
      <c r="E3485" s="37" t="n">
        <v>37</v>
      </c>
      <c r="F3485" s="37" t="inlineStr">
        <is>
          <t>Differs from upstream baseline</t>
        </is>
      </c>
      <c r="G3485" s="3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37" t="inlineStr">
        <is>
          <t>2026-10-01</t>
        </is>
      </c>
      <c r="B3487" s="37" t="inlineStr">
        <is>
          <t>Pokemon Stats</t>
        </is>
      </c>
      <c r="C3487" s="37" t="inlineStr">
        <is>
          <t>Venipede baseSpAttack</t>
        </is>
      </c>
      <c r="D3487" s="37" t="n">
        <v>30</v>
      </c>
      <c r="E3487" s="37" t="n">
        <v>31</v>
      </c>
      <c r="F3487" s="37" t="inlineStr">
        <is>
          <t>Differs from upstream baseline</t>
        </is>
      </c>
      <c r="G3487" s="3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37" t="inlineStr">
        <is>
          <t>2026-10-01</t>
        </is>
      </c>
      <c r="B3489" s="37" t="inlineStr">
        <is>
          <t>Abilities</t>
        </is>
      </c>
      <c r="C3489" s="37" t="inlineStr">
        <is>
          <t>Venomoth abilities</t>
        </is>
      </c>
      <c r="D3489" s="37" t="inlineStr">
        <is>
          <t>Shield Dust / Tinted Lens / Wonder Skin</t>
        </is>
      </c>
      <c r="E3489" s="37" t="inlineStr">
        <is>
          <t>Tinted Lens / Tinted Lens / Wonder Skin</t>
        </is>
      </c>
      <c r="F3489" s="37" t="inlineStr">
        <is>
          <t>Differs from upstream baseline</t>
        </is>
      </c>
      <c r="G3489" s="3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37" t="inlineStr">
        <is>
          <t>2026-10-01</t>
        </is>
      </c>
      <c r="B3491" s="37" t="inlineStr">
        <is>
          <t>Abilities</t>
        </is>
      </c>
      <c r="C3491" s="37" t="inlineStr">
        <is>
          <t>Venusaur abilities</t>
        </is>
      </c>
      <c r="D3491" s="37" t="inlineStr">
        <is>
          <t>Overgrow / Chlorophyll</t>
        </is>
      </c>
      <c r="E3491" s="37" t="inlineStr">
        <is>
          <t>Chlorophyll / Overgrow / Chlorophyll</t>
        </is>
      </c>
      <c r="F3491" s="37" t="inlineStr">
        <is>
          <t>Differs from upstream baseline</t>
        </is>
      </c>
      <c r="G3491" s="3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37" t="inlineStr">
        <is>
          <t>2026-10-01</t>
        </is>
      </c>
      <c r="B3493" s="37" t="inlineStr">
        <is>
          <t>Pokemon Stats</t>
        </is>
      </c>
      <c r="C3493" s="37" t="inlineStr">
        <is>
          <t>Vespiquen baseHP</t>
        </is>
      </c>
      <c r="D3493" s="37" t="n">
        <v>70</v>
      </c>
      <c r="E3493" s="37" t="n">
        <v>80</v>
      </c>
      <c r="F3493" s="37" t="inlineStr">
        <is>
          <t>Differs from upstream baseline</t>
        </is>
      </c>
      <c r="G3493" s="3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37" t="inlineStr">
        <is>
          <t>2026-10-01</t>
        </is>
      </c>
      <c r="B3495" s="37" t="inlineStr">
        <is>
          <t>Pokemon Stats</t>
        </is>
      </c>
      <c r="C3495" s="37" t="inlineStr">
        <is>
          <t>Vespiquen baseSpAttack</t>
        </is>
      </c>
      <c r="D3495" s="37" t="n">
        <v>80</v>
      </c>
      <c r="E3495" s="37" t="n">
        <v>102</v>
      </c>
      <c r="F3495" s="37" t="inlineStr">
        <is>
          <t>Differs from upstream baseline</t>
        </is>
      </c>
      <c r="G3495" s="3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37" t="inlineStr">
        <is>
          <t>2026-10-01</t>
        </is>
      </c>
      <c r="B3497" s="37" t="inlineStr">
        <is>
          <t>Abilities</t>
        </is>
      </c>
      <c r="C3497" s="37" t="inlineStr">
        <is>
          <t>Vespiquen abilities</t>
        </is>
      </c>
      <c r="D3497" s="37" t="inlineStr">
        <is>
          <t>Pressure / Unnerve</t>
        </is>
      </c>
      <c r="E3497" s="37" t="inlineStr">
        <is>
          <t>Tinted Lens / Swarm / Unnerve</t>
        </is>
      </c>
      <c r="F3497" s="37" t="inlineStr">
        <is>
          <t>Differs from upstream baseline</t>
        </is>
      </c>
      <c r="G3497" s="3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37" t="inlineStr">
        <is>
          <t>2026-10-01</t>
        </is>
      </c>
      <c r="B3499" s="37" t="inlineStr">
        <is>
          <t>Pokemon Stats</t>
        </is>
      </c>
      <c r="C3499" s="37" t="inlineStr">
        <is>
          <t>Vibrava baseDefense</t>
        </is>
      </c>
      <c r="D3499" s="37" t="n">
        <v>50</v>
      </c>
      <c r="E3499" s="37" t="n">
        <v>70</v>
      </c>
      <c r="F3499" s="37" t="inlineStr">
        <is>
          <t>Differs from upstream baseline</t>
        </is>
      </c>
      <c r="G3499" s="3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37" t="inlineStr">
        <is>
          <t>2026-10-01</t>
        </is>
      </c>
      <c r="B3501" s="37" t="inlineStr">
        <is>
          <t>Pokemon Stats</t>
        </is>
      </c>
      <c r="C3501" s="37" t="inlineStr">
        <is>
          <t>Vibrava baseSpDefense</t>
        </is>
      </c>
      <c r="D3501" s="37" t="n">
        <v>50</v>
      </c>
      <c r="E3501" s="37" t="n">
        <v>70</v>
      </c>
      <c r="F3501" s="37" t="inlineStr">
        <is>
          <t>Differs from upstream baseline</t>
        </is>
      </c>
      <c r="G3501" s="3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37" t="inlineStr">
        <is>
          <t>2026-10-01</t>
        </is>
      </c>
      <c r="B3503" s="37" t="inlineStr">
        <is>
          <t>Abilities</t>
        </is>
      </c>
      <c r="C3503" s="37" t="inlineStr">
        <is>
          <t>Vibrava abilities</t>
        </is>
      </c>
      <c r="D3503" s="37" t="inlineStr">
        <is>
          <t>Levitate / Levitate / Levitate</t>
        </is>
      </c>
      <c r="E3503" s="37" t="inlineStr">
        <is>
          <t>Tinted Lens / Levitate / Levitate</t>
        </is>
      </c>
      <c r="F3503" s="37" t="inlineStr">
        <is>
          <t>Differs from upstream baseline</t>
        </is>
      </c>
      <c r="G3503" s="3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37" t="inlineStr">
        <is>
          <t>2026-10-01</t>
        </is>
      </c>
      <c r="B3505" s="37" t="inlineStr">
        <is>
          <t>Pokemon Stats</t>
        </is>
      </c>
      <c r="C3505" s="37" t="inlineStr">
        <is>
          <t>Victreebel baseSpDefense</t>
        </is>
      </c>
      <c r="D3505" s="37" t="n">
        <v>70</v>
      </c>
      <c r="E3505" s="37" t="n">
        <v>85</v>
      </c>
      <c r="F3505" s="37" t="inlineStr">
        <is>
          <t>Differs from upstream baseline</t>
        </is>
      </c>
      <c r="G3505" s="3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37" t="inlineStr">
        <is>
          <t>2026-10-01</t>
        </is>
      </c>
      <c r="B3507" s="37" t="inlineStr">
        <is>
          <t>Pokemon Stats</t>
        </is>
      </c>
      <c r="C3507" s="37" t="inlineStr">
        <is>
          <t>Volbeat baseDefense</t>
        </is>
      </c>
      <c r="D3507" s="37" t="n">
        <v>75</v>
      </c>
      <c r="E3507" s="37" t="n">
        <v>55</v>
      </c>
      <c r="F3507" s="37" t="inlineStr">
        <is>
          <t>Differs from upstream baseline</t>
        </is>
      </c>
      <c r="G3507" s="3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37" t="inlineStr">
        <is>
          <t>2026-10-01</t>
        </is>
      </c>
      <c r="B3509" s="37" t="inlineStr">
        <is>
          <t>Pokemon Stats</t>
        </is>
      </c>
      <c r="C3509" s="37" t="inlineStr">
        <is>
          <t>Volbeat baseSpDefense</t>
        </is>
      </c>
      <c r="D3509" s="37" t="n">
        <v>85</v>
      </c>
      <c r="E3509" s="37" t="n">
        <v>75</v>
      </c>
      <c r="F3509" s="37" t="inlineStr">
        <is>
          <t>Differs from upstream baseline</t>
        </is>
      </c>
      <c r="G3509" s="3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37" t="inlineStr">
        <is>
          <t>2026-10-01</t>
        </is>
      </c>
      <c r="B3511" s="37" t="inlineStr">
        <is>
          <t>Pokemon Stats</t>
        </is>
      </c>
      <c r="C3511" s="37" t="inlineStr">
        <is>
          <t>Volcarona baseAttack</t>
        </is>
      </c>
      <c r="D3511" s="37" t="n">
        <v>60</v>
      </c>
      <c r="E3511" s="37" t="n">
        <v>30</v>
      </c>
      <c r="F3511" s="37" t="inlineStr">
        <is>
          <t>Differs from upstream baseline</t>
        </is>
      </c>
      <c r="G3511" s="3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37" t="inlineStr">
        <is>
          <t>2026-10-01</t>
        </is>
      </c>
      <c r="B3513" s="37" t="inlineStr">
        <is>
          <t>Pokemon Stats</t>
        </is>
      </c>
      <c r="C3513" s="37" t="inlineStr">
        <is>
          <t>Volcarona baseSpeed</t>
        </is>
      </c>
      <c r="D3513" s="37" t="n">
        <v>100</v>
      </c>
      <c r="E3513" s="37" t="n">
        <v>114</v>
      </c>
      <c r="F3513" s="37" t="inlineStr">
        <is>
          <t>Differs from upstream baseline</t>
        </is>
      </c>
      <c r="G3513" s="3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37" t="inlineStr">
        <is>
          <t>2026-10-01</t>
        </is>
      </c>
      <c r="B3515" s="37" t="inlineStr">
        <is>
          <t>Evolutions</t>
        </is>
      </c>
      <c r="C3515" s="37" t="inlineStr">
        <is>
          <t>Vullaby evolution</t>
        </is>
      </c>
      <c r="D3515" s="37" t="inlineStr">
        <is>
          <t>Lv 54 -&gt; Mandibuzz</t>
        </is>
      </c>
      <c r="E3515" s="37" t="inlineStr">
        <is>
          <t>Lv 42 -&gt; Mandibuzz</t>
        </is>
      </c>
      <c r="F3515" s="37" t="inlineStr">
        <is>
          <t>Differs from upstream baseline</t>
        </is>
      </c>
      <c r="G3515" s="3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37" t="inlineStr">
        <is>
          <t>2026-10-01</t>
        </is>
      </c>
      <c r="B3517" s="37" t="inlineStr">
        <is>
          <t>Abilities</t>
        </is>
      </c>
      <c r="C3517" s="37" t="inlineStr">
        <is>
          <t>Vulpix abilities</t>
        </is>
      </c>
      <c r="D3517" s="37" t="inlineStr">
        <is>
          <t>Flash Fire / Drought</t>
        </is>
      </c>
      <c r="E3517" s="37" t="inlineStr">
        <is>
          <t>Flame Body / Magic Bounce</t>
        </is>
      </c>
      <c r="F3517" s="37" t="inlineStr">
        <is>
          <t>Differs from upstream baseline</t>
        </is>
      </c>
      <c r="G3517" s="3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37" t="inlineStr">
        <is>
          <t>2026-10-01</t>
        </is>
      </c>
      <c r="B3519" s="37" t="inlineStr">
        <is>
          <t>Pokemon Stats</t>
        </is>
      </c>
      <c r="C3519" s="37" t="inlineStr">
        <is>
          <t>Wailmer baseHP</t>
        </is>
      </c>
      <c r="D3519" s="37" t="n">
        <v>130</v>
      </c>
      <c r="E3519" s="37" t="n">
        <v>140</v>
      </c>
      <c r="F3519" s="37" t="inlineStr">
        <is>
          <t>Differs from upstream baseline</t>
        </is>
      </c>
      <c r="G3519" s="3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37" t="inlineStr">
        <is>
          <t>2026-10-01</t>
        </is>
      </c>
      <c r="B3521" s="37" t="inlineStr">
        <is>
          <t>Pokemon Stats</t>
        </is>
      </c>
      <c r="C3521" s="37" t="inlineStr">
        <is>
          <t>Wailmer baseSpDefense</t>
        </is>
      </c>
      <c r="D3521" s="37" t="n">
        <v>35</v>
      </c>
      <c r="E3521" s="37" t="n">
        <v>45</v>
      </c>
      <c r="F3521" s="37" t="inlineStr">
        <is>
          <t>Differs from upstream baseline</t>
        </is>
      </c>
      <c r="G3521" s="3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37" t="inlineStr">
        <is>
          <t>2026-10-01</t>
        </is>
      </c>
      <c r="B3523" s="37" t="inlineStr">
        <is>
          <t>Pokemon Stats</t>
        </is>
      </c>
      <c r="C3523" s="37" t="inlineStr">
        <is>
          <t>Wailord baseHP</t>
        </is>
      </c>
      <c r="D3523" s="37" t="n">
        <v>170</v>
      </c>
      <c r="E3523" s="37" t="n">
        <v>165</v>
      </c>
      <c r="F3523" s="37" t="inlineStr">
        <is>
          <t>Differs from upstream baseline</t>
        </is>
      </c>
      <c r="G3523" s="3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37" t="inlineStr">
        <is>
          <t>2026-10-01</t>
        </is>
      </c>
      <c r="B3525" s="37" t="inlineStr">
        <is>
          <t>Pokemon Stats</t>
        </is>
      </c>
      <c r="C3525" s="37" t="inlineStr">
        <is>
          <t>Wailord baseDefense</t>
        </is>
      </c>
      <c r="D3525" s="37" t="n">
        <v>45</v>
      </c>
      <c r="E3525" s="37" t="n">
        <v>65</v>
      </c>
      <c r="F3525" s="37" t="inlineStr">
        <is>
          <t>Differs from upstream baseline</t>
        </is>
      </c>
      <c r="G3525" s="3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37" t="inlineStr">
        <is>
          <t>2026-10-01</t>
        </is>
      </c>
      <c r="B3527" s="37" t="inlineStr">
        <is>
          <t>Pokemon Stats</t>
        </is>
      </c>
      <c r="C3527" s="37" t="inlineStr">
        <is>
          <t>Wailord baseSpDefense</t>
        </is>
      </c>
      <c r="D3527" s="37" t="n">
        <v>45</v>
      </c>
      <c r="E3527" s="37" t="n">
        <v>100</v>
      </c>
      <c r="F3527" s="37" t="inlineStr">
        <is>
          <t>Differs from upstream baseline</t>
        </is>
      </c>
      <c r="G3527" s="3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37" t="inlineStr">
        <is>
          <t>2026-10-01</t>
        </is>
      </c>
      <c r="B3529" s="37" t="inlineStr">
        <is>
          <t>Abilities</t>
        </is>
      </c>
      <c r="C3529" s="37" t="inlineStr">
        <is>
          <t>Wailord abilities</t>
        </is>
      </c>
      <c r="D3529" s="37" t="inlineStr">
        <is>
          <t>Water Veil / Oblivious / Pressure</t>
        </is>
      </c>
      <c r="E3529" s="37" t="inlineStr">
        <is>
          <t>Pressure / Pressure / Pressure</t>
        </is>
      </c>
      <c r="F3529" s="37" t="inlineStr">
        <is>
          <t>Differs from upstream baseline</t>
        </is>
      </c>
      <c r="G3529" s="3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37" t="inlineStr">
        <is>
          <t>2026-10-01</t>
        </is>
      </c>
      <c r="B3531" s="37" t="inlineStr">
        <is>
          <t>Abilities</t>
        </is>
      </c>
      <c r="C3531" s="37" t="inlineStr">
        <is>
          <t>Walrein abilities</t>
        </is>
      </c>
      <c r="D3531" s="37" t="inlineStr">
        <is>
          <t>Thick Fat / Ice Body / Oblivious</t>
        </is>
      </c>
      <c r="E3531" s="37" t="inlineStr">
        <is>
          <t>Filter / Ice Body / Oblivious</t>
        </is>
      </c>
      <c r="F3531" s="37" t="inlineStr">
        <is>
          <t>Differs from upstream baseline</t>
        </is>
      </c>
      <c r="G3531" s="3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37" t="inlineStr">
        <is>
          <t>2026-10-01</t>
        </is>
      </c>
      <c r="B3533" s="37" t="inlineStr">
        <is>
          <t>Pokemon Stats</t>
        </is>
      </c>
      <c r="C3533" s="37" t="inlineStr">
        <is>
          <t>Watchog baseHP</t>
        </is>
      </c>
      <c r="D3533" s="37" t="n">
        <v>60</v>
      </c>
      <c r="E3533" s="37" t="n">
        <v>82</v>
      </c>
      <c r="F3533" s="37" t="inlineStr">
        <is>
          <t>Differs from upstream baseline</t>
        </is>
      </c>
      <c r="G3533" s="3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37" t="inlineStr">
        <is>
          <t>2026-10-01</t>
        </is>
      </c>
      <c r="B3535" s="37" t="inlineStr">
        <is>
          <t>Pokemon Stats</t>
        </is>
      </c>
      <c r="C3535" s="37" t="inlineStr">
        <is>
          <t>Watchog baseDefense</t>
        </is>
      </c>
      <c r="D3535" s="37" t="n">
        <v>69</v>
      </c>
      <c r="E3535" s="37" t="n">
        <v>79</v>
      </c>
      <c r="F3535" s="37" t="inlineStr">
        <is>
          <t>Differs from upstream baseline</t>
        </is>
      </c>
      <c r="G3535" s="3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37" t="inlineStr">
        <is>
          <t>2026-10-01</t>
        </is>
      </c>
      <c r="B3537" s="37" t="inlineStr">
        <is>
          <t>Pokemon Stats</t>
        </is>
      </c>
      <c r="C3537" s="37" t="inlineStr">
        <is>
          <t>Watchog baseSpDefense</t>
        </is>
      </c>
      <c r="D3537" s="37" t="n">
        <v>69</v>
      </c>
      <c r="E3537" s="37" t="n">
        <v>82</v>
      </c>
      <c r="F3537" s="37" t="inlineStr">
        <is>
          <t>Differs from upstream baseline</t>
        </is>
      </c>
      <c r="G3537" s="3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37" t="inlineStr">
        <is>
          <t>2026-10-01</t>
        </is>
      </c>
      <c r="B3539" s="37" t="inlineStr">
        <is>
          <t>Abilities</t>
        </is>
      </c>
      <c r="C3539" s="37" t="inlineStr">
        <is>
          <t>Watchog abilities</t>
        </is>
      </c>
      <c r="D3539" s="37" t="inlineStr">
        <is>
          <t>Illuminate / Keen Eye / Analytic</t>
        </is>
      </c>
      <c r="E3539" s="37" t="inlineStr">
        <is>
          <t>Stakeout / Keen Eye / Analytic</t>
        </is>
      </c>
      <c r="F3539" s="37" t="inlineStr">
        <is>
          <t>Differs from upstream baseline</t>
        </is>
      </c>
      <c r="G3539" s="3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37" t="inlineStr">
        <is>
          <t>2026-10-01</t>
        </is>
      </c>
      <c r="B3541" s="37" t="inlineStr">
        <is>
          <t>Pokemon Stats</t>
        </is>
      </c>
      <c r="C3541" s="37" t="inlineStr">
        <is>
          <t>Weezing baseSpAttack</t>
        </is>
      </c>
      <c r="D3541" s="37" t="n">
        <v>85</v>
      </c>
      <c r="E3541" s="37" t="n">
        <v>90</v>
      </c>
      <c r="F3541" s="37" t="inlineStr">
        <is>
          <t>Differs from upstream baseline</t>
        </is>
      </c>
      <c r="G3541" s="3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37" t="inlineStr">
        <is>
          <t>2026-10-01</t>
        </is>
      </c>
      <c r="B3543" s="37" t="inlineStr">
        <is>
          <t>Abilities</t>
        </is>
      </c>
      <c r="C3543" s="37" t="inlineStr">
        <is>
          <t>Weezing abilities</t>
        </is>
      </c>
      <c r="D3543" s="37" t="inlineStr">
        <is>
          <t>Levitate / Neutralizing Gas / Stench</t>
        </is>
      </c>
      <c r="E3543" s="37" t="inlineStr">
        <is>
          <t>Levitate / Stench</t>
        </is>
      </c>
      <c r="F3543" s="37" t="inlineStr">
        <is>
          <t>Differs from upstream baseline</t>
        </is>
      </c>
      <c r="G3543" s="3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37" t="inlineStr">
        <is>
          <t>2026-10-01</t>
        </is>
      </c>
      <c r="B3545" s="37" t="inlineStr">
        <is>
          <t>Pokemon Stats</t>
        </is>
      </c>
      <c r="C3545" s="37" t="inlineStr">
        <is>
          <t>Whirlipede baseHP</t>
        </is>
      </c>
      <c r="D3545" s="37" t="n">
        <v>40</v>
      </c>
      <c r="E3545" s="37" t="n">
        <v>48</v>
      </c>
      <c r="F3545" s="37" t="inlineStr">
        <is>
          <t>Differs from upstream baseline</t>
        </is>
      </c>
      <c r="G3545" s="3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37" t="inlineStr">
        <is>
          <t>2026-10-01</t>
        </is>
      </c>
      <c r="B3547" s="37" t="inlineStr">
        <is>
          <t>Pokemon Stats</t>
        </is>
      </c>
      <c r="C3547" s="37" t="inlineStr">
        <is>
          <t>Whirlipede baseSpAttack</t>
        </is>
      </c>
      <c r="D3547" s="37" t="n">
        <v>40</v>
      </c>
      <c r="E3547" s="37" t="n">
        <v>42</v>
      </c>
      <c r="F3547" s="37" t="inlineStr">
        <is>
          <t>Differs from upstream baseline</t>
        </is>
      </c>
      <c r="G3547" s="3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37" t="inlineStr">
        <is>
          <t>2026-10-01</t>
        </is>
      </c>
      <c r="B3549" s="37" t="inlineStr">
        <is>
          <t>Abilities</t>
        </is>
      </c>
      <c r="C3549" s="37" t="inlineStr">
        <is>
          <t>Whiscash abilities</t>
        </is>
      </c>
      <c r="D3549" s="37" t="inlineStr">
        <is>
          <t>Oblivious / Anticipation / Hydration</t>
        </is>
      </c>
      <c r="E3549" s="37" t="inlineStr">
        <is>
          <t>Hydration / Swift Swim / Hydration</t>
        </is>
      </c>
      <c r="F3549" s="37" t="inlineStr">
        <is>
          <t>Differs from upstream baseline</t>
        </is>
      </c>
      <c r="G3549" s="3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37" t="inlineStr">
        <is>
          <t>2026-10-01</t>
        </is>
      </c>
      <c r="B3551" s="37" t="inlineStr">
        <is>
          <t>Pokemon Stats</t>
        </is>
      </c>
      <c r="C3551" s="37" t="inlineStr">
        <is>
          <t>Wigglytuff baseAttack</t>
        </is>
      </c>
      <c r="D3551" s="37" t="n">
        <v>70</v>
      </c>
      <c r="E3551" s="37" t="n">
        <v>80</v>
      </c>
      <c r="F3551" s="37" t="inlineStr">
        <is>
          <t>Differs from upstream baseline</t>
        </is>
      </c>
      <c r="G3551" s="3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37" t="inlineStr">
        <is>
          <t>2026-10-01</t>
        </is>
      </c>
      <c r="B3553" s="37" t="inlineStr">
        <is>
          <t>Pokemon Stats</t>
        </is>
      </c>
      <c r="C3553" s="37" t="inlineStr">
        <is>
          <t>Wigglytuff baseSpDefense</t>
        </is>
      </c>
      <c r="D3553" s="37" t="n">
        <v>50</v>
      </c>
      <c r="E3553" s="37" t="n">
        <v>70</v>
      </c>
      <c r="F3553" s="37" t="inlineStr">
        <is>
          <t>Differs from upstream baseline</t>
        </is>
      </c>
      <c r="G3553" s="3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37" t="inlineStr">
        <is>
          <t>2026-10-01</t>
        </is>
      </c>
      <c r="B3555" s="37" t="inlineStr">
        <is>
          <t>Abilities</t>
        </is>
      </c>
      <c r="C3555" s="37" t="inlineStr">
        <is>
          <t>Wingull abilities</t>
        </is>
      </c>
      <c r="D3555" s="37" t="inlineStr">
        <is>
          <t>Keen Eye / Hydration / Rain Dish</t>
        </is>
      </c>
      <c r="E3555" s="37" t="inlineStr">
        <is>
          <t>Gluttony / Rain Dish</t>
        </is>
      </c>
      <c r="F3555" s="37" t="inlineStr">
        <is>
          <t>Differs from upstream baseline</t>
        </is>
      </c>
      <c r="G3555" s="3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37" t="inlineStr">
        <is>
          <t>2026-10-01</t>
        </is>
      </c>
      <c r="B3557" s="37" t="inlineStr">
        <is>
          <t>Abilities</t>
        </is>
      </c>
      <c r="C3557" s="37" t="inlineStr">
        <is>
          <t>Wooper abilities</t>
        </is>
      </c>
      <c r="D3557" s="37" t="inlineStr">
        <is>
          <t>Damp / Water Absorb / Unaware</t>
        </is>
      </c>
      <c r="E3557" s="37" t="inlineStr">
        <is>
          <t>Water Absorb / Water Absorb / Unaware</t>
        </is>
      </c>
      <c r="F3557" s="37" t="inlineStr">
        <is>
          <t>Differs from upstream baseline</t>
        </is>
      </c>
      <c r="G3557" s="3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37" t="inlineStr">
        <is>
          <t>2026-10-01</t>
        </is>
      </c>
      <c r="B3559" s="37" t="inlineStr">
        <is>
          <t>Pokemon Stats</t>
        </is>
      </c>
      <c r="C3559" s="37" t="inlineStr">
        <is>
          <t>Wormadam baseAttack</t>
        </is>
      </c>
      <c r="D3559" s="37" t="n">
        <v>59</v>
      </c>
      <c r="E3559" s="37" t="n">
        <v>79</v>
      </c>
      <c r="F3559" s="37" t="inlineStr">
        <is>
          <t>Differs from upstream baseline</t>
        </is>
      </c>
      <c r="G3559" s="3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37" t="inlineStr">
        <is>
          <t>2026-10-01</t>
        </is>
      </c>
      <c r="B3561" s="37" t="inlineStr">
        <is>
          <t>Abilities</t>
        </is>
      </c>
      <c r="C3561" s="37" t="inlineStr">
        <is>
          <t>Wurmple abilities</t>
        </is>
      </c>
      <c r="D3561" s="37" t="inlineStr">
        <is>
          <t>Shield Dust / Run Away</t>
        </is>
      </c>
      <c r="E3561" s="37" t="inlineStr">
        <is>
          <t>Shield Dust / Shield Dust / Run Away</t>
        </is>
      </c>
      <c r="F3561" s="37" t="inlineStr">
        <is>
          <t>Differs from upstream baseline</t>
        </is>
      </c>
      <c r="G3561" s="3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37" t="inlineStr">
        <is>
          <t>2026-10-01</t>
        </is>
      </c>
      <c r="B3563" s="37" t="inlineStr">
        <is>
          <t>Abilities</t>
        </is>
      </c>
      <c r="C3563" s="37" t="inlineStr">
        <is>
          <t>Xatu abilities</t>
        </is>
      </c>
      <c r="D3563" s="37" t="inlineStr">
        <is>
          <t>Synchronize / Early Bird / Magic Bounce</t>
        </is>
      </c>
      <c r="E3563" s="37" t="inlineStr">
        <is>
          <t>Magic Guard / Magic Guard / Magic Bounce</t>
        </is>
      </c>
      <c r="F3563" s="37" t="inlineStr">
        <is>
          <t>Differs from upstream baseline</t>
        </is>
      </c>
      <c r="G3563" s="3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37" t="inlineStr">
        <is>
          <t>2026-10-01</t>
        </is>
      </c>
      <c r="B3565" s="37" t="inlineStr">
        <is>
          <t>Pokemon Stats</t>
        </is>
      </c>
      <c r="C3565" s="37" t="inlineStr">
        <is>
          <t>Yamask baseSpeed</t>
        </is>
      </c>
      <c r="D3565" s="37" t="n">
        <v>30</v>
      </c>
      <c r="E3565" s="37" t="n">
        <v>31</v>
      </c>
      <c r="F3565" s="37" t="inlineStr">
        <is>
          <t>Differs from upstream baseline</t>
        </is>
      </c>
      <c r="G3565" s="3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37" t="inlineStr">
        <is>
          <t>2026-10-01</t>
        </is>
      </c>
      <c r="B3567" s="37" t="inlineStr">
        <is>
          <t>Abilities</t>
        </is>
      </c>
      <c r="C3567" s="37" t="inlineStr">
        <is>
          <t>Zangoose abilities</t>
        </is>
      </c>
      <c r="D3567" s="37" t="inlineStr">
        <is>
          <t>Immunity / Toxic Boost</t>
        </is>
      </c>
      <c r="E3567" s="37" t="inlineStr">
        <is>
          <t>Hyper Cutter / Immunity / Toxic Boost</t>
        </is>
      </c>
      <c r="F3567" s="37" t="inlineStr">
        <is>
          <t>Differs from upstream baseline</t>
        </is>
      </c>
      <c r="G3567" s="3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37" t="inlineStr">
        <is>
          <t>2026-10-01</t>
        </is>
      </c>
      <c r="B3569" s="37" t="inlineStr">
        <is>
          <t>Abilities</t>
        </is>
      </c>
      <c r="C3569" s="37" t="inlineStr">
        <is>
          <t>Zapdos abilities</t>
        </is>
      </c>
      <c r="D3569" s="37" t="inlineStr">
        <is>
          <t>Pressure / Static</t>
        </is>
      </c>
      <c r="E3569" s="37" t="inlineStr">
        <is>
          <t>Pressure / Pressure / Static</t>
        </is>
      </c>
      <c r="F3569" s="37" t="inlineStr">
        <is>
          <t>Differs from upstream baseline</t>
        </is>
      </c>
      <c r="G3569" s="3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37" t="inlineStr">
        <is>
          <t>2026-10-01</t>
        </is>
      </c>
      <c r="B3571" s="37" t="inlineStr">
        <is>
          <t>Pokemon Stats</t>
        </is>
      </c>
      <c r="C3571" s="37" t="inlineStr">
        <is>
          <t>Zebstrika baseSpeed</t>
        </is>
      </c>
      <c r="D3571" s="37" t="n">
        <v>116</v>
      </c>
      <c r="E3571" s="37" t="n">
        <v>121</v>
      </c>
      <c r="F3571" s="37" t="inlineStr">
        <is>
          <t>Differs from upstream baseline</t>
        </is>
      </c>
      <c r="G3571" s="3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37" t="inlineStr">
        <is>
          <t>2026-10-01</t>
        </is>
      </c>
      <c r="B3573" s="37" t="inlineStr">
        <is>
          <t>Abilities</t>
        </is>
      </c>
      <c r="C3573" s="37" t="inlineStr">
        <is>
          <t>Zigzagoon abilities</t>
        </is>
      </c>
      <c r="D3573" s="37" t="inlineStr">
        <is>
          <t>Pickup / Gluttony / Quick Feet</t>
        </is>
      </c>
      <c r="E3573" s="37" t="inlineStr">
        <is>
          <t>Gluttony / Gluttony / Quick Feet</t>
        </is>
      </c>
      <c r="F3573" s="37" t="inlineStr">
        <is>
          <t>Differs from upstream baseline</t>
        </is>
      </c>
      <c r="G3573" s="3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37" t="inlineStr">
        <is>
          <t>2026-10-01</t>
        </is>
      </c>
      <c r="B3575" s="37" t="inlineStr">
        <is>
          <t>Pokemon Stats</t>
        </is>
      </c>
      <c r="C3575" s="37" t="inlineStr">
        <is>
          <t>Zoroark baseSpAttack</t>
        </is>
      </c>
      <c r="D3575" s="37" t="n">
        <v>120</v>
      </c>
      <c r="E3575" s="37" t="n">
        <v>125</v>
      </c>
      <c r="F3575" s="37" t="inlineStr">
        <is>
          <t>Differs from upstream baseline</t>
        </is>
      </c>
      <c r="G3575" s="3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37" t="inlineStr">
        <is>
          <t>2026-10-01</t>
        </is>
      </c>
      <c r="B3577" s="37" t="inlineStr">
        <is>
          <t>Evolutions</t>
        </is>
      </c>
      <c r="C3577" s="37" t="inlineStr">
        <is>
          <t>Zweilous evolution</t>
        </is>
      </c>
      <c r="D3577" s="37" t="inlineStr">
        <is>
          <t>Lv 64 -&gt; Hydreigon</t>
        </is>
      </c>
      <c r="E3577" s="37" t="inlineStr">
        <is>
          <t>Lv 56 -&gt; Hydreigon</t>
        </is>
      </c>
      <c r="F3577" s="37" t="inlineStr">
        <is>
          <t>Differs from upstream baseline</t>
        </is>
      </c>
      <c r="G3577" s="3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37" t="inlineStr">
        <is>
          <t>2026-10-01</t>
        </is>
      </c>
      <c r="B3579" s="37" t="inlineStr">
        <is>
          <t>Pokemon Stats</t>
        </is>
      </c>
      <c r="C3579" s="37" t="inlineStr">
        <is>
          <t>Zygarde baseSpAttack</t>
        </is>
      </c>
      <c r="D3579" s="37" t="n">
        <v>61</v>
      </c>
      <c r="E3579" s="37" t="n">
        <v>30</v>
      </c>
      <c r="F3579" s="37" t="inlineStr">
        <is>
          <t>Differs from upstream baseline</t>
        </is>
      </c>
      <c r="G3579" s="3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37" t="inlineStr">
        <is>
          <t>2026-10-01</t>
        </is>
      </c>
      <c r="B3581" s="37" t="inlineStr">
        <is>
          <t>Moves</t>
        </is>
      </c>
      <c r="C3581" s="37" t="inlineStr">
        <is>
          <t>Absorb power</t>
        </is>
      </c>
      <c r="D3581" s="37" t="n">
        <v>20</v>
      </c>
      <c r="E3581" s="37" t="n">
        <v>60</v>
      </c>
      <c r="F3581" s="37" t="inlineStr">
        <is>
          <t>Differs from upstream baseline</t>
        </is>
      </c>
      <c r="G3581" s="3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37" t="inlineStr">
        <is>
          <t>2026-10-01</t>
        </is>
      </c>
      <c r="B3583" s="37" t="inlineStr">
        <is>
          <t>Moves</t>
        </is>
      </c>
      <c r="C3583" s="37" t="inlineStr">
        <is>
          <t>Acid Armor pp</t>
        </is>
      </c>
      <c r="D3583" s="37" t="n">
        <v>20</v>
      </c>
      <c r="E3583" s="37" t="n">
        <v>1</v>
      </c>
      <c r="F3583" s="37" t="inlineStr">
        <is>
          <t>Differs from upstream baseline</t>
        </is>
      </c>
      <c r="G3583" s="3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37" t="inlineStr">
        <is>
          <t>2026-10-01</t>
        </is>
      </c>
      <c r="B3585" s="37" t="inlineStr">
        <is>
          <t>Moves</t>
        </is>
      </c>
      <c r="C3585" s="37" t="inlineStr">
        <is>
          <t>Aeroblast power</t>
        </is>
      </c>
      <c r="D3585" s="37" t="n">
        <v>100</v>
      </c>
      <c r="E3585" s="37" t="n">
        <v>120</v>
      </c>
      <c r="F3585" s="37" t="inlineStr">
        <is>
          <t>Differs from upstream baseline</t>
        </is>
      </c>
      <c r="G3585" s="3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37" t="inlineStr">
        <is>
          <t>2026-10-01</t>
        </is>
      </c>
      <c r="B3587" s="37" t="inlineStr">
        <is>
          <t>Moves</t>
        </is>
      </c>
      <c r="C3587" s="37" t="inlineStr">
        <is>
          <t>Agility pp</t>
        </is>
      </c>
      <c r="D3587" s="37" t="n">
        <v>30</v>
      </c>
      <c r="E3587" s="37" t="n">
        <v>1</v>
      </c>
      <c r="F3587" s="37" t="inlineStr">
        <is>
          <t>Differs from upstream baseline</t>
        </is>
      </c>
      <c r="G3587" s="3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37" t="inlineStr">
        <is>
          <t>2026-10-01</t>
        </is>
      </c>
      <c r="B3589" s="37" t="inlineStr">
        <is>
          <t>Moves</t>
        </is>
      </c>
      <c r="C3589" s="37" t="inlineStr">
        <is>
          <t>Air Slash accuracy</t>
        </is>
      </c>
      <c r="D3589" s="37" t="n">
        <v>95</v>
      </c>
      <c r="E3589" s="37" t="n">
        <v>100</v>
      </c>
      <c r="F3589" s="37" t="inlineStr">
        <is>
          <t>Differs from upstream baseline</t>
        </is>
      </c>
      <c r="G3589" s="3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37" t="inlineStr">
        <is>
          <t>2026-10-01</t>
        </is>
      </c>
      <c r="B3591" s="37" t="inlineStr">
        <is>
          <t>Moves</t>
        </is>
      </c>
      <c r="C3591" s="37" t="inlineStr">
        <is>
          <t>Amnesia pp</t>
        </is>
      </c>
      <c r="D3591" s="37" t="n">
        <v>20</v>
      </c>
      <c r="E3591" s="37" t="n">
        <v>3</v>
      </c>
      <c r="F3591" s="37" t="inlineStr">
        <is>
          <t>Differs from upstream baseline</t>
        </is>
      </c>
      <c r="G3591" s="3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37" t="inlineStr">
        <is>
          <t>2026-10-01</t>
        </is>
      </c>
      <c r="B3593" s="37" t="inlineStr">
        <is>
          <t>Moves</t>
        </is>
      </c>
      <c r="C3593" s="37" t="inlineStr">
        <is>
          <t>Ancient Power pp</t>
        </is>
      </c>
      <c r="D3593" s="37" t="n">
        <v>5</v>
      </c>
      <c r="E3593" s="37" t="n">
        <v>10</v>
      </c>
      <c r="F3593" s="37" t="inlineStr">
        <is>
          <t>Differs from upstream baseline</t>
        </is>
      </c>
      <c r="G3593" s="3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37" t="inlineStr">
        <is>
          <t>2026-10-01</t>
        </is>
      </c>
      <c r="B3595" s="37" t="inlineStr">
        <is>
          <t>Moves</t>
        </is>
      </c>
      <c r="C3595" s="37" t="inlineStr">
        <is>
          <t>Aqua Jet pp</t>
        </is>
      </c>
      <c r="D3595" s="37" t="n">
        <v>20</v>
      </c>
      <c r="E3595" s="37" t="n">
        <v>5</v>
      </c>
      <c r="F3595" s="37" t="inlineStr">
        <is>
          <t>Differs from upstream baseline</t>
        </is>
      </c>
      <c r="G3595" s="3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37" t="inlineStr">
        <is>
          <t>2026-10-01</t>
        </is>
      </c>
      <c r="B3597" s="37" t="inlineStr">
        <is>
          <t>Moves</t>
        </is>
      </c>
      <c r="C3597" s="37" t="inlineStr">
        <is>
          <t>Aqua Tail accuracy</t>
        </is>
      </c>
      <c r="D3597" s="37" t="n">
        <v>90</v>
      </c>
      <c r="E3597" s="37" t="n">
        <v>85</v>
      </c>
      <c r="F3597" s="37" t="inlineStr">
        <is>
          <t>Differs from upstream baseline</t>
        </is>
      </c>
      <c r="G3597" s="3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37" t="inlineStr">
        <is>
          <t>2026-10-01</t>
        </is>
      </c>
      <c r="B3599" s="37" t="inlineStr">
        <is>
          <t>Moves</t>
        </is>
      </c>
      <c r="C3599" s="37" t="inlineStr">
        <is>
          <t>Aromatherapy pp</t>
        </is>
      </c>
      <c r="D3599" s="37" t="n">
        <v>5</v>
      </c>
      <c r="E3599" s="37" t="n">
        <v>1</v>
      </c>
      <c r="F3599" s="37" t="inlineStr">
        <is>
          <t>Differs from upstream baseline</t>
        </is>
      </c>
      <c r="G3599" s="3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37" t="inlineStr">
        <is>
          <t>2026-10-01</t>
        </is>
      </c>
      <c r="B3601" s="37" t="inlineStr">
        <is>
          <t>Moves</t>
        </is>
      </c>
      <c r="C3601" s="37" t="inlineStr">
        <is>
          <t>Assist pp</t>
        </is>
      </c>
      <c r="D3601" s="37" t="n">
        <v>20</v>
      </c>
      <c r="E3601" s="37" t="n">
        <v>35</v>
      </c>
      <c r="F3601" s="37" t="inlineStr">
        <is>
          <t>Differs from upstream baseline</t>
        </is>
      </c>
      <c r="G3601" s="3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37" t="inlineStr">
        <is>
          <t>2026-10-01</t>
        </is>
      </c>
      <c r="B3603" s="37" t="inlineStr">
        <is>
          <t>Moves</t>
        </is>
      </c>
      <c r="C3603" s="37" t="inlineStr">
        <is>
          <t>Astonish power</t>
        </is>
      </c>
      <c r="D3603" s="37" t="n">
        <v>30</v>
      </c>
      <c r="E3603" s="37" t="n">
        <v>40</v>
      </c>
      <c r="F3603" s="37" t="inlineStr">
        <is>
          <t>Differs from upstream baseline</t>
        </is>
      </c>
      <c r="G3603" s="3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37" t="inlineStr">
        <is>
          <t>2026-10-01</t>
        </is>
      </c>
      <c r="B3605" s="37" t="inlineStr">
        <is>
          <t>Moves</t>
        </is>
      </c>
      <c r="C3605" s="37" t="inlineStr">
        <is>
          <t>Aura Sphere power</t>
        </is>
      </c>
      <c r="D3605" s="37" t="n">
        <v>80</v>
      </c>
      <c r="E3605" s="37" t="n">
        <v>90</v>
      </c>
      <c r="F3605" s="37" t="inlineStr">
        <is>
          <t>Differs from upstream baseline</t>
        </is>
      </c>
      <c r="G3605" s="3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37" t="inlineStr">
        <is>
          <t>2026-10-01</t>
        </is>
      </c>
      <c r="B3607" s="37" t="inlineStr">
        <is>
          <t>Moves</t>
        </is>
      </c>
      <c r="C3607" s="37" t="inlineStr">
        <is>
          <t>Aurora Beam power</t>
        </is>
      </c>
      <c r="D3607" s="37" t="n">
        <v>65</v>
      </c>
      <c r="E3607" s="37" t="n">
        <v>60</v>
      </c>
      <c r="F3607" s="37" t="inlineStr">
        <is>
          <t>Differs from upstream baseline</t>
        </is>
      </c>
      <c r="G3607" s="3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37" t="inlineStr">
        <is>
          <t>2026-10-01</t>
        </is>
      </c>
      <c r="B3609" s="37" t="inlineStr">
        <is>
          <t>Moves</t>
        </is>
      </c>
      <c r="C3609" s="37" t="inlineStr">
        <is>
          <t>Autotomize pp</t>
        </is>
      </c>
      <c r="D3609" s="37" t="n">
        <v>15</v>
      </c>
      <c r="E3609" s="37" t="n">
        <v>10</v>
      </c>
      <c r="F3609" s="37" t="inlineStr">
        <is>
          <t>Differs from upstream baseline</t>
        </is>
      </c>
      <c r="G3609" s="3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37" t="inlineStr">
        <is>
          <t>2026-10-01</t>
        </is>
      </c>
      <c r="B3611" s="37" t="inlineStr">
        <is>
          <t>Moves</t>
        </is>
      </c>
      <c r="C3611" s="37" t="inlineStr">
        <is>
          <t>Baby-Doll Eyes pp</t>
        </is>
      </c>
      <c r="D3611" s="37" t="n">
        <v>30</v>
      </c>
      <c r="E3611" s="37" t="n">
        <v>20</v>
      </c>
      <c r="F3611" s="37" t="inlineStr">
        <is>
          <t>Differs from upstream baseline</t>
        </is>
      </c>
      <c r="G3611" s="3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37" t="inlineStr">
        <is>
          <t>2026-10-01</t>
        </is>
      </c>
      <c r="B3613" s="37" t="inlineStr">
        <is>
          <t>Moves</t>
        </is>
      </c>
      <c r="C3613" s="37" t="inlineStr">
        <is>
          <t>Barrage accuracy</t>
        </is>
      </c>
      <c r="D3613" s="37" t="n">
        <v>85</v>
      </c>
      <c r="E3613" s="37" t="n">
        <v>100</v>
      </c>
      <c r="F3613" s="37" t="inlineStr">
        <is>
          <t>Differs from upstream baseline</t>
        </is>
      </c>
      <c r="G3613" s="3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37" t="inlineStr">
        <is>
          <t>2026-10-01</t>
        </is>
      </c>
      <c r="B3615" s="37" t="inlineStr">
        <is>
          <t>Moves</t>
        </is>
      </c>
      <c r="C3615" s="37" t="inlineStr">
        <is>
          <t>Beat Up power</t>
        </is>
      </c>
      <c r="D3615" s="37" t="n">
        <v>1</v>
      </c>
      <c r="E3615" s="37" t="n">
        <v>30</v>
      </c>
      <c r="F3615" s="37" t="inlineStr">
        <is>
          <t>Differs from upstream baseline</t>
        </is>
      </c>
      <c r="G3615" s="3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37" t="inlineStr">
        <is>
          <t>2026-10-01</t>
        </is>
      </c>
      <c r="B3617" s="37" t="inlineStr">
        <is>
          <t>Moves</t>
        </is>
      </c>
      <c r="C3617" s="37" t="inlineStr">
        <is>
          <t>Belly Drum pp</t>
        </is>
      </c>
      <c r="D3617" s="37" t="n">
        <v>10</v>
      </c>
      <c r="E3617" s="37" t="n">
        <v>1</v>
      </c>
      <c r="F3617" s="37" t="inlineStr">
        <is>
          <t>Differs from upstream baseline</t>
        </is>
      </c>
      <c r="G3617" s="3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37" t="inlineStr">
        <is>
          <t>2026-10-01</t>
        </is>
      </c>
      <c r="B3619" s="37" t="inlineStr">
        <is>
          <t>Moves</t>
        </is>
      </c>
      <c r="C3619" s="37" t="inlineStr">
        <is>
          <t>Bind power</t>
        </is>
      </c>
      <c r="D3619" s="37" t="n">
        <v>15</v>
      </c>
      <c r="E3619" s="37" t="n">
        <v>20</v>
      </c>
      <c r="F3619" s="37" t="inlineStr">
        <is>
          <t>Differs from upstream baseline</t>
        </is>
      </c>
      <c r="G3619" s="3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37" t="inlineStr">
        <is>
          <t>2026-10-01</t>
        </is>
      </c>
      <c r="B3621" s="37" t="inlineStr">
        <is>
          <t>Moves</t>
        </is>
      </c>
      <c r="C3621" s="37" t="inlineStr">
        <is>
          <t>Blast Burn accuracy</t>
        </is>
      </c>
      <c r="D3621" s="37" t="n">
        <v>90</v>
      </c>
      <c r="E3621" s="37" t="n">
        <v>95</v>
      </c>
      <c r="F3621" s="37" t="inlineStr">
        <is>
          <t>Differs from upstream baseline</t>
        </is>
      </c>
      <c r="G3621" s="3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37" t="inlineStr">
        <is>
          <t>2026-10-01</t>
        </is>
      </c>
      <c r="B3623" s="37" t="inlineStr">
        <is>
          <t>Moves</t>
        </is>
      </c>
      <c r="C3623" s="37" t="inlineStr">
        <is>
          <t>Blaze Kick accuracy</t>
        </is>
      </c>
      <c r="D3623" s="37" t="n">
        <v>90</v>
      </c>
      <c r="E3623" s="37" t="n">
        <v>100</v>
      </c>
      <c r="F3623" s="37" t="inlineStr">
        <is>
          <t>Differs from upstream baseline</t>
        </is>
      </c>
      <c r="G3623" s="3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37" t="inlineStr">
        <is>
          <t>2026-10-01</t>
        </is>
      </c>
      <c r="B3625" s="37" t="inlineStr">
        <is>
          <t>Moves</t>
        </is>
      </c>
      <c r="C3625" s="37" t="inlineStr">
        <is>
          <t>Body Slam power</t>
        </is>
      </c>
      <c r="D3625" s="37" t="n">
        <v>85</v>
      </c>
      <c r="E3625" s="37" t="n">
        <v>90</v>
      </c>
      <c r="F3625" s="37" t="inlineStr">
        <is>
          <t>Differs from upstream baseline</t>
        </is>
      </c>
      <c r="G3625" s="3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37" t="inlineStr">
        <is>
          <t>2026-10-01</t>
        </is>
      </c>
      <c r="B3627" s="37" t="inlineStr">
        <is>
          <t>Moves</t>
        </is>
      </c>
      <c r="C3627" s="37" t="inlineStr">
        <is>
          <t>Bonemerang accuracy</t>
        </is>
      </c>
      <c r="D3627" s="37" t="n">
        <v>90</v>
      </c>
      <c r="E3627" s="37" t="n">
        <v>100</v>
      </c>
      <c r="F3627" s="37" t="inlineStr">
        <is>
          <t>Differs from upstream baseline</t>
        </is>
      </c>
      <c r="G3627" s="3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37" t="inlineStr">
        <is>
          <t>2026-10-01</t>
        </is>
      </c>
      <c r="B3629" s="37" t="inlineStr">
        <is>
          <t>Moves</t>
        </is>
      </c>
      <c r="C3629" s="37" t="inlineStr">
        <is>
          <t>Bone Club accuracy</t>
        </is>
      </c>
      <c r="D3629" s="37" t="n">
        <v>85</v>
      </c>
      <c r="E3629" s="37" t="n">
        <v>100</v>
      </c>
      <c r="F3629" s="37" t="inlineStr">
        <is>
          <t>Differs from upstream baseline</t>
        </is>
      </c>
      <c r="G3629" s="3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37" t="inlineStr">
        <is>
          <t>2026-10-01</t>
        </is>
      </c>
      <c r="B3631" s="37" t="inlineStr">
        <is>
          <t>Moves</t>
        </is>
      </c>
      <c r="C3631" s="37" t="inlineStr">
        <is>
          <t>Bone Rush accuracy</t>
        </is>
      </c>
      <c r="D3631" s="37" t="n">
        <v>90</v>
      </c>
      <c r="E3631" s="37" t="n">
        <v>100</v>
      </c>
      <c r="F3631" s="37" t="inlineStr">
        <is>
          <t>Differs from upstream baseline</t>
        </is>
      </c>
      <c r="G3631" s="3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37" t="inlineStr">
        <is>
          <t>2026-10-01</t>
        </is>
      </c>
      <c r="B3633" s="37" t="inlineStr">
        <is>
          <t>Moves</t>
        </is>
      </c>
      <c r="C3633" s="37" t="inlineStr">
        <is>
          <t>Bulk Up pp</t>
        </is>
      </c>
      <c r="D3633" s="37" t="n">
        <v>20</v>
      </c>
      <c r="E3633" s="37" t="n">
        <v>3</v>
      </c>
      <c r="F3633" s="37" t="inlineStr">
        <is>
          <t>Differs from upstream baseline</t>
        </is>
      </c>
      <c r="G3633" s="3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37" t="inlineStr">
        <is>
          <t>2026-10-01</t>
        </is>
      </c>
      <c r="B3635" s="37" t="inlineStr">
        <is>
          <t>Moves</t>
        </is>
      </c>
      <c r="C3635" s="37" t="inlineStr">
        <is>
          <t>Bullet Punch pp</t>
        </is>
      </c>
      <c r="D3635" s="37" t="n">
        <v>30</v>
      </c>
      <c r="E3635" s="37" t="n">
        <v>10</v>
      </c>
      <c r="F3635" s="37" t="inlineStr">
        <is>
          <t>Differs from upstream baseline</t>
        </is>
      </c>
      <c r="G3635" s="3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37" t="inlineStr">
        <is>
          <t>2026-10-01</t>
        </is>
      </c>
      <c r="B3637" s="37" t="inlineStr">
        <is>
          <t>Moves</t>
        </is>
      </c>
      <c r="C3637" s="37" t="inlineStr">
        <is>
          <t>Camouflage accuracy</t>
        </is>
      </c>
      <c r="D3637" s="37" t="n">
        <v>100</v>
      </c>
      <c r="E3637" s="37" t="n">
        <v>0</v>
      </c>
      <c r="F3637" s="37" t="inlineStr">
        <is>
          <t>Differs from upstream baseline</t>
        </is>
      </c>
      <c r="G3637" s="3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37" t="inlineStr">
        <is>
          <t>2026-10-01</t>
        </is>
      </c>
      <c r="B3639" s="37" t="inlineStr">
        <is>
          <t>Moves</t>
        </is>
      </c>
      <c r="C3639" s="37" t="inlineStr">
        <is>
          <t>Charge accuracy</t>
        </is>
      </c>
      <c r="D3639" s="37" t="n">
        <v>100</v>
      </c>
      <c r="E3639" s="37" t="n">
        <v>0</v>
      </c>
      <c r="F3639" s="37" t="inlineStr">
        <is>
          <t>Differs from upstream baseline</t>
        </is>
      </c>
      <c r="G3639" s="3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37" t="inlineStr">
        <is>
          <t>2026-10-01</t>
        </is>
      </c>
      <c r="B3641" s="37" t="inlineStr">
        <is>
          <t>Moves</t>
        </is>
      </c>
      <c r="C3641" s="37" t="inlineStr">
        <is>
          <t>Charge Beam accuracy</t>
        </is>
      </c>
      <c r="D3641" s="37" t="n">
        <v>90</v>
      </c>
      <c r="E3641" s="37" t="n">
        <v>100</v>
      </c>
      <c r="F3641" s="37" t="inlineStr">
        <is>
          <t>Differs from upstream baseline</t>
        </is>
      </c>
      <c r="G3641" s="3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37" t="inlineStr">
        <is>
          <t>2026-10-01</t>
        </is>
      </c>
      <c r="B3643" s="37" t="inlineStr">
        <is>
          <t>Moves</t>
        </is>
      </c>
      <c r="C3643" s="37" t="inlineStr">
        <is>
          <t>Chatter power</t>
        </is>
      </c>
      <c r="D3643" s="37" t="n">
        <v>65</v>
      </c>
      <c r="E3643" s="37" t="n">
        <v>120</v>
      </c>
      <c r="F3643" s="37" t="inlineStr">
        <is>
          <t>Differs from upstream baseline</t>
        </is>
      </c>
      <c r="G3643" s="3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37" t="inlineStr">
        <is>
          <t>2026-10-01</t>
        </is>
      </c>
      <c r="B3645" s="37" t="inlineStr">
        <is>
          <t>Moves</t>
        </is>
      </c>
      <c r="C3645" s="37" t="inlineStr">
        <is>
          <t>Circle Throw power</t>
        </is>
      </c>
      <c r="D3645" s="37" t="n">
        <v>60</v>
      </c>
      <c r="E3645" s="37" t="n">
        <v>70</v>
      </c>
      <c r="F3645" s="37" t="inlineStr">
        <is>
          <t>Differs from upstream baseline</t>
        </is>
      </c>
      <c r="G3645" s="3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37" t="inlineStr">
        <is>
          <t>2026-10-01</t>
        </is>
      </c>
      <c r="B3647" s="37" t="inlineStr">
        <is>
          <t>Moves</t>
        </is>
      </c>
      <c r="C3647" s="37" t="inlineStr">
        <is>
          <t>Clamp power</t>
        </is>
      </c>
      <c r="D3647" s="37" t="n">
        <v>35</v>
      </c>
      <c r="E3647" s="37" t="n">
        <v>120</v>
      </c>
      <c r="F3647" s="37" t="inlineStr">
        <is>
          <t>Differs from upstream baseline</t>
        </is>
      </c>
      <c r="G3647" s="3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37" t="inlineStr">
        <is>
          <t>2026-10-01</t>
        </is>
      </c>
      <c r="B3649" s="37" t="inlineStr">
        <is>
          <t>Moves</t>
        </is>
      </c>
      <c r="C3649" s="37" t="inlineStr">
        <is>
          <t>Clamp pp</t>
        </is>
      </c>
      <c r="D3649" s="37" t="n">
        <v>15</v>
      </c>
      <c r="E3649" s="37" t="n">
        <v>10</v>
      </c>
      <c r="F3649" s="37" t="inlineStr">
        <is>
          <t>Differs from upstream baseline</t>
        </is>
      </c>
      <c r="G3649" s="3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37" t="inlineStr">
        <is>
          <t>2026-10-01</t>
        </is>
      </c>
      <c r="B3651" s="37" t="inlineStr">
        <is>
          <t>Moves</t>
        </is>
      </c>
      <c r="C3651" s="37" t="inlineStr">
        <is>
          <t>Coil pp</t>
        </is>
      </c>
      <c r="D3651" s="37" t="n">
        <v>20</v>
      </c>
      <c r="E3651" s="37" t="n">
        <v>5</v>
      </c>
      <c r="F3651" s="37" t="inlineStr">
        <is>
          <t>Differs from upstream baseline</t>
        </is>
      </c>
      <c r="G3651" s="3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37" t="inlineStr">
        <is>
          <t>2026-10-01</t>
        </is>
      </c>
      <c r="B3653" s="37" t="inlineStr">
        <is>
          <t>Moves</t>
        </is>
      </c>
      <c r="C3653" s="37" t="inlineStr">
        <is>
          <t>Comet Punch accuracy</t>
        </is>
      </c>
      <c r="D3653" s="37" t="n">
        <v>85</v>
      </c>
      <c r="E3653" s="37" t="n">
        <v>100</v>
      </c>
      <c r="F3653" s="37" t="inlineStr">
        <is>
          <t>Differs from upstream baseline</t>
        </is>
      </c>
      <c r="G3653" s="3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37" t="inlineStr">
        <is>
          <t>2026-10-01</t>
        </is>
      </c>
      <c r="B3655" s="37" t="inlineStr">
        <is>
          <t>Moves</t>
        </is>
      </c>
      <c r="C3655" s="37" t="inlineStr">
        <is>
          <t>Constrict pp</t>
        </is>
      </c>
      <c r="D3655" s="37" t="n">
        <v>35</v>
      </c>
      <c r="E3655" s="37" t="n">
        <v>15</v>
      </c>
      <c r="F3655" s="37" t="inlineStr">
        <is>
          <t>Differs from upstream baseline</t>
        </is>
      </c>
      <c r="G3655" s="3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37" t="inlineStr">
        <is>
          <t>2026-10-01</t>
        </is>
      </c>
      <c r="B3657" s="37" t="inlineStr">
        <is>
          <t>Moves</t>
        </is>
      </c>
      <c r="C3657" s="37" t="inlineStr">
        <is>
          <t>Cosmic Power pp</t>
        </is>
      </c>
      <c r="D3657" s="37" t="n">
        <v>20</v>
      </c>
      <c r="E3657" s="37" t="n">
        <v>6</v>
      </c>
      <c r="F3657" s="37" t="inlineStr">
        <is>
          <t>Differs from upstream baseline</t>
        </is>
      </c>
      <c r="G3657" s="3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37" t="inlineStr">
        <is>
          <t>2026-10-01</t>
        </is>
      </c>
      <c r="B3659" s="37" t="inlineStr">
        <is>
          <t>Moves</t>
        </is>
      </c>
      <c r="C3659" s="37" t="inlineStr">
        <is>
          <t>Covet power</t>
        </is>
      </c>
      <c r="D3659" s="37" t="n">
        <v>60</v>
      </c>
      <c r="E3659" s="37" t="n">
        <v>70</v>
      </c>
      <c r="F3659" s="37" t="inlineStr">
        <is>
          <t>Differs from upstream baseline</t>
        </is>
      </c>
      <c r="G3659" s="3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37" t="inlineStr">
        <is>
          <t>2026-10-01</t>
        </is>
      </c>
      <c r="B3661" s="37" t="inlineStr">
        <is>
          <t>Moves</t>
        </is>
      </c>
      <c r="C3661" s="37" t="inlineStr">
        <is>
          <t>Crabhammer accuracy</t>
        </is>
      </c>
      <c r="D3661" s="37" t="n">
        <v>90</v>
      </c>
      <c r="E3661" s="37" t="n">
        <v>100</v>
      </c>
      <c r="F3661" s="37" t="inlineStr">
        <is>
          <t>Differs from upstream baseline</t>
        </is>
      </c>
      <c r="G3661" s="3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37" t="inlineStr">
        <is>
          <t>2026-10-01</t>
        </is>
      </c>
      <c r="B3663" s="37" t="inlineStr">
        <is>
          <t>Moves</t>
        </is>
      </c>
      <c r="C3663" s="37" t="inlineStr">
        <is>
          <t>Cross Poison power</t>
        </is>
      </c>
      <c r="D3663" s="37" t="n">
        <v>70</v>
      </c>
      <c r="E3663" s="37" t="n">
        <v>95</v>
      </c>
      <c r="F3663" s="37" t="inlineStr">
        <is>
          <t>Differs from upstream baseline</t>
        </is>
      </c>
      <c r="G3663" s="3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37" t="inlineStr">
        <is>
          <t>2026-10-01</t>
        </is>
      </c>
      <c r="B3665" s="37" t="inlineStr">
        <is>
          <t>Moves</t>
        </is>
      </c>
      <c r="C3665" s="37" t="inlineStr">
        <is>
          <t>Crush Claw power</t>
        </is>
      </c>
      <c r="D3665" s="37" t="n">
        <v>75</v>
      </c>
      <c r="E3665" s="37" t="n">
        <v>120</v>
      </c>
      <c r="F3665" s="37" t="inlineStr">
        <is>
          <t>Differs from upstream baseline</t>
        </is>
      </c>
      <c r="G3665" s="3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37" t="inlineStr">
        <is>
          <t>2026-10-01</t>
        </is>
      </c>
      <c r="B3667" s="37" t="inlineStr">
        <is>
          <t>Moves</t>
        </is>
      </c>
      <c r="C3667" s="37" t="inlineStr">
        <is>
          <t>Curse pp</t>
        </is>
      </c>
      <c r="D3667" s="37" t="n">
        <v>10</v>
      </c>
      <c r="E3667" s="37" t="n">
        <v>3</v>
      </c>
      <c r="F3667" s="37" t="inlineStr">
        <is>
          <t>Differs from upstream baseline</t>
        </is>
      </c>
      <c r="G3667" s="3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37" t="inlineStr">
        <is>
          <t>2026-10-01</t>
        </is>
      </c>
      <c r="B3669" s="37" t="inlineStr">
        <is>
          <t>Moves</t>
        </is>
      </c>
      <c r="C3669" s="37" t="inlineStr">
        <is>
          <t>Dark Void accuracy</t>
        </is>
      </c>
      <c r="D3669" s="37" t="n">
        <v>50</v>
      </c>
      <c r="E3669" s="37" t="n">
        <v>90</v>
      </c>
      <c r="F3669" s="37" t="inlineStr">
        <is>
          <t>Differs from upstream baseline</t>
        </is>
      </c>
      <c r="G3669" s="3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37" t="inlineStr">
        <is>
          <t>2026-10-01</t>
        </is>
      </c>
      <c r="B3671" s="37" t="inlineStr">
        <is>
          <t>Moves</t>
        </is>
      </c>
      <c r="C3671" s="37" t="inlineStr">
        <is>
          <t>Dazzling Gleam power</t>
        </is>
      </c>
      <c r="D3671" s="37" t="n">
        <v>80</v>
      </c>
      <c r="E3671" s="37" t="n">
        <v>85</v>
      </c>
      <c r="F3671" s="37" t="inlineStr">
        <is>
          <t>Differs from upstream baseline</t>
        </is>
      </c>
      <c r="G3671" s="3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37" t="inlineStr">
        <is>
          <t>2026-10-01</t>
        </is>
      </c>
      <c r="B3673" s="37" t="inlineStr">
        <is>
          <t>Moves</t>
        </is>
      </c>
      <c r="C3673" s="37" t="inlineStr">
        <is>
          <t>Detect pp</t>
        </is>
      </c>
      <c r="D3673" s="37" t="n">
        <v>5</v>
      </c>
      <c r="E3673" s="37" t="n">
        <v>10</v>
      </c>
      <c r="F3673" s="37" t="inlineStr">
        <is>
          <t>Differs from upstream baseline</t>
        </is>
      </c>
      <c r="G3673" s="3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37" t="inlineStr">
        <is>
          <t>2026-10-01</t>
        </is>
      </c>
      <c r="B3675" s="37" t="inlineStr">
        <is>
          <t>Moves</t>
        </is>
      </c>
      <c r="C3675" s="37" t="inlineStr">
        <is>
          <t>Dig power</t>
        </is>
      </c>
      <c r="D3675" s="37" t="n">
        <v>80</v>
      </c>
      <c r="E3675" s="37" t="n">
        <v>60</v>
      </c>
      <c r="F3675" s="37" t="inlineStr">
        <is>
          <t>Differs from upstream baseline</t>
        </is>
      </c>
      <c r="G3675" s="3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37" t="inlineStr">
        <is>
          <t>2026-10-01</t>
        </is>
      </c>
      <c r="B3677" s="37" t="inlineStr">
        <is>
          <t>Moves</t>
        </is>
      </c>
      <c r="C3677" s="37" t="inlineStr">
        <is>
          <t>Dizzy Punch power</t>
        </is>
      </c>
      <c r="D3677" s="37" t="n">
        <v>70</v>
      </c>
      <c r="E3677" s="37" t="n">
        <v>100</v>
      </c>
      <c r="F3677" s="37" t="inlineStr">
        <is>
          <t>Differs from upstream baseline</t>
        </is>
      </c>
      <c r="G3677" s="3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37" t="inlineStr">
        <is>
          <t>2026-10-01</t>
        </is>
      </c>
      <c r="B3679" s="37" t="inlineStr">
        <is>
          <t>Moves</t>
        </is>
      </c>
      <c r="C3679" s="37" t="inlineStr">
        <is>
          <t>Double-Edge power</t>
        </is>
      </c>
      <c r="D3679" s="37" t="n">
        <v>120</v>
      </c>
      <c r="E3679" s="37" t="n">
        <v>140</v>
      </c>
      <c r="F3679" s="37" t="inlineStr">
        <is>
          <t>Differs from upstream baseline</t>
        </is>
      </c>
      <c r="G3679" s="3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37" t="inlineStr">
        <is>
          <t>2026-10-01</t>
        </is>
      </c>
      <c r="B3681" s="37" t="inlineStr">
        <is>
          <t>Moves</t>
        </is>
      </c>
      <c r="C3681" s="37" t="inlineStr">
        <is>
          <t>Double Hit power</t>
        </is>
      </c>
      <c r="D3681" s="37" t="n">
        <v>35</v>
      </c>
      <c r="E3681" s="37" t="n">
        <v>60</v>
      </c>
      <c r="F3681" s="37" t="inlineStr">
        <is>
          <t>Differs from upstream baseline</t>
        </is>
      </c>
      <c r="G3681" s="3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37" t="inlineStr">
        <is>
          <t>2026-10-01</t>
        </is>
      </c>
      <c r="B3683" s="37" t="inlineStr">
        <is>
          <t>Moves</t>
        </is>
      </c>
      <c r="C3683" s="37" t="inlineStr">
        <is>
          <t>Double Slap power</t>
        </is>
      </c>
      <c r="D3683" s="37" t="n">
        <v>15</v>
      </c>
      <c r="E3683" s="37" t="n">
        <v>30</v>
      </c>
      <c r="F3683" s="37" t="inlineStr">
        <is>
          <t>Differs from upstream baseline</t>
        </is>
      </c>
      <c r="G3683" s="3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37" t="inlineStr">
        <is>
          <t>2026-10-01</t>
        </is>
      </c>
      <c r="B3685" s="37" t="inlineStr">
        <is>
          <t>Moves</t>
        </is>
      </c>
      <c r="C3685" s="37" t="inlineStr">
        <is>
          <t>Double Team pp</t>
        </is>
      </c>
      <c r="D3685" s="37" t="n">
        <v>15</v>
      </c>
      <c r="E3685" s="37" t="n">
        <v>6</v>
      </c>
      <c r="F3685" s="37" t="inlineStr">
        <is>
          <t>Differs from upstream baseline</t>
        </is>
      </c>
      <c r="G3685" s="3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37" t="inlineStr">
        <is>
          <t>2026-10-01</t>
        </is>
      </c>
      <c r="B3687" s="37" t="inlineStr">
        <is>
          <t>Moves</t>
        </is>
      </c>
      <c r="C3687" s="37" t="inlineStr">
        <is>
          <t>Draco Meteor accuracy</t>
        </is>
      </c>
      <c r="D3687" s="37" t="n">
        <v>90</v>
      </c>
      <c r="E3687" s="37" t="n">
        <v>100</v>
      </c>
      <c r="F3687" s="37" t="inlineStr">
        <is>
          <t>Differs from upstream baseline</t>
        </is>
      </c>
      <c r="G3687" s="3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37" t="inlineStr">
        <is>
          <t>2026-10-01</t>
        </is>
      </c>
      <c r="B3689" s="37" t="inlineStr">
        <is>
          <t>Moves</t>
        </is>
      </c>
      <c r="C3689" s="37" t="inlineStr">
        <is>
          <t>Dragon Claw power</t>
        </is>
      </c>
      <c r="D3689" s="37" t="n">
        <v>80</v>
      </c>
      <c r="E3689" s="37" t="n">
        <v>90</v>
      </c>
      <c r="F3689" s="37" t="inlineStr">
        <is>
          <t>Differs from upstream baseline</t>
        </is>
      </c>
      <c r="G3689" s="3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37" t="inlineStr">
        <is>
          <t>2026-10-01</t>
        </is>
      </c>
      <c r="B3691" s="37" t="inlineStr">
        <is>
          <t>Moves</t>
        </is>
      </c>
      <c r="C3691" s="37" t="inlineStr">
        <is>
          <t>Dragon Pulse power</t>
        </is>
      </c>
      <c r="D3691" s="37" t="n">
        <v>85</v>
      </c>
      <c r="E3691" s="37" t="n">
        <v>90</v>
      </c>
      <c r="F3691" s="37" t="inlineStr">
        <is>
          <t>Differs from upstream baseline</t>
        </is>
      </c>
      <c r="G3691" s="3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37" t="inlineStr">
        <is>
          <t>2026-10-01</t>
        </is>
      </c>
      <c r="B3693" s="37" t="inlineStr">
        <is>
          <t>Moves</t>
        </is>
      </c>
      <c r="C3693" s="37" t="inlineStr">
        <is>
          <t>Dragon Rush accuracy</t>
        </is>
      </c>
      <c r="D3693" s="37" t="n">
        <v>75</v>
      </c>
      <c r="E3693" s="37" t="n">
        <v>100</v>
      </c>
      <c r="F3693" s="37" t="inlineStr">
        <is>
          <t>Differs from upstream baseline</t>
        </is>
      </c>
      <c r="G3693" s="3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37" t="inlineStr">
        <is>
          <t>2026-10-01</t>
        </is>
      </c>
      <c r="B3695" s="37" t="inlineStr">
        <is>
          <t>Moves</t>
        </is>
      </c>
      <c r="C3695" s="37" t="inlineStr">
        <is>
          <t>Dragon Tail accuracy</t>
        </is>
      </c>
      <c r="D3695" s="37" t="n">
        <v>90</v>
      </c>
      <c r="E3695" s="37" t="n">
        <v>100</v>
      </c>
      <c r="F3695" s="37" t="inlineStr">
        <is>
          <t>Differs from upstream baseline</t>
        </is>
      </c>
      <c r="G3695" s="3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37" t="inlineStr">
        <is>
          <t>2026-10-01</t>
        </is>
      </c>
      <c r="B3697" s="37" t="inlineStr">
        <is>
          <t>Moves</t>
        </is>
      </c>
      <c r="C3697" s="37" t="inlineStr">
        <is>
          <t>Drain Punch pp</t>
        </is>
      </c>
      <c r="D3697" s="37" t="n">
        <v>10</v>
      </c>
      <c r="E3697" s="37" t="n">
        <v>5</v>
      </c>
      <c r="F3697" s="37" t="inlineStr">
        <is>
          <t>Differs from upstream baseline</t>
        </is>
      </c>
      <c r="G3697" s="3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37" t="inlineStr">
        <is>
          <t>2026-10-01</t>
        </is>
      </c>
      <c r="B3699" s="37" t="inlineStr">
        <is>
          <t>Moves</t>
        </is>
      </c>
      <c r="C3699" s="37" t="inlineStr">
        <is>
          <t>Dual Chop power</t>
        </is>
      </c>
      <c r="D3699" s="37" t="n">
        <v>40</v>
      </c>
      <c r="E3699" s="37" t="n">
        <v>50</v>
      </c>
      <c r="F3699" s="37" t="inlineStr">
        <is>
          <t>Differs from upstream baseline</t>
        </is>
      </c>
      <c r="G3699" s="3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37" t="inlineStr">
        <is>
          <t>2026-10-01</t>
        </is>
      </c>
      <c r="B3701" s="37" t="inlineStr">
        <is>
          <t>Moves</t>
        </is>
      </c>
      <c r="C3701" s="37" t="inlineStr">
        <is>
          <t>Dynamic Punch power</t>
        </is>
      </c>
      <c r="D3701" s="37" t="n">
        <v>100</v>
      </c>
      <c r="E3701" s="37" t="n">
        <v>120</v>
      </c>
      <c r="F3701" s="37" t="inlineStr">
        <is>
          <t>Differs from upstream baseline</t>
        </is>
      </c>
      <c r="G3701" s="3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37" t="inlineStr">
        <is>
          <t>2026-10-01</t>
        </is>
      </c>
      <c r="B3703" s="37" t="inlineStr">
        <is>
          <t>Moves</t>
        </is>
      </c>
      <c r="C3703" s="37" t="inlineStr">
        <is>
          <t>Egg Bomb accuracy</t>
        </is>
      </c>
      <c r="D3703" s="37" t="n">
        <v>75</v>
      </c>
      <c r="E3703" s="37" t="n">
        <v>100</v>
      </c>
      <c r="F3703" s="37" t="inlineStr">
        <is>
          <t>Differs from upstream baseline</t>
        </is>
      </c>
      <c r="G3703" s="3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37" t="inlineStr">
        <is>
          <t>2026-10-01</t>
        </is>
      </c>
      <c r="B3705" s="37" t="inlineStr">
        <is>
          <t>Moves</t>
        </is>
      </c>
      <c r="C3705" s="37" t="inlineStr">
        <is>
          <t>Electroweb power</t>
        </is>
      </c>
      <c r="D3705" s="37" t="n">
        <v>55</v>
      </c>
      <c r="E3705" s="37" t="n">
        <v>65</v>
      </c>
      <c r="F3705" s="37" t="inlineStr">
        <is>
          <t>Differs from upstream baseline</t>
        </is>
      </c>
      <c r="G3705" s="3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37" t="inlineStr">
        <is>
          <t>2026-10-01</t>
        </is>
      </c>
      <c r="B3707" s="37" t="inlineStr">
        <is>
          <t>Moves</t>
        </is>
      </c>
      <c r="C3707" s="37" t="inlineStr">
        <is>
          <t>Encore pp</t>
        </is>
      </c>
      <c r="D3707" s="37" t="n">
        <v>5</v>
      </c>
      <c r="E3707" s="37" t="n">
        <v>3</v>
      </c>
      <c r="F3707" s="37" t="inlineStr">
        <is>
          <t>Differs from upstream baseline</t>
        </is>
      </c>
      <c r="G3707" s="3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37" t="inlineStr">
        <is>
          <t>2026-10-01</t>
        </is>
      </c>
      <c r="B3709" s="37" t="inlineStr">
        <is>
          <t>Moves</t>
        </is>
      </c>
      <c r="C3709" s="37" t="inlineStr">
        <is>
          <t>Energy Ball power</t>
        </is>
      </c>
      <c r="D3709" s="37" t="n">
        <v>90</v>
      </c>
      <c r="E3709" s="37" t="n">
        <v>80</v>
      </c>
      <c r="F3709" s="37" t="inlineStr">
        <is>
          <t>Differs from upstream baseline</t>
        </is>
      </c>
      <c r="G3709" s="3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37" t="inlineStr">
        <is>
          <t>2026-10-01</t>
        </is>
      </c>
      <c r="B3711" s="37" t="inlineStr">
        <is>
          <t>Moves</t>
        </is>
      </c>
      <c r="C3711" s="37" t="inlineStr">
        <is>
          <t>Extrasensory pp</t>
        </is>
      </c>
      <c r="D3711" s="37" t="n">
        <v>20</v>
      </c>
      <c r="E3711" s="37" t="n">
        <v>30</v>
      </c>
      <c r="F3711" s="37" t="inlineStr">
        <is>
          <t>Differs from upstream baseline</t>
        </is>
      </c>
      <c r="G3711" s="3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37" t="inlineStr">
        <is>
          <t>2026-10-01</t>
        </is>
      </c>
      <c r="B3713" s="37" t="inlineStr">
        <is>
          <t>Moves</t>
        </is>
      </c>
      <c r="C3713" s="37" t="inlineStr">
        <is>
          <t>Extreme Speed pp</t>
        </is>
      </c>
      <c r="D3713" s="37" t="n">
        <v>5</v>
      </c>
      <c r="E3713" s="37" t="n">
        <v>8</v>
      </c>
      <c r="F3713" s="37" t="inlineStr">
        <is>
          <t>Differs from upstream baseline</t>
        </is>
      </c>
      <c r="G3713" s="3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37" t="inlineStr">
        <is>
          <t>2026-10-01</t>
        </is>
      </c>
      <c r="B3715" s="37" t="inlineStr">
        <is>
          <t>Moves</t>
        </is>
      </c>
      <c r="C3715" s="37" t="inlineStr">
        <is>
          <t>Fairy Wind power</t>
        </is>
      </c>
      <c r="D3715" s="37" t="n">
        <v>40</v>
      </c>
      <c r="E3715" s="37" t="n">
        <v>50</v>
      </c>
      <c r="F3715" s="37" t="inlineStr">
        <is>
          <t>Differs from upstream baseline</t>
        </is>
      </c>
      <c r="G3715" s="3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37" t="inlineStr">
        <is>
          <t>2026-10-01</t>
        </is>
      </c>
      <c r="B3717" s="37" t="inlineStr">
        <is>
          <t>Moves</t>
        </is>
      </c>
      <c r="C3717" s="37" t="inlineStr">
        <is>
          <t>Fake Tears pp</t>
        </is>
      </c>
      <c r="D3717" s="37" t="n">
        <v>20</v>
      </c>
      <c r="E3717" s="37" t="n">
        <v>3</v>
      </c>
      <c r="F3717" s="37" t="inlineStr">
        <is>
          <t>Differs from upstream baseline</t>
        </is>
      </c>
      <c r="G3717" s="3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37" t="inlineStr">
        <is>
          <t>2026-10-01</t>
        </is>
      </c>
      <c r="B3719" s="37" t="inlineStr">
        <is>
          <t>Moves</t>
        </is>
      </c>
      <c r="C3719" s="37" t="inlineStr">
        <is>
          <t>Feint power</t>
        </is>
      </c>
      <c r="D3719" s="37" t="n">
        <v>30</v>
      </c>
      <c r="E3719" s="37" t="n">
        <v>80</v>
      </c>
      <c r="F3719" s="37" t="inlineStr">
        <is>
          <t>Differs from upstream baseline</t>
        </is>
      </c>
      <c r="G3719" s="3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37" t="inlineStr">
        <is>
          <t>2026-10-01</t>
        </is>
      </c>
      <c r="B3721" s="37" t="inlineStr">
        <is>
          <t>Moves</t>
        </is>
      </c>
      <c r="C3721" s="37" t="inlineStr">
        <is>
          <t>Fell Stinger pp</t>
        </is>
      </c>
      <c r="D3721" s="37" t="n">
        <v>25</v>
      </c>
      <c r="E3721" s="37" t="n">
        <v>20</v>
      </c>
      <c r="F3721" s="37" t="inlineStr">
        <is>
          <t>Differs from upstream baseline</t>
        </is>
      </c>
      <c r="G3721" s="3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37" t="inlineStr">
        <is>
          <t>2026-10-01</t>
        </is>
      </c>
      <c r="B3723" s="37" t="inlineStr">
        <is>
          <t>Moves</t>
        </is>
      </c>
      <c r="C3723" s="37" t="inlineStr">
        <is>
          <t>Fire Blast power</t>
        </is>
      </c>
      <c r="D3723" s="37" t="n">
        <v>110</v>
      </c>
      <c r="E3723" s="37" t="n">
        <v>120</v>
      </c>
      <c r="F3723" s="37" t="inlineStr">
        <is>
          <t>Differs from upstream baseline</t>
        </is>
      </c>
      <c r="G3723" s="3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37" t="inlineStr">
        <is>
          <t>2026-10-01</t>
        </is>
      </c>
      <c r="B3725" s="37" t="inlineStr">
        <is>
          <t>Moves</t>
        </is>
      </c>
      <c r="C3725" s="37" t="inlineStr">
        <is>
          <t>Fire Fang accuracy</t>
        </is>
      </c>
      <c r="D3725" s="37" t="n">
        <v>95</v>
      </c>
      <c r="E3725" s="37" t="n">
        <v>100</v>
      </c>
      <c r="F3725" s="37" t="inlineStr">
        <is>
          <t>Differs from upstream baseline</t>
        </is>
      </c>
      <c r="G3725" s="3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37" t="inlineStr">
        <is>
          <t>2026-10-01</t>
        </is>
      </c>
      <c r="B3727" s="37" t="inlineStr">
        <is>
          <t>Moves</t>
        </is>
      </c>
      <c r="C3727" s="37" t="inlineStr">
        <is>
          <t>Fire Spin power</t>
        </is>
      </c>
      <c r="D3727" s="37" t="n">
        <v>35</v>
      </c>
      <c r="E3727" s="37" t="n">
        <v>90</v>
      </c>
      <c r="F3727" s="37" t="inlineStr">
        <is>
          <t>Differs from upstream baseline</t>
        </is>
      </c>
      <c r="G3727" s="3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37" t="inlineStr">
        <is>
          <t>2026-10-01</t>
        </is>
      </c>
      <c r="B3729" s="37" t="inlineStr">
        <is>
          <t>Moves</t>
        </is>
      </c>
      <c r="C3729" s="37" t="inlineStr">
        <is>
          <t>Flamethrower power</t>
        </is>
      </c>
      <c r="D3729" s="37" t="n">
        <v>90</v>
      </c>
      <c r="E3729" s="37" t="n">
        <v>95</v>
      </c>
      <c r="F3729" s="37" t="inlineStr">
        <is>
          <t>Differs from upstream baseline</t>
        </is>
      </c>
      <c r="G3729" s="3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37" t="inlineStr">
        <is>
          <t>2026-10-01</t>
        </is>
      </c>
      <c r="B3731" s="37" t="inlineStr">
        <is>
          <t>Moves</t>
        </is>
      </c>
      <c r="C3731" s="37" t="inlineStr">
        <is>
          <t>Flame Charge power</t>
        </is>
      </c>
      <c r="D3731" s="37" t="n">
        <v>50</v>
      </c>
      <c r="E3731" s="37" t="n">
        <v>60</v>
      </c>
      <c r="F3731" s="37" t="inlineStr">
        <is>
          <t>Differs from upstream baseline</t>
        </is>
      </c>
      <c r="G3731" s="3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37" t="inlineStr">
        <is>
          <t>2026-10-01</t>
        </is>
      </c>
      <c r="B3733" s="37" t="inlineStr">
        <is>
          <t>Moves</t>
        </is>
      </c>
      <c r="C3733" s="37" t="inlineStr">
        <is>
          <t>Flare Blitz pp</t>
        </is>
      </c>
      <c r="D3733" s="37" t="n">
        <v>15</v>
      </c>
      <c r="E3733" s="37" t="n">
        <v>8</v>
      </c>
      <c r="F3733" s="37" t="inlineStr">
        <is>
          <t>Differs from upstream baseline</t>
        </is>
      </c>
      <c r="G3733" s="3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37" t="inlineStr">
        <is>
          <t>2026-10-01</t>
        </is>
      </c>
      <c r="B3735" s="37" t="inlineStr">
        <is>
          <t>Moves</t>
        </is>
      </c>
      <c r="C3735" s="37" t="inlineStr">
        <is>
          <t>Flying Press power</t>
        </is>
      </c>
      <c r="D3735" s="37" t="n">
        <v>100</v>
      </c>
      <c r="E3735" s="37" t="n">
        <v>110</v>
      </c>
      <c r="F3735" s="37" t="inlineStr">
        <is>
          <t>Differs from upstream baseline</t>
        </is>
      </c>
      <c r="G3735" s="3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37" t="inlineStr">
        <is>
          <t>2026-10-01</t>
        </is>
      </c>
      <c r="B3737" s="37" t="inlineStr">
        <is>
          <t>Moves</t>
        </is>
      </c>
      <c r="C3737" s="37" t="inlineStr">
        <is>
          <t>Focus Blast accuracy</t>
        </is>
      </c>
      <c r="D3737" s="37" t="n">
        <v>70</v>
      </c>
      <c r="E3737" s="37" t="n">
        <v>85</v>
      </c>
      <c r="F3737" s="37" t="inlineStr">
        <is>
          <t>Differs from upstream baseline</t>
        </is>
      </c>
      <c r="G3737" s="3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37" t="inlineStr">
        <is>
          <t>2026-10-01</t>
        </is>
      </c>
      <c r="B3739" s="37" t="inlineStr">
        <is>
          <t>Moves</t>
        </is>
      </c>
      <c r="C3739" s="37" t="inlineStr">
        <is>
          <t>Follow Me accuracy</t>
        </is>
      </c>
      <c r="D3739" s="37" t="n">
        <v>100</v>
      </c>
      <c r="E3739" s="37" t="n">
        <v>0</v>
      </c>
      <c r="F3739" s="37" t="inlineStr">
        <is>
          <t>Differs from upstream baseline</t>
        </is>
      </c>
      <c r="G3739" s="3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37" t="inlineStr">
        <is>
          <t>2026-10-01</t>
        </is>
      </c>
      <c r="B3741" s="37" t="inlineStr">
        <is>
          <t>Moves</t>
        </is>
      </c>
      <c r="C3741" s="37" t="inlineStr">
        <is>
          <t>Foresight pp</t>
        </is>
      </c>
      <c r="D3741" s="37" t="n">
        <v>40</v>
      </c>
      <c r="E3741" s="37" t="n">
        <v>5</v>
      </c>
      <c r="F3741" s="37" t="inlineStr">
        <is>
          <t>Differs from upstream baseline</t>
        </is>
      </c>
      <c r="G3741" s="3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37" t="inlineStr">
        <is>
          <t>2026-10-01</t>
        </is>
      </c>
      <c r="B3743" s="37" t="inlineStr">
        <is>
          <t>Moves</t>
        </is>
      </c>
      <c r="C3743" s="37" t="inlineStr">
        <is>
          <t>Freeze Shock accuracy</t>
        </is>
      </c>
      <c r="D3743" s="37" t="n">
        <v>90</v>
      </c>
      <c r="E3743" s="37" t="n">
        <v>95</v>
      </c>
      <c r="F3743" s="37" t="inlineStr">
        <is>
          <t>Differs from upstream baseline</t>
        </is>
      </c>
      <c r="G3743" s="3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37" t="inlineStr">
        <is>
          <t>2026-10-01</t>
        </is>
      </c>
      <c r="B3745" s="37" t="inlineStr">
        <is>
          <t>Moves</t>
        </is>
      </c>
      <c r="C3745" s="37" t="inlineStr">
        <is>
          <t>Frost Breath power</t>
        </is>
      </c>
      <c r="D3745" s="37" t="n">
        <v>60</v>
      </c>
      <c r="E3745" s="37" t="n">
        <v>70</v>
      </c>
      <c r="F3745" s="37" t="inlineStr">
        <is>
          <t>Differs from upstream baseline</t>
        </is>
      </c>
      <c r="G3745" s="3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37" t="inlineStr">
        <is>
          <t>2026-10-01</t>
        </is>
      </c>
      <c r="B3747" s="37" t="inlineStr">
        <is>
          <t>Moves</t>
        </is>
      </c>
      <c r="C3747" s="37" t="inlineStr">
        <is>
          <t>Frustration power</t>
        </is>
      </c>
      <c r="D3747" s="37" t="n">
        <v>1</v>
      </c>
      <c r="E3747" s="37" t="n">
        <v>121</v>
      </c>
      <c r="F3747" s="37" t="inlineStr">
        <is>
          <t>Differs from upstream baseline</t>
        </is>
      </c>
      <c r="G3747" s="3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37" t="inlineStr">
        <is>
          <t>2026-10-01</t>
        </is>
      </c>
      <c r="B3749" s="37" t="inlineStr">
        <is>
          <t>Moves</t>
        </is>
      </c>
      <c r="C3749" s="37" t="inlineStr">
        <is>
          <t>Fury Cutter power</t>
        </is>
      </c>
      <c r="D3749" s="37" t="n">
        <v>40</v>
      </c>
      <c r="E3749" s="37" t="n">
        <v>30</v>
      </c>
      <c r="F3749" s="37" t="inlineStr">
        <is>
          <t>Differs from upstream baseline</t>
        </is>
      </c>
      <c r="G3749" s="3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37" t="inlineStr">
        <is>
          <t>2026-10-01</t>
        </is>
      </c>
      <c r="B3751" s="37" t="inlineStr">
        <is>
          <t>Moves</t>
        </is>
      </c>
      <c r="C3751" s="37" t="inlineStr">
        <is>
          <t>Fury Swipes power</t>
        </is>
      </c>
      <c r="D3751" s="37" t="n">
        <v>18</v>
      </c>
      <c r="E3751" s="37" t="n">
        <v>30</v>
      </c>
      <c r="F3751" s="37" t="inlineStr">
        <is>
          <t>Differs from upstream baseline</t>
        </is>
      </c>
      <c r="G3751" s="3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37" t="inlineStr">
        <is>
          <t>2026-10-01</t>
        </is>
      </c>
      <c r="B3753" s="37" t="inlineStr">
        <is>
          <t>Moves</t>
        </is>
      </c>
      <c r="C3753" s="37" t="inlineStr">
        <is>
          <t>Future Sight pp</t>
        </is>
      </c>
      <c r="D3753" s="37" t="n">
        <v>10</v>
      </c>
      <c r="E3753" s="37" t="n">
        <v>15</v>
      </c>
      <c r="F3753" s="37" t="inlineStr">
        <is>
          <t>Differs from upstream baseline</t>
        </is>
      </c>
      <c r="G3753" s="3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37" t="inlineStr">
        <is>
          <t>2026-10-01</t>
        </is>
      </c>
      <c r="B3755" s="37" t="inlineStr">
        <is>
          <t>Moves</t>
        </is>
      </c>
      <c r="C3755" s="37" t="inlineStr">
        <is>
          <t>Gear Grind accuracy</t>
        </is>
      </c>
      <c r="D3755" s="37" t="n">
        <v>85</v>
      </c>
      <c r="E3755" s="37" t="n">
        <v>95</v>
      </c>
      <c r="F3755" s="37" t="inlineStr">
        <is>
          <t>Differs from upstream baseline</t>
        </is>
      </c>
      <c r="G3755" s="3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37" t="inlineStr">
        <is>
          <t>2026-10-01</t>
        </is>
      </c>
      <c r="B3757" s="37" t="inlineStr">
        <is>
          <t>Moves</t>
        </is>
      </c>
      <c r="C3757" s="37" t="inlineStr">
        <is>
          <t>Giga Drain pp</t>
        </is>
      </c>
      <c r="D3757" s="37" t="n">
        <v>10</v>
      </c>
      <c r="E3757" s="37" t="n">
        <v>15</v>
      </c>
      <c r="F3757" s="37" t="inlineStr">
        <is>
          <t>Differs from upstream baseline</t>
        </is>
      </c>
      <c r="G3757" s="3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37" t="inlineStr">
        <is>
          <t>2026-10-01</t>
        </is>
      </c>
      <c r="B3759" s="37" t="inlineStr">
        <is>
          <t>Moves</t>
        </is>
      </c>
      <c r="C3759" s="37" t="inlineStr">
        <is>
          <t>Giga Impact accuracy</t>
        </is>
      </c>
      <c r="D3759" s="37" t="n">
        <v>90</v>
      </c>
      <c r="E3759" s="37" t="n">
        <v>100</v>
      </c>
      <c r="F3759" s="37" t="inlineStr">
        <is>
          <t>Differs from upstream baseline</t>
        </is>
      </c>
      <c r="G3759" s="3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37" t="inlineStr">
        <is>
          <t>2026-10-01</t>
        </is>
      </c>
      <c r="B3761" s="37" t="inlineStr">
        <is>
          <t>Moves</t>
        </is>
      </c>
      <c r="C3761" s="37" t="inlineStr">
        <is>
          <t>Glaciate accuracy</t>
        </is>
      </c>
      <c r="D3761" s="37" t="n">
        <v>95</v>
      </c>
      <c r="E3761" s="37" t="n">
        <v>100</v>
      </c>
      <c r="F3761" s="37" t="inlineStr">
        <is>
          <t>Differs from upstream baseline</t>
        </is>
      </c>
      <c r="G3761" s="3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37" t="inlineStr">
        <is>
          <t>2026-10-01</t>
        </is>
      </c>
      <c r="B3763" s="37" t="inlineStr">
        <is>
          <t>Moves</t>
        </is>
      </c>
      <c r="C3763" s="37" t="inlineStr">
        <is>
          <t>Grass Whistle accuracy</t>
        </is>
      </c>
      <c r="D3763" s="37" t="n">
        <v>55</v>
      </c>
      <c r="E3763" s="37" t="n">
        <v>70</v>
      </c>
      <c r="F3763" s="37" t="inlineStr">
        <is>
          <t>Differs from upstream baseline</t>
        </is>
      </c>
      <c r="G3763" s="3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37" t="inlineStr">
        <is>
          <t>2026-10-01</t>
        </is>
      </c>
      <c r="B3765" s="37" t="inlineStr">
        <is>
          <t>Moves</t>
        </is>
      </c>
      <c r="C3765" s="37" t="inlineStr">
        <is>
          <t>Grudge accuracy</t>
        </is>
      </c>
      <c r="D3765" s="37" t="n">
        <v>100</v>
      </c>
      <c r="E3765" s="37" t="n">
        <v>0</v>
      </c>
      <c r="F3765" s="37" t="inlineStr">
        <is>
          <t>Differs from upstream baseline</t>
        </is>
      </c>
      <c r="G3765" s="3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37" t="inlineStr">
        <is>
          <t>2026-10-01</t>
        </is>
      </c>
      <c r="B3767" s="37" t="inlineStr">
        <is>
          <t>Moves</t>
        </is>
      </c>
      <c r="C3767" s="37" t="inlineStr">
        <is>
          <t>Guillotine pp</t>
        </is>
      </c>
      <c r="D3767" s="37" t="n">
        <v>5</v>
      </c>
      <c r="E3767" s="37" t="n">
        <v>8</v>
      </c>
      <c r="F3767" s="37" t="inlineStr">
        <is>
          <t>Differs from upstream baseline</t>
        </is>
      </c>
      <c r="G3767" s="3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37" t="inlineStr">
        <is>
          <t>2026-10-01</t>
        </is>
      </c>
      <c r="B3769" s="37" t="inlineStr">
        <is>
          <t>Moves</t>
        </is>
      </c>
      <c r="C3769" s="37" t="inlineStr">
        <is>
          <t>Gunk Shot pp</t>
        </is>
      </c>
      <c r="D3769" s="37" t="n">
        <v>5</v>
      </c>
      <c r="E3769" s="37" t="n">
        <v>8</v>
      </c>
      <c r="F3769" s="37" t="inlineStr">
        <is>
          <t>Differs from upstream baseline</t>
        </is>
      </c>
      <c r="G3769" s="3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37" t="inlineStr">
        <is>
          <t>2026-10-01</t>
        </is>
      </c>
      <c r="B3771" s="37" t="inlineStr">
        <is>
          <t>Moves</t>
        </is>
      </c>
      <c r="C3771" s="37" t="inlineStr">
        <is>
          <t>Hail pp</t>
        </is>
      </c>
      <c r="D3771" s="37" t="n">
        <v>10</v>
      </c>
      <c r="E3771" s="37" t="n">
        <v>1</v>
      </c>
      <c r="F3771" s="37" t="inlineStr">
        <is>
          <t>Differs from upstream baseline</t>
        </is>
      </c>
      <c r="G3771" s="3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37" t="inlineStr">
        <is>
          <t>2026-10-01</t>
        </is>
      </c>
      <c r="B3773" s="37" t="inlineStr">
        <is>
          <t>Moves</t>
        </is>
      </c>
      <c r="C3773" s="37" t="inlineStr">
        <is>
          <t>Harden pp</t>
        </is>
      </c>
      <c r="D3773" s="37" t="n">
        <v>30</v>
      </c>
      <c r="E3773" s="37" t="n">
        <v>5</v>
      </c>
      <c r="F3773" s="37" t="inlineStr">
        <is>
          <t>Differs from upstream baseline</t>
        </is>
      </c>
      <c r="G3773" s="3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37" t="inlineStr">
        <is>
          <t>2026-10-01</t>
        </is>
      </c>
      <c r="B3775" s="37" t="inlineStr">
        <is>
          <t>Moves</t>
        </is>
      </c>
      <c r="C3775" s="37" t="inlineStr">
        <is>
          <t>Heal Bell pp</t>
        </is>
      </c>
      <c r="D3775" s="37" t="n">
        <v>5</v>
      </c>
      <c r="E3775" s="37" t="n">
        <v>1</v>
      </c>
      <c r="F3775" s="37" t="inlineStr">
        <is>
          <t>Differs from upstream baseline</t>
        </is>
      </c>
      <c r="G3775" s="3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37" t="inlineStr">
        <is>
          <t>2026-10-01</t>
        </is>
      </c>
      <c r="B3777" s="37" t="inlineStr">
        <is>
          <t>Moves</t>
        </is>
      </c>
      <c r="C3777" s="37" t="inlineStr">
        <is>
          <t>Heart Swap power</t>
        </is>
      </c>
      <c r="D3777" s="37" t="n">
        <v>0</v>
      </c>
      <c r="E3777" s="37" t="n">
        <v>95</v>
      </c>
      <c r="F3777" s="37" t="inlineStr">
        <is>
          <t>Differs from upstream baseline</t>
        </is>
      </c>
      <c r="G3777" s="3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37" t="inlineStr">
        <is>
          <t>2026-10-01</t>
        </is>
      </c>
      <c r="B3779" s="37" t="inlineStr">
        <is>
          <t>Moves</t>
        </is>
      </c>
      <c r="C3779" s="37" t="inlineStr">
        <is>
          <t>Heat Wave power</t>
        </is>
      </c>
      <c r="D3779" s="37" t="n">
        <v>95</v>
      </c>
      <c r="E3779" s="37" t="n">
        <v>100</v>
      </c>
      <c r="F3779" s="37" t="inlineStr">
        <is>
          <t>Differs from upstream baseline</t>
        </is>
      </c>
      <c r="G3779" s="3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37" t="inlineStr">
        <is>
          <t>2026-10-01</t>
        </is>
      </c>
      <c r="B3781" s="37" t="inlineStr">
        <is>
          <t>Moves</t>
        </is>
      </c>
      <c r="C3781" s="37" t="inlineStr">
        <is>
          <t>Helping Hand accuracy</t>
        </is>
      </c>
      <c r="D3781" s="37" t="n">
        <v>100</v>
      </c>
      <c r="E3781" s="37" t="n">
        <v>0</v>
      </c>
      <c r="F3781" s="37" t="inlineStr">
        <is>
          <t>Differs from upstream baseline</t>
        </is>
      </c>
      <c r="G3781" s="3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37" t="inlineStr">
        <is>
          <t>2026-10-01</t>
        </is>
      </c>
      <c r="B3783" s="37" t="inlineStr">
        <is>
          <t>Moves</t>
        </is>
      </c>
      <c r="C3783" s="37" t="inlineStr">
        <is>
          <t>Hidden Power power</t>
        </is>
      </c>
      <c r="D3783" s="37" t="n">
        <v>60</v>
      </c>
      <c r="E3783" s="37" t="n">
        <v>1</v>
      </c>
      <c r="F3783" s="37" t="inlineStr">
        <is>
          <t>Differs from upstream baseline</t>
        </is>
      </c>
      <c r="G3783" s="3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37" t="inlineStr">
        <is>
          <t>2026-10-01</t>
        </is>
      </c>
      <c r="B3785" s="37" t="inlineStr">
        <is>
          <t>Moves</t>
        </is>
      </c>
      <c r="C3785" s="37" t="inlineStr">
        <is>
          <t>High Jump Kick pp</t>
        </is>
      </c>
      <c r="D3785" s="37" t="n">
        <v>10</v>
      </c>
      <c r="E3785" s="37" t="n">
        <v>20</v>
      </c>
      <c r="F3785" s="37" t="inlineStr">
        <is>
          <t>Differs from upstream baseline</t>
        </is>
      </c>
      <c r="G3785" s="3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37" t="inlineStr">
        <is>
          <t>2026-10-01</t>
        </is>
      </c>
      <c r="B3787" s="37" t="inlineStr">
        <is>
          <t>Moves</t>
        </is>
      </c>
      <c r="C3787" s="37" t="inlineStr">
        <is>
          <t>Horn Leech power</t>
        </is>
      </c>
      <c r="D3787" s="37" t="n">
        <v>75</v>
      </c>
      <c r="E3787" s="37" t="n">
        <v>80</v>
      </c>
      <c r="F3787" s="37" t="inlineStr">
        <is>
          <t>Differs from upstream baseline</t>
        </is>
      </c>
      <c r="G3787" s="3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37" t="inlineStr">
        <is>
          <t>2026-10-01</t>
        </is>
      </c>
      <c r="B3789" s="37" t="inlineStr">
        <is>
          <t>Moves</t>
        </is>
      </c>
      <c r="C3789" s="37" t="inlineStr">
        <is>
          <t>Hurricane power</t>
        </is>
      </c>
      <c r="D3789" s="37" t="n">
        <v>110</v>
      </c>
      <c r="E3789" s="37" t="n">
        <v>120</v>
      </c>
      <c r="F3789" s="37" t="inlineStr">
        <is>
          <t>Differs from upstream baseline</t>
        </is>
      </c>
      <c r="G3789" s="3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37" t="inlineStr">
        <is>
          <t>2026-10-01</t>
        </is>
      </c>
      <c r="B3791" s="37" t="inlineStr">
        <is>
          <t>Moves</t>
        </is>
      </c>
      <c r="C3791" s="37" t="inlineStr">
        <is>
          <t>Hydro Cannon accuracy</t>
        </is>
      </c>
      <c r="D3791" s="37" t="n">
        <v>90</v>
      </c>
      <c r="E3791" s="37" t="n">
        <v>95</v>
      </c>
      <c r="F3791" s="37" t="inlineStr">
        <is>
          <t>Differs from upstream baseline</t>
        </is>
      </c>
      <c r="G3791" s="3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37" t="inlineStr">
        <is>
          <t>2026-10-01</t>
        </is>
      </c>
      <c r="B3793" s="37" t="inlineStr">
        <is>
          <t>Moves</t>
        </is>
      </c>
      <c r="C3793" s="37" t="inlineStr">
        <is>
          <t>Hydro Pump accuracy</t>
        </is>
      </c>
      <c r="D3793" s="37" t="n">
        <v>80</v>
      </c>
      <c r="E3793" s="37" t="n">
        <v>85</v>
      </c>
      <c r="F3793" s="37" t="inlineStr">
        <is>
          <t>Differs from upstream baseline</t>
        </is>
      </c>
      <c r="G3793" s="3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37" t="inlineStr">
        <is>
          <t>2026-10-01</t>
        </is>
      </c>
      <c r="B3795" s="37" t="inlineStr">
        <is>
          <t>Moves</t>
        </is>
      </c>
      <c r="C3795" s="37" t="inlineStr">
        <is>
          <t>Hyperspace Fury power</t>
        </is>
      </c>
      <c r="D3795" s="37" t="n">
        <v>100</v>
      </c>
      <c r="E3795" s="37" t="n">
        <v>110</v>
      </c>
      <c r="F3795" s="37" t="inlineStr">
        <is>
          <t>Differs from upstream baseline</t>
        </is>
      </c>
      <c r="G3795" s="3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37" t="inlineStr">
        <is>
          <t>2026-10-01</t>
        </is>
      </c>
      <c r="B3797" s="37" t="inlineStr">
        <is>
          <t>Moves</t>
        </is>
      </c>
      <c r="C3797" s="37" t="inlineStr">
        <is>
          <t>Hyper Beam power</t>
        </is>
      </c>
      <c r="D3797" s="37" t="n">
        <v>150</v>
      </c>
      <c r="E3797" s="37" t="n">
        <v>180</v>
      </c>
      <c r="F3797" s="37" t="inlineStr">
        <is>
          <t>Differs from upstream baseline</t>
        </is>
      </c>
      <c r="G3797" s="3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37" t="inlineStr">
        <is>
          <t>2026-10-01</t>
        </is>
      </c>
      <c r="B3799" s="37" t="inlineStr">
        <is>
          <t>Moves</t>
        </is>
      </c>
      <c r="C3799" s="37" t="inlineStr">
        <is>
          <t>Hyper Beam pp</t>
        </is>
      </c>
      <c r="D3799" s="37" t="n">
        <v>5</v>
      </c>
      <c r="E3799" s="37" t="n">
        <v>8</v>
      </c>
      <c r="F3799" s="37" t="inlineStr">
        <is>
          <t>Differs from upstream baseline</t>
        </is>
      </c>
      <c r="G3799" s="3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37" t="inlineStr">
        <is>
          <t>2026-10-01</t>
        </is>
      </c>
      <c r="B3801" s="37" t="inlineStr">
        <is>
          <t>Moves</t>
        </is>
      </c>
      <c r="C3801" s="37" t="inlineStr">
        <is>
          <t>Hyper Fang accuracy</t>
        </is>
      </c>
      <c r="D3801" s="37" t="n">
        <v>90</v>
      </c>
      <c r="E3801" s="37" t="n">
        <v>100</v>
      </c>
      <c r="F3801" s="37" t="inlineStr">
        <is>
          <t>Differs from upstream baseline</t>
        </is>
      </c>
      <c r="G3801" s="3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37" t="inlineStr">
        <is>
          <t>2026-10-01</t>
        </is>
      </c>
      <c r="B3803" s="37" t="inlineStr">
        <is>
          <t>Moves</t>
        </is>
      </c>
      <c r="C3803" s="37" t="inlineStr">
        <is>
          <t>Hypnosis accuracy</t>
        </is>
      </c>
      <c r="D3803" s="37" t="n">
        <v>60</v>
      </c>
      <c r="E3803" s="37" t="n">
        <v>70</v>
      </c>
      <c r="F3803" s="37" t="inlineStr">
        <is>
          <t>Differs from upstream baseline</t>
        </is>
      </c>
      <c r="G3803" s="3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37" t="inlineStr">
        <is>
          <t>2026-10-01</t>
        </is>
      </c>
      <c r="B3805" s="37" t="inlineStr">
        <is>
          <t>Moves</t>
        </is>
      </c>
      <c r="C3805" s="37" t="inlineStr">
        <is>
          <t>Ice Ball accuracy</t>
        </is>
      </c>
      <c r="D3805" s="37" t="n">
        <v>90</v>
      </c>
      <c r="E3805" s="37" t="n">
        <v>70</v>
      </c>
      <c r="F3805" s="37" t="inlineStr">
        <is>
          <t>Differs from upstream baseline</t>
        </is>
      </c>
      <c r="G3805" s="3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37" t="inlineStr">
        <is>
          <t>2026-10-01</t>
        </is>
      </c>
      <c r="B3807" s="37" t="inlineStr">
        <is>
          <t>Moves</t>
        </is>
      </c>
      <c r="C3807" s="37" t="inlineStr">
        <is>
          <t>Ice Burn accuracy</t>
        </is>
      </c>
      <c r="D3807" s="37" t="n">
        <v>90</v>
      </c>
      <c r="E3807" s="37" t="n">
        <v>95</v>
      </c>
      <c r="F3807" s="37" t="inlineStr">
        <is>
          <t>Differs from upstream baseline</t>
        </is>
      </c>
      <c r="G3807" s="3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37" t="inlineStr">
        <is>
          <t>2026-10-01</t>
        </is>
      </c>
      <c r="B3809" s="37" t="inlineStr">
        <is>
          <t>Moves</t>
        </is>
      </c>
      <c r="C3809" s="37" t="inlineStr">
        <is>
          <t>Ice Fang accuracy</t>
        </is>
      </c>
      <c r="D3809" s="37" t="n">
        <v>95</v>
      </c>
      <c r="E3809" s="37" t="n">
        <v>100</v>
      </c>
      <c r="F3809" s="37" t="inlineStr">
        <is>
          <t>Differs from upstream baseline</t>
        </is>
      </c>
      <c r="G3809" s="3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37" t="inlineStr">
        <is>
          <t>2026-10-01</t>
        </is>
      </c>
      <c r="B3811" s="37" t="inlineStr">
        <is>
          <t>Moves</t>
        </is>
      </c>
      <c r="C3811" s="37" t="inlineStr">
        <is>
          <t>Ice Shard pp</t>
        </is>
      </c>
      <c r="D3811" s="37" t="n">
        <v>30</v>
      </c>
      <c r="E3811" s="37" t="n">
        <v>10</v>
      </c>
      <c r="F3811" s="37" t="inlineStr">
        <is>
          <t>Differs from upstream baseline</t>
        </is>
      </c>
      <c r="G3811" s="3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37" t="inlineStr">
        <is>
          <t>2026-10-01</t>
        </is>
      </c>
      <c r="B3813" s="37" t="inlineStr">
        <is>
          <t>Moves</t>
        </is>
      </c>
      <c r="C3813" s="37" t="inlineStr">
        <is>
          <t>Icicle Crash accuracy</t>
        </is>
      </c>
      <c r="D3813" s="37" t="n">
        <v>90</v>
      </c>
      <c r="E3813" s="37" t="n">
        <v>100</v>
      </c>
      <c r="F3813" s="37" t="inlineStr">
        <is>
          <t>Differs from upstream baseline</t>
        </is>
      </c>
      <c r="G3813" s="3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37" t="inlineStr">
        <is>
          <t>2026-10-01</t>
        </is>
      </c>
      <c r="B3815" s="37" t="inlineStr">
        <is>
          <t>Moves</t>
        </is>
      </c>
      <c r="C3815" s="37" t="inlineStr">
        <is>
          <t>Incinerate power</t>
        </is>
      </c>
      <c r="D3815" s="37" t="n">
        <v>60</v>
      </c>
      <c r="E3815" s="37" t="n">
        <v>70</v>
      </c>
      <c r="F3815" s="37" t="inlineStr">
        <is>
          <t>Differs from upstream baseline</t>
        </is>
      </c>
      <c r="G3815" s="3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37" t="inlineStr">
        <is>
          <t>2026-10-01</t>
        </is>
      </c>
      <c r="B3817" s="37" t="inlineStr">
        <is>
          <t>Moves</t>
        </is>
      </c>
      <c r="C3817" s="37" t="inlineStr">
        <is>
          <t>Infestation power</t>
        </is>
      </c>
      <c r="D3817" s="37" t="n">
        <v>20</v>
      </c>
      <c r="E3817" s="37" t="n">
        <v>30</v>
      </c>
      <c r="F3817" s="37" t="inlineStr">
        <is>
          <t>Differs from upstream baseline</t>
        </is>
      </c>
      <c r="G3817" s="3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37" t="inlineStr">
        <is>
          <t>2026-10-01</t>
        </is>
      </c>
      <c r="B3819" s="37" t="inlineStr">
        <is>
          <t>Moves</t>
        </is>
      </c>
      <c r="C3819" s="37" t="inlineStr">
        <is>
          <t>Ingrain pp</t>
        </is>
      </c>
      <c r="D3819" s="37" t="n">
        <v>20</v>
      </c>
      <c r="E3819" s="37" t="n">
        <v>1</v>
      </c>
      <c r="F3819" s="37" t="inlineStr">
        <is>
          <t>Differs from upstream baseline</t>
        </is>
      </c>
      <c r="G3819" s="3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37" t="inlineStr">
        <is>
          <t>2026-10-01</t>
        </is>
      </c>
      <c r="B3821" s="37" t="inlineStr">
        <is>
          <t>Moves</t>
        </is>
      </c>
      <c r="C3821" s="37" t="inlineStr">
        <is>
          <t>Iron Tail power</t>
        </is>
      </c>
      <c r="D3821" s="37" t="n">
        <v>100</v>
      </c>
      <c r="E3821" s="37" t="n">
        <v>120</v>
      </c>
      <c r="F3821" s="37" t="inlineStr">
        <is>
          <t>Differs from upstream baseline</t>
        </is>
      </c>
      <c r="G3821" s="3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37" t="inlineStr">
        <is>
          <t>2026-10-01</t>
        </is>
      </c>
      <c r="B3823" s="37" t="inlineStr">
        <is>
          <t>Moves</t>
        </is>
      </c>
      <c r="C3823" s="37" t="inlineStr">
        <is>
          <t>Judgment power</t>
        </is>
      </c>
      <c r="D3823" s="37" t="n">
        <v>100</v>
      </c>
      <c r="E3823" s="37" t="n">
        <v>120</v>
      </c>
      <c r="F3823" s="37" t="inlineStr">
        <is>
          <t>Differs from upstream baseline</t>
        </is>
      </c>
      <c r="G3823" s="3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37" t="inlineStr">
        <is>
          <t>2026-10-01</t>
        </is>
      </c>
      <c r="B3825" s="37" t="inlineStr">
        <is>
          <t>Moves</t>
        </is>
      </c>
      <c r="C3825" s="37" t="inlineStr">
        <is>
          <t>Jump Kick accuracy</t>
        </is>
      </c>
      <c r="D3825" s="37" t="n">
        <v>95</v>
      </c>
      <c r="E3825" s="37" t="n">
        <v>90</v>
      </c>
      <c r="F3825" s="37" t="inlineStr">
        <is>
          <t>Differs from upstream baseline</t>
        </is>
      </c>
      <c r="G3825" s="3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37" t="inlineStr">
        <is>
          <t>2026-10-01</t>
        </is>
      </c>
      <c r="B3827" s="37" t="inlineStr">
        <is>
          <t>Moves</t>
        </is>
      </c>
      <c r="C3827" s="37" t="inlineStr">
        <is>
          <t>Kinesis accuracy</t>
        </is>
      </c>
      <c r="D3827" s="37" t="n">
        <v>80</v>
      </c>
      <c r="E3827" s="37" t="n">
        <v>100</v>
      </c>
      <c r="F3827" s="37" t="inlineStr">
        <is>
          <t>Differs from upstream baseline</t>
        </is>
      </c>
      <c r="G3827" s="3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37" t="inlineStr">
        <is>
          <t>2026-10-01</t>
        </is>
      </c>
      <c r="B3829" s="37" t="inlineStr">
        <is>
          <t>Moves</t>
        </is>
      </c>
      <c r="C3829" s="37" t="inlineStr">
        <is>
          <t>Land's Wrath power</t>
        </is>
      </c>
      <c r="D3829" s="37" t="n">
        <v>90</v>
      </c>
      <c r="E3829" s="37" t="n">
        <v>95</v>
      </c>
      <c r="F3829" s="37" t="inlineStr">
        <is>
          <t>Differs from upstream baseline</t>
        </is>
      </c>
      <c r="G3829" s="3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37" t="inlineStr">
        <is>
          <t>2026-10-01</t>
        </is>
      </c>
      <c r="B3831" s="37" t="inlineStr">
        <is>
          <t>Moves</t>
        </is>
      </c>
      <c r="C3831" s="37" t="inlineStr">
        <is>
          <t>Leaf Blade power</t>
        </is>
      </c>
      <c r="D3831" s="37" t="n">
        <v>90</v>
      </c>
      <c r="E3831" s="37" t="n">
        <v>95</v>
      </c>
      <c r="F3831" s="37" t="inlineStr">
        <is>
          <t>Differs from upstream baseline</t>
        </is>
      </c>
      <c r="G3831" s="3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37" t="inlineStr">
        <is>
          <t>2026-10-01</t>
        </is>
      </c>
      <c r="B3833" s="37" t="inlineStr">
        <is>
          <t>Moves</t>
        </is>
      </c>
      <c r="C3833" s="37" t="inlineStr">
        <is>
          <t>Leaf Storm accuracy</t>
        </is>
      </c>
      <c r="D3833" s="37" t="n">
        <v>90</v>
      </c>
      <c r="E3833" s="37" t="n">
        <v>85</v>
      </c>
      <c r="F3833" s="37" t="inlineStr">
        <is>
          <t>Differs from upstream baseline</t>
        </is>
      </c>
      <c r="G3833" s="3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37" t="inlineStr">
        <is>
          <t>2026-10-01</t>
        </is>
      </c>
      <c r="B3835" s="37" t="inlineStr">
        <is>
          <t>Moves</t>
        </is>
      </c>
      <c r="C3835" s="37" t="inlineStr">
        <is>
          <t>Leaf Tornado accuracy</t>
        </is>
      </c>
      <c r="D3835" s="37" t="n">
        <v>90</v>
      </c>
      <c r="E3835" s="37" t="n">
        <v>100</v>
      </c>
      <c r="F3835" s="37" t="inlineStr">
        <is>
          <t>Differs from upstream baseline</t>
        </is>
      </c>
      <c r="G3835" s="3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37" t="inlineStr">
        <is>
          <t>2026-10-01</t>
        </is>
      </c>
      <c r="B3837" s="37" t="inlineStr">
        <is>
          <t>Moves</t>
        </is>
      </c>
      <c r="C3837" s="37" t="inlineStr">
        <is>
          <t>Leech Seed accuracy</t>
        </is>
      </c>
      <c r="D3837" s="37" t="n">
        <v>90</v>
      </c>
      <c r="E3837" s="37" t="n">
        <v>0</v>
      </c>
      <c r="F3837" s="37" t="inlineStr">
        <is>
          <t>Differs from upstream baseline</t>
        </is>
      </c>
      <c r="G3837" s="3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37" t="inlineStr">
        <is>
          <t>2026-10-01</t>
        </is>
      </c>
      <c r="B3839" s="37" t="inlineStr">
        <is>
          <t>Moves</t>
        </is>
      </c>
      <c r="C3839" s="37" t="inlineStr">
        <is>
          <t>Lick pp</t>
        </is>
      </c>
      <c r="D3839" s="37" t="n">
        <v>30</v>
      </c>
      <c r="E3839" s="37" t="n">
        <v>15</v>
      </c>
      <c r="F3839" s="37" t="inlineStr">
        <is>
          <t>Differs from upstream baseline</t>
        </is>
      </c>
      <c r="G3839" s="3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37" t="inlineStr">
        <is>
          <t>2026-10-01</t>
        </is>
      </c>
      <c r="B3841" s="37" t="inlineStr">
        <is>
          <t>Moves</t>
        </is>
      </c>
      <c r="C3841" s="37" t="inlineStr">
        <is>
          <t>Light Screen pp</t>
        </is>
      </c>
      <c r="D3841" s="37" t="n">
        <v>30</v>
      </c>
      <c r="E3841" s="37" t="n">
        <v>2</v>
      </c>
      <c r="F3841" s="37" t="inlineStr">
        <is>
          <t>Differs from upstream baseline</t>
        </is>
      </c>
      <c r="G3841" s="3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37" t="inlineStr">
        <is>
          <t>2026-10-01</t>
        </is>
      </c>
      <c r="B3843" s="37" t="inlineStr">
        <is>
          <t>Moves</t>
        </is>
      </c>
      <c r="C3843" s="37" t="inlineStr">
        <is>
          <t>Low Sweep power</t>
        </is>
      </c>
      <c r="D3843" s="37" t="n">
        <v>65</v>
      </c>
      <c r="E3843" s="37" t="n">
        <v>70</v>
      </c>
      <c r="F3843" s="37" t="inlineStr">
        <is>
          <t>Differs from upstream baseline</t>
        </is>
      </c>
      <c r="G3843" s="3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37" t="inlineStr">
        <is>
          <t>2026-10-01</t>
        </is>
      </c>
      <c r="B3845" s="37" t="inlineStr">
        <is>
          <t>Moves</t>
        </is>
      </c>
      <c r="C3845" s="37" t="inlineStr">
        <is>
          <t>Mach Punch pp</t>
        </is>
      </c>
      <c r="D3845" s="37" t="n">
        <v>30</v>
      </c>
      <c r="E3845" s="37" t="n">
        <v>15</v>
      </c>
      <c r="F3845" s="37" t="inlineStr">
        <is>
          <t>Differs from upstream baseline</t>
        </is>
      </c>
      <c r="G3845" s="3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37" t="inlineStr">
        <is>
          <t>2026-10-01</t>
        </is>
      </c>
      <c r="B3847" s="37" t="inlineStr">
        <is>
          <t>Moves</t>
        </is>
      </c>
      <c r="C3847" s="37" t="inlineStr">
        <is>
          <t>Magic Coat accuracy</t>
        </is>
      </c>
      <c r="D3847" s="37" t="n">
        <v>100</v>
      </c>
      <c r="E3847" s="37" t="n">
        <v>0</v>
      </c>
      <c r="F3847" s="37" t="inlineStr">
        <is>
          <t>Differs from upstream baseline</t>
        </is>
      </c>
      <c r="G3847" s="3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37" t="inlineStr">
        <is>
          <t>2026-10-01</t>
        </is>
      </c>
      <c r="B3849" s="37" t="inlineStr">
        <is>
          <t>Moves</t>
        </is>
      </c>
      <c r="C3849" s="37" t="inlineStr">
        <is>
          <t>Magma Storm accuracy</t>
        </is>
      </c>
      <c r="D3849" s="37" t="n">
        <v>75</v>
      </c>
      <c r="E3849" s="37" t="n">
        <v>100</v>
      </c>
      <c r="F3849" s="37" t="inlineStr">
        <is>
          <t>Differs from upstream baseline</t>
        </is>
      </c>
      <c r="G3849" s="3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37" t="inlineStr">
        <is>
          <t>2026-10-01</t>
        </is>
      </c>
      <c r="B3851" s="37" t="inlineStr">
        <is>
          <t>Moves</t>
        </is>
      </c>
      <c r="C3851" s="37" t="inlineStr">
        <is>
          <t>Meditate pp</t>
        </is>
      </c>
      <c r="D3851" s="37" t="n">
        <v>40</v>
      </c>
      <c r="E3851" s="37" t="n">
        <v>1</v>
      </c>
      <c r="F3851" s="37" t="inlineStr">
        <is>
          <t>Differs from upstream baseline</t>
        </is>
      </c>
      <c r="G3851" s="3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37" t="inlineStr">
        <is>
          <t>2026-10-01</t>
        </is>
      </c>
      <c r="B3853" s="37" t="inlineStr">
        <is>
          <t>Moves</t>
        </is>
      </c>
      <c r="C3853" s="37" t="inlineStr">
        <is>
          <t>Mega Kick power</t>
        </is>
      </c>
      <c r="D3853" s="37" t="n">
        <v>120</v>
      </c>
      <c r="E3853" s="37" t="n">
        <v>140</v>
      </c>
      <c r="F3853" s="37" t="inlineStr">
        <is>
          <t>Differs from upstream baseline</t>
        </is>
      </c>
      <c r="G3853" s="3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37" t="inlineStr">
        <is>
          <t>2026-10-01</t>
        </is>
      </c>
      <c r="B3855" s="37" t="inlineStr">
        <is>
          <t>Moves</t>
        </is>
      </c>
      <c r="C3855" s="37" t="inlineStr">
        <is>
          <t>Mega Kick pp</t>
        </is>
      </c>
      <c r="D3855" s="37" t="n">
        <v>5</v>
      </c>
      <c r="E3855" s="37" t="n">
        <v>8</v>
      </c>
      <c r="F3855" s="37" t="inlineStr">
        <is>
          <t>Differs from upstream baseline</t>
        </is>
      </c>
      <c r="G3855" s="3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37" t="inlineStr">
        <is>
          <t>2026-10-01</t>
        </is>
      </c>
      <c r="B3857" s="37" t="inlineStr">
        <is>
          <t>Moves</t>
        </is>
      </c>
      <c r="C3857" s="37" t="inlineStr">
        <is>
          <t>Memento power</t>
        </is>
      </c>
      <c r="D3857" s="37" t="n">
        <v>0</v>
      </c>
      <c r="E3857" s="37" t="n">
        <v>255</v>
      </c>
      <c r="F3857" s="37" t="inlineStr">
        <is>
          <t>Differs from upstream baseline</t>
        </is>
      </c>
      <c r="G3857" s="3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37" t="inlineStr">
        <is>
          <t>2026-10-01</t>
        </is>
      </c>
      <c r="B3859" s="37" t="inlineStr">
        <is>
          <t>Moves</t>
        </is>
      </c>
      <c r="C3859" s="37" t="inlineStr">
        <is>
          <t>Metal Sound accuracy</t>
        </is>
      </c>
      <c r="D3859" s="37" t="n">
        <v>85</v>
      </c>
      <c r="E3859" s="37" t="n">
        <v>100</v>
      </c>
      <c r="F3859" s="37" t="inlineStr">
        <is>
          <t>Differs from upstream baseline</t>
        </is>
      </c>
      <c r="G3859" s="3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37" t="inlineStr">
        <is>
          <t>2026-10-01</t>
        </is>
      </c>
      <c r="B3861" s="37" t="inlineStr">
        <is>
          <t>Moves</t>
        </is>
      </c>
      <c r="C3861" s="37" t="inlineStr">
        <is>
          <t>Meteor Mash power</t>
        </is>
      </c>
      <c r="D3861" s="37" t="n">
        <v>90</v>
      </c>
      <c r="E3861" s="37" t="n">
        <v>100</v>
      </c>
      <c r="F3861" s="37" t="inlineStr">
        <is>
          <t>Differs from upstream baseline</t>
        </is>
      </c>
      <c r="G3861" s="3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37" t="inlineStr">
        <is>
          <t>2026-10-01</t>
        </is>
      </c>
      <c r="B3863" s="37" t="inlineStr">
        <is>
          <t>Moves</t>
        </is>
      </c>
      <c r="C3863" s="37" t="inlineStr">
        <is>
          <t>Metronome pp</t>
        </is>
      </c>
      <c r="D3863" s="37" t="n">
        <v>10</v>
      </c>
      <c r="E3863" s="37" t="n">
        <v>40</v>
      </c>
      <c r="F3863" s="37" t="inlineStr">
        <is>
          <t>Differs from upstream baseline</t>
        </is>
      </c>
      <c r="G3863" s="3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37" t="inlineStr">
        <is>
          <t>2026-10-01</t>
        </is>
      </c>
      <c r="B3865" s="37" t="inlineStr">
        <is>
          <t>Moves</t>
        </is>
      </c>
      <c r="C3865" s="37" t="inlineStr">
        <is>
          <t>Minimize pp</t>
        </is>
      </c>
      <c r="D3865" s="37" t="n">
        <v>10</v>
      </c>
      <c r="E3865" s="37" t="n">
        <v>3</v>
      </c>
      <c r="F3865" s="37" t="inlineStr">
        <is>
          <t>Differs from upstream baseline</t>
        </is>
      </c>
      <c r="G3865" s="3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37" t="inlineStr">
        <is>
          <t>2026-10-01</t>
        </is>
      </c>
      <c r="B3867" s="37" t="inlineStr">
        <is>
          <t>Moves</t>
        </is>
      </c>
      <c r="C3867" s="37" t="inlineStr">
        <is>
          <t>Mirror Shot accuracy</t>
        </is>
      </c>
      <c r="D3867" s="37" t="n">
        <v>85</v>
      </c>
      <c r="E3867" s="37" t="n">
        <v>100</v>
      </c>
      <c r="F3867" s="37" t="inlineStr">
        <is>
          <t>Differs from upstream baseline</t>
        </is>
      </c>
      <c r="G3867" s="3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37" t="inlineStr">
        <is>
          <t>2026-10-01</t>
        </is>
      </c>
      <c r="B3869" s="37" t="inlineStr">
        <is>
          <t>Moves</t>
        </is>
      </c>
      <c r="C3869" s="37" t="inlineStr">
        <is>
          <t>Mist Ball power</t>
        </is>
      </c>
      <c r="D3869" s="37" t="n">
        <v>95</v>
      </c>
      <c r="E3869" s="37" t="n">
        <v>100</v>
      </c>
      <c r="F3869" s="37" t="inlineStr">
        <is>
          <t>Differs from upstream baseline</t>
        </is>
      </c>
      <c r="G3869" s="3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37" t="inlineStr">
        <is>
          <t>2026-10-01</t>
        </is>
      </c>
      <c r="B3871" s="37" t="inlineStr">
        <is>
          <t>Moves</t>
        </is>
      </c>
      <c r="C3871" s="37" t="inlineStr">
        <is>
          <t>Muddy Water accuracy</t>
        </is>
      </c>
      <c r="D3871" s="37" t="n">
        <v>85</v>
      </c>
      <c r="E3871" s="37" t="n">
        <v>100</v>
      </c>
      <c r="F3871" s="37" t="inlineStr">
        <is>
          <t>Differs from upstream baseline</t>
        </is>
      </c>
      <c r="G3871" s="3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37" t="inlineStr">
        <is>
          <t>2026-10-01</t>
        </is>
      </c>
      <c r="B3873" s="37" t="inlineStr">
        <is>
          <t>Moves</t>
        </is>
      </c>
      <c r="C3873" s="37" t="inlineStr">
        <is>
          <t>Mud Shot accuracy</t>
        </is>
      </c>
      <c r="D3873" s="37" t="n">
        <v>95</v>
      </c>
      <c r="E3873" s="37" t="n">
        <v>100</v>
      </c>
      <c r="F3873" s="37" t="inlineStr">
        <is>
          <t>Differs from upstream baseline</t>
        </is>
      </c>
      <c r="G3873" s="3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37" t="inlineStr">
        <is>
          <t>2026-10-01</t>
        </is>
      </c>
      <c r="B3875" s="37" t="inlineStr">
        <is>
          <t>Moves</t>
        </is>
      </c>
      <c r="C3875" s="37" t="inlineStr">
        <is>
          <t>Mystical Fire pp</t>
        </is>
      </c>
      <c r="D3875" s="37" t="n">
        <v>10</v>
      </c>
      <c r="E3875" s="37" t="n">
        <v>20</v>
      </c>
      <c r="F3875" s="37" t="inlineStr">
        <is>
          <t>Differs from upstream baseline</t>
        </is>
      </c>
      <c r="G3875" s="3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37" t="inlineStr">
        <is>
          <t>2026-10-01</t>
        </is>
      </c>
      <c r="B3877" s="37" t="inlineStr">
        <is>
          <t>Moves</t>
        </is>
      </c>
      <c r="C3877" s="37" t="inlineStr">
        <is>
          <t>Nasty Plot type</t>
        </is>
      </c>
      <c r="D3877" s="37" t="inlineStr">
        <is>
          <t>TYPE_DARK</t>
        </is>
      </c>
      <c r="E3877" s="37" t="inlineStr">
        <is>
          <t>TYPE_MYSTERY</t>
        </is>
      </c>
      <c r="F3877" s="37" t="inlineStr">
        <is>
          <t>Differs from upstream baseline</t>
        </is>
      </c>
      <c r="G3877" s="3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37" t="inlineStr">
        <is>
          <t>2026-10-01</t>
        </is>
      </c>
      <c r="B3879" s="37" t="inlineStr">
        <is>
          <t>Moves</t>
        </is>
      </c>
      <c r="C3879" s="37" t="inlineStr">
        <is>
          <t>Nature Power power</t>
        </is>
      </c>
      <c r="D3879" s="37" t="n">
        <v>1</v>
      </c>
      <c r="E3879" s="37" t="n">
        <v>0</v>
      </c>
      <c r="F3879" s="37" t="inlineStr">
        <is>
          <t>Differs from upstream baseline</t>
        </is>
      </c>
      <c r="G3879" s="3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37" t="inlineStr">
        <is>
          <t>2026-10-01</t>
        </is>
      </c>
      <c r="B3881" s="37" t="inlineStr">
        <is>
          <t>Moves</t>
        </is>
      </c>
      <c r="C3881" s="37" t="inlineStr">
        <is>
          <t>Night Daze power</t>
        </is>
      </c>
      <c r="D3881" s="37" t="n">
        <v>85</v>
      </c>
      <c r="E3881" s="37" t="n">
        <v>90</v>
      </c>
      <c r="F3881" s="37" t="inlineStr">
        <is>
          <t>Differs from upstream baseline</t>
        </is>
      </c>
      <c r="G3881" s="3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37" t="inlineStr">
        <is>
          <t>2026-10-01</t>
        </is>
      </c>
      <c r="B3883" s="37" t="inlineStr">
        <is>
          <t>Moves</t>
        </is>
      </c>
      <c r="C3883" s="37" t="inlineStr">
        <is>
          <t>Noble Roar pp</t>
        </is>
      </c>
      <c r="D3883" s="37" t="n">
        <v>30</v>
      </c>
      <c r="E3883" s="37" t="n">
        <v>20</v>
      </c>
      <c r="F3883" s="37" t="inlineStr">
        <is>
          <t>Differs from upstream baseline</t>
        </is>
      </c>
      <c r="G3883" s="3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37" t="inlineStr">
        <is>
          <t>2026-10-01</t>
        </is>
      </c>
      <c r="B3885" s="37" t="inlineStr">
        <is>
          <t>Moves</t>
        </is>
      </c>
      <c r="C3885" s="37" t="inlineStr">
        <is>
          <t>Oblivion Wing power</t>
        </is>
      </c>
      <c r="D3885" s="37" t="n">
        <v>80</v>
      </c>
      <c r="E3885" s="37" t="n">
        <v>85</v>
      </c>
      <c r="F3885" s="37" t="inlineStr">
        <is>
          <t>Differs from upstream baseline</t>
        </is>
      </c>
      <c r="G3885" s="3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37" t="inlineStr">
        <is>
          <t>2026-10-01</t>
        </is>
      </c>
      <c r="B3887" s="37" t="inlineStr">
        <is>
          <t>Moves</t>
        </is>
      </c>
      <c r="C3887" s="37" t="inlineStr">
        <is>
          <t>Octazooka accuracy</t>
        </is>
      </c>
      <c r="D3887" s="37" t="n">
        <v>85</v>
      </c>
      <c r="E3887" s="37" t="n">
        <v>100</v>
      </c>
      <c r="F3887" s="37" t="inlineStr">
        <is>
          <t>Differs from upstream baseline</t>
        </is>
      </c>
      <c r="G3887" s="3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37" t="inlineStr">
        <is>
          <t>2026-10-01</t>
        </is>
      </c>
      <c r="B3889" s="37" t="inlineStr">
        <is>
          <t>Moves</t>
        </is>
      </c>
      <c r="C3889" s="37" t="inlineStr">
        <is>
          <t>Ominous Wind accuracy</t>
        </is>
      </c>
      <c r="D3889" s="37" t="n">
        <v>100</v>
      </c>
      <c r="E3889" s="37" t="n">
        <v>0</v>
      </c>
      <c r="F3889" s="37" t="inlineStr">
        <is>
          <t>Differs from upstream baseline</t>
        </is>
      </c>
      <c r="G3889" s="3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37" t="inlineStr">
        <is>
          <t>2026-10-01</t>
        </is>
      </c>
      <c r="B3891" s="37" t="inlineStr">
        <is>
          <t>Moves</t>
        </is>
      </c>
      <c r="C3891" s="37" t="inlineStr">
        <is>
          <t>Outrage power</t>
        </is>
      </c>
      <c r="D3891" s="37" t="n">
        <v>120</v>
      </c>
      <c r="E3891" s="37" t="n">
        <v>140</v>
      </c>
      <c r="F3891" s="37" t="inlineStr">
        <is>
          <t>Differs from upstream baseline</t>
        </is>
      </c>
      <c r="G3891" s="3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37" t="inlineStr">
        <is>
          <t>2026-10-01</t>
        </is>
      </c>
      <c r="B3893" s="37" t="inlineStr">
        <is>
          <t>Moves</t>
        </is>
      </c>
      <c r="C3893" s="37" t="inlineStr">
        <is>
          <t>Overheat power</t>
        </is>
      </c>
      <c r="D3893" s="37" t="n">
        <v>130</v>
      </c>
      <c r="E3893" s="37" t="n">
        <v>120</v>
      </c>
      <c r="F3893" s="37" t="inlineStr">
        <is>
          <t>Differs from upstream baseline</t>
        </is>
      </c>
      <c r="G3893" s="3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37" t="inlineStr">
        <is>
          <t>2026-10-01</t>
        </is>
      </c>
      <c r="B3895" s="37" t="inlineStr">
        <is>
          <t>Moves</t>
        </is>
      </c>
      <c r="C3895" s="37" t="inlineStr">
        <is>
          <t>Parabolic Charge power</t>
        </is>
      </c>
      <c r="D3895" s="37" t="n">
        <v>65</v>
      </c>
      <c r="E3895" s="37" t="n">
        <v>75</v>
      </c>
      <c r="F3895" s="37" t="inlineStr">
        <is>
          <t>Differs from upstream baseline</t>
        </is>
      </c>
      <c r="G3895" s="3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37" t="inlineStr">
        <is>
          <t>2026-10-01</t>
        </is>
      </c>
      <c r="B3897" s="37" t="inlineStr">
        <is>
          <t>Moves</t>
        </is>
      </c>
      <c r="C3897" s="37" t="inlineStr">
        <is>
          <t>Payback power</t>
        </is>
      </c>
      <c r="D3897" s="37" t="n">
        <v>50</v>
      </c>
      <c r="E3897" s="37" t="n">
        <v>60</v>
      </c>
      <c r="F3897" s="37" t="inlineStr">
        <is>
          <t>Differs from upstream baseline</t>
        </is>
      </c>
      <c r="G3897" s="3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37" t="inlineStr">
        <is>
          <t>2026-10-01</t>
        </is>
      </c>
      <c r="B3899" s="37" t="inlineStr">
        <is>
          <t>Moves</t>
        </is>
      </c>
      <c r="C3899" s="37" t="inlineStr">
        <is>
          <t>Petal Blizzard power</t>
        </is>
      </c>
      <c r="D3899" s="37" t="n">
        <v>90</v>
      </c>
      <c r="E3899" s="37" t="n">
        <v>100</v>
      </c>
      <c r="F3899" s="37" t="inlineStr">
        <is>
          <t>Differs from upstream baseline</t>
        </is>
      </c>
      <c r="G3899" s="3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37" t="inlineStr">
        <is>
          <t>2026-10-01</t>
        </is>
      </c>
      <c r="B3901" s="37" t="inlineStr">
        <is>
          <t>Moves</t>
        </is>
      </c>
      <c r="C3901" s="37" t="inlineStr">
        <is>
          <t>Petal Dance pp</t>
        </is>
      </c>
      <c r="D3901" s="37" t="n">
        <v>10</v>
      </c>
      <c r="E3901" s="37" t="n">
        <v>20</v>
      </c>
      <c r="F3901" s="37" t="inlineStr">
        <is>
          <t>Differs from upstream baseline</t>
        </is>
      </c>
      <c r="G3901" s="3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37" t="inlineStr">
        <is>
          <t>2026-10-01</t>
        </is>
      </c>
      <c r="B3903" s="37" t="inlineStr">
        <is>
          <t>Moves</t>
        </is>
      </c>
      <c r="C3903" s="37" t="inlineStr">
        <is>
          <t>Pin Missile accuracy</t>
        </is>
      </c>
      <c r="D3903" s="37" t="n">
        <v>95</v>
      </c>
      <c r="E3903" s="37" t="n">
        <v>100</v>
      </c>
      <c r="F3903" s="37" t="inlineStr">
        <is>
          <t>Differs from upstream baseline</t>
        </is>
      </c>
      <c r="G3903" s="3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37" t="inlineStr">
        <is>
          <t>2026-10-01</t>
        </is>
      </c>
      <c r="B3905" s="37" t="inlineStr">
        <is>
          <t>Moves</t>
        </is>
      </c>
      <c r="C3905" s="37" t="inlineStr">
        <is>
          <t>Play Rough power</t>
        </is>
      </c>
      <c r="D3905" s="37" t="n">
        <v>90</v>
      </c>
      <c r="E3905" s="37" t="n">
        <v>95</v>
      </c>
      <c r="F3905" s="37" t="inlineStr">
        <is>
          <t>Differs from upstream baseline</t>
        </is>
      </c>
      <c r="G3905" s="3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37" t="inlineStr">
        <is>
          <t>2026-10-01</t>
        </is>
      </c>
      <c r="B3907" s="37" t="inlineStr">
        <is>
          <t>Moves</t>
        </is>
      </c>
      <c r="C3907" s="37" t="inlineStr">
        <is>
          <t>Pluck power</t>
        </is>
      </c>
      <c r="D3907" s="37" t="n">
        <v>60</v>
      </c>
      <c r="E3907" s="37" t="n">
        <v>50</v>
      </c>
      <c r="F3907" s="37" t="inlineStr">
        <is>
          <t>Differs from upstream baseline</t>
        </is>
      </c>
      <c r="G3907" s="3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37" t="inlineStr">
        <is>
          <t>2026-10-01</t>
        </is>
      </c>
      <c r="B3909" s="37" t="inlineStr">
        <is>
          <t>Moves</t>
        </is>
      </c>
      <c r="C3909" s="37" t="inlineStr">
        <is>
          <t>Poison Fang power</t>
        </is>
      </c>
      <c r="D3909" s="37" t="n">
        <v>50</v>
      </c>
      <c r="E3909" s="37" t="n">
        <v>90</v>
      </c>
      <c r="F3909" s="37" t="inlineStr">
        <is>
          <t>Differs from upstream baseline</t>
        </is>
      </c>
      <c r="G3909" s="3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37" t="inlineStr">
        <is>
          <t>2026-10-01</t>
        </is>
      </c>
      <c r="B3911" s="37" t="inlineStr">
        <is>
          <t>Moves</t>
        </is>
      </c>
      <c r="C3911" s="37" t="inlineStr">
        <is>
          <t>Poison Powder accuracy</t>
        </is>
      </c>
      <c r="D3911" s="37" t="n">
        <v>75</v>
      </c>
      <c r="E3911" s="37" t="n">
        <v>100</v>
      </c>
      <c r="F3911" s="37" t="inlineStr">
        <is>
          <t>Differs from upstream baseline</t>
        </is>
      </c>
      <c r="G3911" s="3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37" t="inlineStr">
        <is>
          <t>2026-10-01</t>
        </is>
      </c>
      <c r="B3913" s="37" t="inlineStr">
        <is>
          <t>Moves</t>
        </is>
      </c>
      <c r="C3913" s="37" t="inlineStr">
        <is>
          <t>Poison Tail power</t>
        </is>
      </c>
      <c r="D3913" s="37" t="n">
        <v>50</v>
      </c>
      <c r="E3913" s="37" t="n">
        <v>120</v>
      </c>
      <c r="F3913" s="37" t="inlineStr">
        <is>
          <t>Differs from upstream baseline</t>
        </is>
      </c>
      <c r="G3913" s="3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37" t="inlineStr">
        <is>
          <t>2026-10-01</t>
        </is>
      </c>
      <c r="B3915" s="37" t="inlineStr">
        <is>
          <t>Moves</t>
        </is>
      </c>
      <c r="C3915" s="37" t="inlineStr">
        <is>
          <t>Power Gem power</t>
        </is>
      </c>
      <c r="D3915" s="37" t="n">
        <v>80</v>
      </c>
      <c r="E3915" s="37" t="n">
        <v>90</v>
      </c>
      <c r="F3915" s="37" t="inlineStr">
        <is>
          <t>Differs from upstream baseline</t>
        </is>
      </c>
      <c r="G3915" s="3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37" t="inlineStr">
        <is>
          <t>2026-10-01</t>
        </is>
      </c>
      <c r="B3917" s="37" t="inlineStr">
        <is>
          <t>Moves</t>
        </is>
      </c>
      <c r="C3917" s="37" t="inlineStr">
        <is>
          <t>Power-Up Punch power</t>
        </is>
      </c>
      <c r="D3917" s="37" t="n">
        <v>40</v>
      </c>
      <c r="E3917" s="37" t="n">
        <v>50</v>
      </c>
      <c r="F3917" s="37" t="inlineStr">
        <is>
          <t>Differs from upstream baseline</t>
        </is>
      </c>
      <c r="G3917" s="3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37" t="inlineStr">
        <is>
          <t>2026-10-01</t>
        </is>
      </c>
      <c r="B3919" s="37" t="inlineStr">
        <is>
          <t>Moves</t>
        </is>
      </c>
      <c r="C3919" s="37" t="inlineStr">
        <is>
          <t>Precipice Blades power</t>
        </is>
      </c>
      <c r="D3919" s="37" t="n">
        <v>120</v>
      </c>
      <c r="E3919" s="37" t="n">
        <v>130</v>
      </c>
      <c r="F3919" s="37" t="inlineStr">
        <is>
          <t>Differs from upstream baseline</t>
        </is>
      </c>
      <c r="G3919" s="3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37" t="inlineStr">
        <is>
          <t>2026-10-01</t>
        </is>
      </c>
      <c r="B3921" s="37" t="inlineStr">
        <is>
          <t>Moves</t>
        </is>
      </c>
      <c r="C3921" s="37" t="inlineStr">
        <is>
          <t>Psycho Boost accuracy</t>
        </is>
      </c>
      <c r="D3921" s="37" t="n">
        <v>90</v>
      </c>
      <c r="E3921" s="37" t="n">
        <v>100</v>
      </c>
      <c r="F3921" s="37" t="inlineStr">
        <is>
          <t>Differs from upstream baseline</t>
        </is>
      </c>
      <c r="G3921" s="3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37" t="inlineStr">
        <is>
          <t>2026-10-01</t>
        </is>
      </c>
      <c r="B3923" s="37" t="inlineStr">
        <is>
          <t>Moves</t>
        </is>
      </c>
      <c r="C3923" s="37" t="inlineStr">
        <is>
          <t>Psyshock power</t>
        </is>
      </c>
      <c r="D3923" s="37" t="n">
        <v>80</v>
      </c>
      <c r="E3923" s="37" t="n">
        <v>85</v>
      </c>
      <c r="F3923" s="37" t="inlineStr">
        <is>
          <t>Differs from upstream baseline</t>
        </is>
      </c>
      <c r="G3923" s="3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37" t="inlineStr">
        <is>
          <t>2026-10-01</t>
        </is>
      </c>
      <c r="B3925" s="37" t="inlineStr">
        <is>
          <t>Moves</t>
        </is>
      </c>
      <c r="C3925" s="37" t="inlineStr">
        <is>
          <t>Pursuit power</t>
        </is>
      </c>
      <c r="D3925" s="37" t="n">
        <v>40</v>
      </c>
      <c r="E3925" s="37" t="n">
        <v>70</v>
      </c>
      <c r="F3925" s="37" t="inlineStr">
        <is>
          <t>Differs from upstream baseline</t>
        </is>
      </c>
      <c r="G3925" s="3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37" t="inlineStr">
        <is>
          <t>2026-10-01</t>
        </is>
      </c>
      <c r="B3927" s="37" t="inlineStr">
        <is>
          <t>Moves</t>
        </is>
      </c>
      <c r="C3927" s="37" t="inlineStr">
        <is>
          <t>Quiver Dance pp</t>
        </is>
      </c>
      <c r="D3927" s="37" t="n">
        <v>20</v>
      </c>
      <c r="E3927" s="37" t="n">
        <v>3</v>
      </c>
      <c r="F3927" s="37" t="inlineStr">
        <is>
          <t>Differs from upstream baseline</t>
        </is>
      </c>
      <c r="G3927" s="3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37" t="inlineStr">
        <is>
          <t>2026-10-01</t>
        </is>
      </c>
      <c r="B3929" s="37" t="inlineStr">
        <is>
          <t>Moves</t>
        </is>
      </c>
      <c r="C3929" s="37" t="inlineStr">
        <is>
          <t>Rage type</t>
        </is>
      </c>
      <c r="D3929" s="37" t="inlineStr">
        <is>
          <t>TYPE_NORMAL</t>
        </is>
      </c>
      <c r="E3929" s="37" t="inlineStr">
        <is>
          <t>TYPE_FIGHTING</t>
        </is>
      </c>
      <c r="F3929" s="37" t="inlineStr">
        <is>
          <t>Differs from upstream baseline</t>
        </is>
      </c>
      <c r="G3929" s="3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37" t="inlineStr">
        <is>
          <t>2026-10-01</t>
        </is>
      </c>
      <c r="B3931" s="37" t="inlineStr">
        <is>
          <t>Moves</t>
        </is>
      </c>
      <c r="C3931" s="37" t="inlineStr">
        <is>
          <t>Rapid Spin power</t>
        </is>
      </c>
      <c r="D3931" s="37" t="n">
        <v>50</v>
      </c>
      <c r="E3931" s="37" t="n">
        <v>60</v>
      </c>
      <c r="F3931" s="37" t="inlineStr">
        <is>
          <t>Differs from upstream baseline</t>
        </is>
      </c>
      <c r="G3931" s="3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37" t="inlineStr">
        <is>
          <t>2026-10-01</t>
        </is>
      </c>
      <c r="B3933" s="37" t="inlineStr">
        <is>
          <t>Moves</t>
        </is>
      </c>
      <c r="C3933" s="37" t="inlineStr">
        <is>
          <t>Razor Leaf power</t>
        </is>
      </c>
      <c r="D3933" s="37" t="n">
        <v>55</v>
      </c>
      <c r="E3933" s="37" t="n">
        <v>60</v>
      </c>
      <c r="F3933" s="37" t="inlineStr">
        <is>
          <t>Differs from upstream baseline</t>
        </is>
      </c>
      <c r="G3933" s="3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37" t="inlineStr">
        <is>
          <t>2026-10-01</t>
        </is>
      </c>
      <c r="B3935" s="37" t="inlineStr">
        <is>
          <t>Moves</t>
        </is>
      </c>
      <c r="C3935" s="37" t="inlineStr">
        <is>
          <t>Razor Shell power</t>
        </is>
      </c>
      <c r="D3935" s="37" t="n">
        <v>75</v>
      </c>
      <c r="E3935" s="37" t="n">
        <v>85</v>
      </c>
      <c r="F3935" s="37" t="inlineStr">
        <is>
          <t>Differs from upstream baseline</t>
        </is>
      </c>
      <c r="G3935" s="3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37" t="inlineStr">
        <is>
          <t>2026-10-01</t>
        </is>
      </c>
      <c r="B3937" s="37" t="inlineStr">
        <is>
          <t>Moves</t>
        </is>
      </c>
      <c r="C3937" s="37" t="inlineStr">
        <is>
          <t>Recover pp</t>
        </is>
      </c>
      <c r="D3937" s="37" t="n">
        <v>5</v>
      </c>
      <c r="E3937" s="37" t="n">
        <v>10</v>
      </c>
      <c r="F3937" s="37" t="inlineStr">
        <is>
          <t>Differs from upstream baseline</t>
        </is>
      </c>
      <c r="G3937" s="3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37" t="inlineStr">
        <is>
          <t>2026-10-01</t>
        </is>
      </c>
      <c r="B3939" s="37" t="inlineStr">
        <is>
          <t>Moves</t>
        </is>
      </c>
      <c r="C3939" s="37" t="inlineStr">
        <is>
          <t>Recycle pp</t>
        </is>
      </c>
      <c r="D3939" s="37" t="n">
        <v>10</v>
      </c>
      <c r="E3939" s="37" t="n">
        <v>15</v>
      </c>
      <c r="F3939" s="37" t="inlineStr">
        <is>
          <t>Differs from upstream baseline</t>
        </is>
      </c>
      <c r="G3939" s="3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37" t="inlineStr">
        <is>
          <t>2026-10-01</t>
        </is>
      </c>
      <c r="B3941" s="37" t="inlineStr">
        <is>
          <t>Moves</t>
        </is>
      </c>
      <c r="C3941" s="37" t="inlineStr">
        <is>
          <t>Refresh accuracy</t>
        </is>
      </c>
      <c r="D3941" s="37" t="n">
        <v>100</v>
      </c>
      <c r="E3941" s="37" t="n">
        <v>0</v>
      </c>
      <c r="F3941" s="37" t="inlineStr">
        <is>
          <t>Differs from upstream baseline</t>
        </is>
      </c>
      <c r="G3941" s="3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37" t="inlineStr">
        <is>
          <t>2026-10-01</t>
        </is>
      </c>
      <c r="B3943" s="37" t="inlineStr">
        <is>
          <t>Moves</t>
        </is>
      </c>
      <c r="C3943" s="37" t="inlineStr">
        <is>
          <t>Relic Song power</t>
        </is>
      </c>
      <c r="D3943" s="37" t="n">
        <v>75</v>
      </c>
      <c r="E3943" s="37" t="n">
        <v>85</v>
      </c>
      <c r="F3943" s="37" t="inlineStr">
        <is>
          <t>Differs from upstream baseline</t>
        </is>
      </c>
      <c r="G3943" s="3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37" t="inlineStr">
        <is>
          <t>2026-10-01</t>
        </is>
      </c>
      <c r="B3945" s="37" t="inlineStr">
        <is>
          <t>Moves</t>
        </is>
      </c>
      <c r="C3945" s="37" t="inlineStr">
        <is>
          <t>Retaliate power</t>
        </is>
      </c>
      <c r="D3945" s="37" t="n">
        <v>70</v>
      </c>
      <c r="E3945" s="37" t="n">
        <v>80</v>
      </c>
      <c r="F3945" s="37" t="inlineStr">
        <is>
          <t>Differs from upstream baseline</t>
        </is>
      </c>
      <c r="G3945" s="3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37" t="inlineStr">
        <is>
          <t>2026-10-01</t>
        </is>
      </c>
      <c r="B3947" s="37" t="inlineStr">
        <is>
          <t>Moves</t>
        </is>
      </c>
      <c r="C3947" s="37" t="inlineStr">
        <is>
          <t>Return power</t>
        </is>
      </c>
      <c r="D3947" s="37" t="n">
        <v>1</v>
      </c>
      <c r="E3947" s="37" t="n">
        <v>121</v>
      </c>
      <c r="F3947" s="37" t="inlineStr">
        <is>
          <t>Differs from upstream baseline</t>
        </is>
      </c>
      <c r="G3947" s="3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37" t="inlineStr">
        <is>
          <t>2026-10-01</t>
        </is>
      </c>
      <c r="B3949" s="37" t="inlineStr">
        <is>
          <t>Moves</t>
        </is>
      </c>
      <c r="C3949" s="37" t="inlineStr">
        <is>
          <t>Roar of Time accuracy</t>
        </is>
      </c>
      <c r="D3949" s="37" t="n">
        <v>90</v>
      </c>
      <c r="E3949" s="37" t="n">
        <v>100</v>
      </c>
      <c r="F3949" s="37" t="inlineStr">
        <is>
          <t>Differs from upstream baseline</t>
        </is>
      </c>
      <c r="G3949" s="3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37" t="inlineStr">
        <is>
          <t>2026-10-01</t>
        </is>
      </c>
      <c r="B3951" s="37" t="inlineStr">
        <is>
          <t>Moves</t>
        </is>
      </c>
      <c r="C3951" s="37" t="inlineStr">
        <is>
          <t>Rock Blast pp</t>
        </is>
      </c>
      <c r="D3951" s="37" t="n">
        <v>10</v>
      </c>
      <c r="E3951" s="37" t="n">
        <v>8</v>
      </c>
      <c r="F3951" s="37" t="inlineStr">
        <is>
          <t>Differs from upstream baseline</t>
        </is>
      </c>
      <c r="G3951" s="3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37" t="inlineStr">
        <is>
          <t>2026-10-01</t>
        </is>
      </c>
      <c r="B3953" s="37" t="inlineStr">
        <is>
          <t>Moves</t>
        </is>
      </c>
      <c r="C3953" s="37" t="inlineStr">
        <is>
          <t>Rock Climb type</t>
        </is>
      </c>
      <c r="D3953" s="37" t="inlineStr">
        <is>
          <t>TYPE_NORMAL</t>
        </is>
      </c>
      <c r="E3953" s="37" t="inlineStr">
        <is>
          <t>TYPE_ROCK</t>
        </is>
      </c>
      <c r="F3953" s="37" t="inlineStr">
        <is>
          <t>Differs from upstream baseline</t>
        </is>
      </c>
      <c r="G3953" s="3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37" t="inlineStr">
        <is>
          <t>2026-10-01</t>
        </is>
      </c>
      <c r="B3955" s="37" t="inlineStr">
        <is>
          <t>Moves</t>
        </is>
      </c>
      <c r="C3955" s="37" t="inlineStr">
        <is>
          <t>Rock Slide accuracy</t>
        </is>
      </c>
      <c r="D3955" s="37" t="n">
        <v>90</v>
      </c>
      <c r="E3955" s="37" t="n">
        <v>100</v>
      </c>
      <c r="F3955" s="37" t="inlineStr">
        <is>
          <t>Differs from upstream baseline</t>
        </is>
      </c>
      <c r="G3955" s="3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37" t="inlineStr">
        <is>
          <t>2026-10-01</t>
        </is>
      </c>
      <c r="B3957" s="37" t="inlineStr">
        <is>
          <t>Moves</t>
        </is>
      </c>
      <c r="C3957" s="37" t="inlineStr">
        <is>
          <t>Rock Tomb power</t>
        </is>
      </c>
      <c r="D3957" s="37" t="n">
        <v>60</v>
      </c>
      <c r="E3957" s="37" t="n">
        <v>70</v>
      </c>
      <c r="F3957" s="37" t="inlineStr">
        <is>
          <t>Differs from upstream baseline</t>
        </is>
      </c>
      <c r="G3957" s="3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37" t="inlineStr">
        <is>
          <t>2026-10-01</t>
        </is>
      </c>
      <c r="B3959" s="37" t="inlineStr">
        <is>
          <t>Moves</t>
        </is>
      </c>
      <c r="C3959" s="37" t="inlineStr">
        <is>
          <t>Rock Tomb pp</t>
        </is>
      </c>
      <c r="D3959" s="37" t="n">
        <v>15</v>
      </c>
      <c r="E3959" s="37" t="n">
        <v>10</v>
      </c>
      <c r="F3959" s="37" t="inlineStr">
        <is>
          <t>Differs from upstream baseline</t>
        </is>
      </c>
      <c r="G3959" s="3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37" t="inlineStr">
        <is>
          <t>2026-10-01</t>
        </is>
      </c>
      <c r="B3961" s="37" t="inlineStr">
        <is>
          <t>Moves</t>
        </is>
      </c>
      <c r="C3961" s="37" t="inlineStr">
        <is>
          <t>Rock Wrecker accuracy</t>
        </is>
      </c>
      <c r="D3961" s="37" t="n">
        <v>90</v>
      </c>
      <c r="E3961" s="37" t="n">
        <v>100</v>
      </c>
      <c r="F3961" s="37" t="inlineStr">
        <is>
          <t>Differs from upstream baseline</t>
        </is>
      </c>
      <c r="G3961" s="3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37" t="inlineStr">
        <is>
          <t>2026-10-01</t>
        </is>
      </c>
      <c r="B3963" s="37" t="inlineStr">
        <is>
          <t>Moves</t>
        </is>
      </c>
      <c r="C3963" s="37" t="inlineStr">
        <is>
          <t>Rolling Kick accuracy</t>
        </is>
      </c>
      <c r="D3963" s="37" t="n">
        <v>85</v>
      </c>
      <c r="E3963" s="37" t="n">
        <v>100</v>
      </c>
      <c r="F3963" s="37" t="inlineStr">
        <is>
          <t>Differs from upstream baseline</t>
        </is>
      </c>
      <c r="G3963" s="3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37" t="inlineStr">
        <is>
          <t>2026-10-01</t>
        </is>
      </c>
      <c r="B3965" s="37" t="inlineStr">
        <is>
          <t>Moves</t>
        </is>
      </c>
      <c r="C3965" s="37" t="inlineStr">
        <is>
          <t>Rollout accuracy</t>
        </is>
      </c>
      <c r="D3965" s="37" t="n">
        <v>90</v>
      </c>
      <c r="E3965" s="37" t="n">
        <v>100</v>
      </c>
      <c r="F3965" s="37" t="inlineStr">
        <is>
          <t>Differs from upstream baseline</t>
        </is>
      </c>
      <c r="G3965" s="3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37" t="inlineStr">
        <is>
          <t>2026-10-01</t>
        </is>
      </c>
      <c r="B3967" s="37" t="inlineStr">
        <is>
          <t>Moves</t>
        </is>
      </c>
      <c r="C3967" s="37" t="inlineStr">
        <is>
          <t>Roost pp</t>
        </is>
      </c>
      <c r="D3967" s="37" t="n">
        <v>5</v>
      </c>
      <c r="E3967" s="37" t="n">
        <v>8</v>
      </c>
      <c r="F3967" s="37" t="inlineStr">
        <is>
          <t>Differs from upstream baseline</t>
        </is>
      </c>
      <c r="G3967" s="3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37" t="inlineStr">
        <is>
          <t>2026-10-01</t>
        </is>
      </c>
      <c r="B3969" s="37" t="inlineStr">
        <is>
          <t>Moves</t>
        </is>
      </c>
      <c r="C3969" s="37" t="inlineStr">
        <is>
          <t>Sacred Fire power</t>
        </is>
      </c>
      <c r="D3969" s="37" t="n">
        <v>100</v>
      </c>
      <c r="E3969" s="37" t="n">
        <v>120</v>
      </c>
      <c r="F3969" s="37" t="inlineStr">
        <is>
          <t>Differs from upstream baseline</t>
        </is>
      </c>
      <c r="G3969" s="3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37" t="inlineStr">
        <is>
          <t>2026-10-01</t>
        </is>
      </c>
      <c r="B3971" s="37" t="inlineStr">
        <is>
          <t>Moves</t>
        </is>
      </c>
      <c r="C3971" s="37" t="inlineStr">
        <is>
          <t>Sacred Sword power</t>
        </is>
      </c>
      <c r="D3971" s="37" t="n">
        <v>90</v>
      </c>
      <c r="E3971" s="37" t="n">
        <v>95</v>
      </c>
      <c r="F3971" s="37" t="inlineStr">
        <is>
          <t>Differs from upstream baseline</t>
        </is>
      </c>
      <c r="G3971" s="3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37" t="inlineStr">
        <is>
          <t>2026-10-01</t>
        </is>
      </c>
      <c r="B3973" s="37" t="inlineStr">
        <is>
          <t>Moves</t>
        </is>
      </c>
      <c r="C3973" s="37" t="inlineStr">
        <is>
          <t>Sandstorm pp</t>
        </is>
      </c>
      <c r="D3973" s="37" t="n">
        <v>10</v>
      </c>
      <c r="E3973" s="37" t="n">
        <v>1</v>
      </c>
      <c r="F3973" s="37" t="inlineStr">
        <is>
          <t>Differs from upstream baseline</t>
        </is>
      </c>
      <c r="G3973" s="3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37" t="inlineStr">
        <is>
          <t>2026-10-01</t>
        </is>
      </c>
      <c r="B3975" s="37" t="inlineStr">
        <is>
          <t>Moves</t>
        </is>
      </c>
      <c r="C3975" s="37" t="inlineStr">
        <is>
          <t>Sand Tomb power</t>
        </is>
      </c>
      <c r="D3975" s="37" t="n">
        <v>35</v>
      </c>
      <c r="E3975" s="37" t="n">
        <v>90</v>
      </c>
      <c r="F3975" s="37" t="inlineStr">
        <is>
          <t>Differs from upstream baseline</t>
        </is>
      </c>
      <c r="G3975" s="3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37" t="inlineStr">
        <is>
          <t>2026-10-01</t>
        </is>
      </c>
      <c r="B3977" s="37" t="inlineStr">
        <is>
          <t>Moves</t>
        </is>
      </c>
      <c r="C3977" s="37" t="inlineStr">
        <is>
          <t>Screech accuracy</t>
        </is>
      </c>
      <c r="D3977" s="37" t="n">
        <v>85</v>
      </c>
      <c r="E3977" s="37" t="n">
        <v>100</v>
      </c>
      <c r="F3977" s="37" t="inlineStr">
        <is>
          <t>Differs from upstream baseline</t>
        </is>
      </c>
      <c r="G3977" s="3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37" t="inlineStr">
        <is>
          <t>2026-10-01</t>
        </is>
      </c>
      <c r="B3979" s="37" t="inlineStr">
        <is>
          <t>Moves</t>
        </is>
      </c>
      <c r="C3979" s="37" t="inlineStr">
        <is>
          <t>Secret Power power</t>
        </is>
      </c>
      <c r="D3979" s="37" t="n">
        <v>70</v>
      </c>
      <c r="E3979" s="37" t="n">
        <v>85</v>
      </c>
      <c r="F3979" s="37" t="inlineStr">
        <is>
          <t>Differs from upstream baseline</t>
        </is>
      </c>
      <c r="G3979" s="3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37" t="inlineStr">
        <is>
          <t>2026-10-01</t>
        </is>
      </c>
      <c r="B3981" s="37" t="inlineStr">
        <is>
          <t>Moves</t>
        </is>
      </c>
      <c r="C3981" s="37" t="inlineStr">
        <is>
          <t>Seed Flare accuracy</t>
        </is>
      </c>
      <c r="D3981" s="37" t="n">
        <v>85</v>
      </c>
      <c r="E3981" s="37" t="n">
        <v>100</v>
      </c>
      <c r="F3981" s="37" t="inlineStr">
        <is>
          <t>Differs from upstream baseline</t>
        </is>
      </c>
      <c r="G3981" s="3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37" t="inlineStr">
        <is>
          <t>2026-10-01</t>
        </is>
      </c>
      <c r="B3983" s="37" t="inlineStr">
        <is>
          <t>Moves</t>
        </is>
      </c>
      <c r="C3983" s="37" t="inlineStr">
        <is>
          <t>Shadow Claw power</t>
        </is>
      </c>
      <c r="D3983" s="37" t="n">
        <v>70</v>
      </c>
      <c r="E3983" s="37" t="n">
        <v>25</v>
      </c>
      <c r="F3983" s="37" t="inlineStr">
        <is>
          <t>Differs from upstream baseline</t>
        </is>
      </c>
      <c r="G3983" s="3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37" t="inlineStr">
        <is>
          <t>2026-10-01</t>
        </is>
      </c>
      <c r="B3985" s="37" t="inlineStr">
        <is>
          <t>Moves</t>
        </is>
      </c>
      <c r="C3985" s="37" t="inlineStr">
        <is>
          <t>Shadow Sneak pp</t>
        </is>
      </c>
      <c r="D3985" s="37" t="n">
        <v>30</v>
      </c>
      <c r="E3985" s="37" t="n">
        <v>10</v>
      </c>
      <c r="F3985" s="37" t="inlineStr">
        <is>
          <t>Differs from upstream baseline</t>
        </is>
      </c>
      <c r="G3985" s="3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37" t="inlineStr">
        <is>
          <t>2026-10-01</t>
        </is>
      </c>
      <c r="B3987" s="37" t="inlineStr">
        <is>
          <t>Moves</t>
        </is>
      </c>
      <c r="C3987" s="37" t="inlineStr">
        <is>
          <t>Sheer Cold power</t>
        </is>
      </c>
      <c r="D3987" s="37" t="n">
        <v>1</v>
      </c>
      <c r="E3987" s="37" t="n">
        <v>70</v>
      </c>
      <c r="F3987" s="37" t="inlineStr">
        <is>
          <t>Differs from upstream baseline</t>
        </is>
      </c>
      <c r="G3987" s="3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37" t="inlineStr">
        <is>
          <t>2026-10-01</t>
        </is>
      </c>
      <c r="B3989" s="37" t="inlineStr">
        <is>
          <t>Moves</t>
        </is>
      </c>
      <c r="C3989" s="37" t="inlineStr">
        <is>
          <t>Shell Smash pp</t>
        </is>
      </c>
      <c r="D3989" s="37" t="n">
        <v>15</v>
      </c>
      <c r="E3989" s="37" t="n">
        <v>3</v>
      </c>
      <c r="F3989" s="37" t="inlineStr">
        <is>
          <t>Differs from upstream baseline</t>
        </is>
      </c>
      <c r="G3989" s="3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37" t="inlineStr">
        <is>
          <t>2026-10-01</t>
        </is>
      </c>
      <c r="B3991" s="37" t="inlineStr">
        <is>
          <t>Moves</t>
        </is>
      </c>
      <c r="C3991" s="37" t="inlineStr">
        <is>
          <t>Shock Wave pp</t>
        </is>
      </c>
      <c r="D3991" s="37" t="n">
        <v>20</v>
      </c>
      <c r="E3991" s="37" t="n">
        <v>15</v>
      </c>
      <c r="F3991" s="37" t="inlineStr">
        <is>
          <t>Differs from upstream baseline</t>
        </is>
      </c>
      <c r="G3991" s="3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37" t="inlineStr">
        <is>
          <t>2026-10-01</t>
        </is>
      </c>
      <c r="B3993" s="37" t="inlineStr">
        <is>
          <t>Moves</t>
        </is>
      </c>
      <c r="C3993" s="37" t="inlineStr">
        <is>
          <t>Silver Wind power</t>
        </is>
      </c>
      <c r="D3993" s="37" t="n">
        <v>60</v>
      </c>
      <c r="E3993" s="37" t="n">
        <v>80</v>
      </c>
      <c r="F3993" s="37" t="inlineStr">
        <is>
          <t>Differs from upstream baseline</t>
        </is>
      </c>
      <c r="G3993" s="3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37" t="inlineStr">
        <is>
          <t>2026-10-01</t>
        </is>
      </c>
      <c r="B3995" s="37" t="inlineStr">
        <is>
          <t>Moves</t>
        </is>
      </c>
      <c r="C3995" s="37" t="inlineStr">
        <is>
          <t>Sing accuracy</t>
        </is>
      </c>
      <c r="D3995" s="37" t="n">
        <v>55</v>
      </c>
      <c r="E3995" s="37" t="n">
        <v>70</v>
      </c>
      <c r="F3995" s="37" t="inlineStr">
        <is>
          <t>Differs from upstream baseline</t>
        </is>
      </c>
      <c r="G3995" s="3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37" t="inlineStr">
        <is>
          <t>2026-10-01</t>
        </is>
      </c>
      <c r="B3997" s="37" t="inlineStr">
        <is>
          <t>Moves</t>
        </is>
      </c>
      <c r="C3997" s="37" t="inlineStr">
        <is>
          <t>Skill Swap pp</t>
        </is>
      </c>
      <c r="D3997" s="37" t="n">
        <v>10</v>
      </c>
      <c r="E3997" s="37" t="n">
        <v>2</v>
      </c>
      <c r="F3997" s="37" t="inlineStr">
        <is>
          <t>Differs from upstream baseline</t>
        </is>
      </c>
      <c r="G3997" s="3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37" t="inlineStr">
        <is>
          <t>2026-10-01</t>
        </is>
      </c>
      <c r="B3999" s="37" t="inlineStr">
        <is>
          <t>Moves</t>
        </is>
      </c>
      <c r="C3999" s="37" t="inlineStr">
        <is>
          <t>Sky Attack accuracy</t>
        </is>
      </c>
      <c r="D3999" s="37" t="n">
        <v>90</v>
      </c>
      <c r="E3999" s="37" t="n">
        <v>100</v>
      </c>
      <c r="F3999" s="37" t="inlineStr">
        <is>
          <t>Differs from upstream baseline</t>
        </is>
      </c>
      <c r="G3999" s="3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37" t="inlineStr">
        <is>
          <t>2026-10-01</t>
        </is>
      </c>
      <c r="B4001" s="37" t="inlineStr">
        <is>
          <t>Moves</t>
        </is>
      </c>
      <c r="C4001" s="37" t="inlineStr">
        <is>
          <t>Sky Uppercut power</t>
        </is>
      </c>
      <c r="D4001" s="37" t="n">
        <v>85</v>
      </c>
      <c r="E4001" s="37" t="n">
        <v>95</v>
      </c>
      <c r="F4001" s="37" t="inlineStr">
        <is>
          <t>Differs from upstream baseline</t>
        </is>
      </c>
      <c r="G4001" s="3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37" t="inlineStr">
        <is>
          <t>2026-10-01</t>
        </is>
      </c>
      <c r="B4003" s="37" t="inlineStr">
        <is>
          <t>Moves</t>
        </is>
      </c>
      <c r="C4003" s="37" t="inlineStr">
        <is>
          <t>Slack Off accuracy</t>
        </is>
      </c>
      <c r="D4003" s="37" t="n">
        <v>100</v>
      </c>
      <c r="E4003" s="37" t="n">
        <v>0</v>
      </c>
      <c r="F4003" s="37" t="inlineStr">
        <is>
          <t>Differs from upstream baseline</t>
        </is>
      </c>
      <c r="G4003" s="3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37" t="inlineStr">
        <is>
          <t>2026-10-01</t>
        </is>
      </c>
      <c r="B4005" s="37" t="inlineStr">
        <is>
          <t>Moves</t>
        </is>
      </c>
      <c r="C4005" s="37" t="inlineStr">
        <is>
          <t>Slam power</t>
        </is>
      </c>
      <c r="D4005" s="37" t="n">
        <v>80</v>
      </c>
      <c r="E4005" s="37" t="n">
        <v>120</v>
      </c>
      <c r="F4005" s="37" t="inlineStr">
        <is>
          <t>Differs from upstream baseline</t>
        </is>
      </c>
      <c r="G4005" s="3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37" t="inlineStr">
        <is>
          <t>2026-10-01</t>
        </is>
      </c>
      <c r="B4007" s="37" t="inlineStr">
        <is>
          <t>Moves</t>
        </is>
      </c>
      <c r="C4007" s="37" t="inlineStr">
        <is>
          <t>Slam pp</t>
        </is>
      </c>
      <c r="D4007" s="37" t="n">
        <v>20</v>
      </c>
      <c r="E4007" s="37" t="n">
        <v>8</v>
      </c>
      <c r="F4007" s="37" t="inlineStr">
        <is>
          <t>Differs from upstream baseline</t>
        </is>
      </c>
      <c r="G4007" s="3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37" t="inlineStr">
        <is>
          <t>2026-10-01</t>
        </is>
      </c>
      <c r="B4009" s="37" t="inlineStr">
        <is>
          <t>Moves</t>
        </is>
      </c>
      <c r="C4009" s="37" t="inlineStr">
        <is>
          <t>Sleep Talk pp</t>
        </is>
      </c>
      <c r="D4009" s="37" t="n">
        <v>10</v>
      </c>
      <c r="E4009" s="37" t="n">
        <v>20</v>
      </c>
      <c r="F4009" s="37" t="inlineStr">
        <is>
          <t>Differs from upstream baseline</t>
        </is>
      </c>
      <c r="G4009" s="3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37" t="inlineStr">
        <is>
          <t>2026-10-01</t>
        </is>
      </c>
      <c r="B4011" s="37" t="inlineStr">
        <is>
          <t>Moves</t>
        </is>
      </c>
      <c r="C4011" s="37" t="inlineStr">
        <is>
          <t>Sludge Bomb power</t>
        </is>
      </c>
      <c r="D4011" s="37" t="n">
        <v>90</v>
      </c>
      <c r="E4011" s="37" t="n">
        <v>95</v>
      </c>
      <c r="F4011" s="37" t="inlineStr">
        <is>
          <t>Differs from upstream baseline</t>
        </is>
      </c>
      <c r="G4011" s="3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37" t="inlineStr">
        <is>
          <t>2026-10-01</t>
        </is>
      </c>
      <c r="B4013" s="37" t="inlineStr">
        <is>
          <t>Moves</t>
        </is>
      </c>
      <c r="C4013" s="37" t="inlineStr">
        <is>
          <t>Smelling Salts power</t>
        </is>
      </c>
      <c r="D4013" s="37" t="n">
        <v>70</v>
      </c>
      <c r="E4013" s="37" t="n">
        <v>90</v>
      </c>
      <c r="F4013" s="37" t="inlineStr">
        <is>
          <t>Differs from upstream baseline</t>
        </is>
      </c>
      <c r="G4013" s="3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37" t="inlineStr">
        <is>
          <t>2026-10-01</t>
        </is>
      </c>
      <c r="B4015" s="37" t="inlineStr">
        <is>
          <t>Moves</t>
        </is>
      </c>
      <c r="C4015" s="37" t="inlineStr">
        <is>
          <t>Smog accuracy</t>
        </is>
      </c>
      <c r="D4015" s="37" t="n">
        <v>70</v>
      </c>
      <c r="E4015" s="37" t="n">
        <v>100</v>
      </c>
      <c r="F4015" s="37" t="inlineStr">
        <is>
          <t>Differs from upstream baseline</t>
        </is>
      </c>
      <c r="G4015" s="3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37" t="inlineStr">
        <is>
          <t>2026-10-01</t>
        </is>
      </c>
      <c r="B4017" s="37" t="inlineStr">
        <is>
          <t>Moves</t>
        </is>
      </c>
      <c r="C4017" s="37" t="inlineStr">
        <is>
          <t>Snarl power</t>
        </is>
      </c>
      <c r="D4017" s="37" t="n">
        <v>55</v>
      </c>
      <c r="E4017" s="37" t="n">
        <v>65</v>
      </c>
      <c r="F4017" s="37" t="inlineStr">
        <is>
          <t>Differs from upstream baseline</t>
        </is>
      </c>
      <c r="G4017" s="3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37" t="inlineStr">
        <is>
          <t>2026-10-01</t>
        </is>
      </c>
      <c r="B4019" s="37" t="inlineStr">
        <is>
          <t>Moves</t>
        </is>
      </c>
      <c r="C4019" s="37" t="inlineStr">
        <is>
          <t>Snore power</t>
        </is>
      </c>
      <c r="D4019" s="37" t="n">
        <v>50</v>
      </c>
      <c r="E4019" s="37" t="n">
        <v>80</v>
      </c>
      <c r="F4019" s="37" t="inlineStr">
        <is>
          <t>Differs from upstream baseline</t>
        </is>
      </c>
      <c r="G4019" s="3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37" t="inlineStr">
        <is>
          <t>2026-10-01</t>
        </is>
      </c>
      <c r="B4021" s="37" t="inlineStr">
        <is>
          <t>Moves</t>
        </is>
      </c>
      <c r="C4021" s="37" t="inlineStr">
        <is>
          <t>Soft-Boiled pp</t>
        </is>
      </c>
      <c r="D4021" s="37" t="n">
        <v>5</v>
      </c>
      <c r="E4021" s="37" t="n">
        <v>25</v>
      </c>
      <c r="F4021" s="37" t="inlineStr">
        <is>
          <t>Differs from upstream baseline</t>
        </is>
      </c>
      <c r="G4021" s="3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37" t="inlineStr">
        <is>
          <t>2026-10-01</t>
        </is>
      </c>
      <c r="B4023" s="37" t="inlineStr">
        <is>
          <t>Moves</t>
        </is>
      </c>
      <c r="C4023" s="37" t="inlineStr">
        <is>
          <t>Sonic Boom accuracy</t>
        </is>
      </c>
      <c r="D4023" s="37" t="n">
        <v>90</v>
      </c>
      <c r="E4023" s="37" t="n">
        <v>100</v>
      </c>
      <c r="F4023" s="37" t="inlineStr">
        <is>
          <t>Differs from upstream baseline</t>
        </is>
      </c>
      <c r="G4023" s="3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37" t="inlineStr">
        <is>
          <t>2026-10-01</t>
        </is>
      </c>
      <c r="B4025" s="37" t="inlineStr">
        <is>
          <t>Moves</t>
        </is>
      </c>
      <c r="C4025" s="37" t="inlineStr">
        <is>
          <t>Spacial Rend accuracy</t>
        </is>
      </c>
      <c r="D4025" s="37" t="n">
        <v>95</v>
      </c>
      <c r="E4025" s="37" t="n">
        <v>100</v>
      </c>
      <c r="F4025" s="37" t="inlineStr">
        <is>
          <t>Differs from upstream baseline</t>
        </is>
      </c>
      <c r="G4025" s="3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37" t="inlineStr">
        <is>
          <t>2026-10-01</t>
        </is>
      </c>
      <c r="B4027" s="37" t="inlineStr">
        <is>
          <t>Moves</t>
        </is>
      </c>
      <c r="C4027" s="37" t="inlineStr">
        <is>
          <t>Spike Cannon power</t>
        </is>
      </c>
      <c r="D4027" s="37" t="n">
        <v>20</v>
      </c>
      <c r="E4027" s="37" t="n">
        <v>35</v>
      </c>
      <c r="F4027" s="37" t="inlineStr">
        <is>
          <t>Differs from upstream baseline</t>
        </is>
      </c>
      <c r="G4027" s="3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37" t="inlineStr">
        <is>
          <t>2026-10-01</t>
        </is>
      </c>
      <c r="B4029" s="37" t="inlineStr">
        <is>
          <t>Moves</t>
        </is>
      </c>
      <c r="C4029" s="37" t="inlineStr">
        <is>
          <t>Steam Eruption power</t>
        </is>
      </c>
      <c r="D4029" s="37" t="n">
        <v>110</v>
      </c>
      <c r="E4029" s="37" t="n">
        <v>120</v>
      </c>
      <c r="F4029" s="37" t="inlineStr">
        <is>
          <t>Differs from upstream baseline</t>
        </is>
      </c>
      <c r="G4029" s="3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37" t="inlineStr">
        <is>
          <t>2026-10-01</t>
        </is>
      </c>
      <c r="B4031" s="37" t="inlineStr">
        <is>
          <t>Moves</t>
        </is>
      </c>
      <c r="C4031" s="37" t="inlineStr">
        <is>
          <t>Steel Wing accuracy</t>
        </is>
      </c>
      <c r="D4031" s="37" t="n">
        <v>90</v>
      </c>
      <c r="E4031" s="37" t="n">
        <v>100</v>
      </c>
      <c r="F4031" s="37" t="inlineStr">
        <is>
          <t>Differs from upstream baseline</t>
        </is>
      </c>
      <c r="G4031" s="3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37" t="inlineStr">
        <is>
          <t>2026-10-01</t>
        </is>
      </c>
      <c r="B4033" s="37" t="inlineStr">
        <is>
          <t>Moves</t>
        </is>
      </c>
      <c r="C4033" s="37" t="inlineStr">
        <is>
          <t>Stomp power</t>
        </is>
      </c>
      <c r="D4033" s="37" t="n">
        <v>65</v>
      </c>
      <c r="E4033" s="37" t="n">
        <v>90</v>
      </c>
      <c r="F4033" s="37" t="inlineStr">
        <is>
          <t>Differs from upstream baseline</t>
        </is>
      </c>
      <c r="G4033" s="3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37" t="inlineStr">
        <is>
          <t>2026-10-01</t>
        </is>
      </c>
      <c r="B4035" s="37" t="inlineStr">
        <is>
          <t>Moves</t>
        </is>
      </c>
      <c r="C4035" s="37" t="inlineStr">
        <is>
          <t>Stone Edge power</t>
        </is>
      </c>
      <c r="D4035" s="37" t="n">
        <v>100</v>
      </c>
      <c r="E4035" s="37" t="n">
        <v>120</v>
      </c>
      <c r="F4035" s="37" t="inlineStr">
        <is>
          <t>Differs from upstream baseline</t>
        </is>
      </c>
      <c r="G4035" s="3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37" t="inlineStr">
        <is>
          <t>2026-10-01</t>
        </is>
      </c>
      <c r="B4037" s="37" t="inlineStr">
        <is>
          <t>Moves</t>
        </is>
      </c>
      <c r="C4037" s="37" t="inlineStr">
        <is>
          <t>String Shot accuracy</t>
        </is>
      </c>
      <c r="D4037" s="37" t="n">
        <v>95</v>
      </c>
      <c r="E4037" s="37" t="n">
        <v>100</v>
      </c>
      <c r="F4037" s="37" t="inlineStr">
        <is>
          <t>Differs from upstream baseline</t>
        </is>
      </c>
      <c r="G4037" s="3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37" t="inlineStr">
        <is>
          <t>2026-10-01</t>
        </is>
      </c>
      <c r="B4039" s="37" t="inlineStr">
        <is>
          <t>Moves</t>
        </is>
      </c>
      <c r="C4039" s="37" t="inlineStr">
        <is>
          <t>Stun Spore accuracy</t>
        </is>
      </c>
      <c r="D4039" s="37" t="n">
        <v>75</v>
      </c>
      <c r="E4039" s="37" t="n">
        <v>90</v>
      </c>
      <c r="F4039" s="37" t="inlineStr">
        <is>
          <t>Differs from upstream baseline</t>
        </is>
      </c>
      <c r="G4039" s="3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37" t="inlineStr">
        <is>
          <t>2026-10-01</t>
        </is>
      </c>
      <c r="B4041" s="37" t="inlineStr">
        <is>
          <t>Moves</t>
        </is>
      </c>
      <c r="C4041" s="37" t="inlineStr">
        <is>
          <t>Submission accuracy</t>
        </is>
      </c>
      <c r="D4041" s="37" t="n">
        <v>80</v>
      </c>
      <c r="E4041" s="37" t="n">
        <v>100</v>
      </c>
      <c r="F4041" s="37" t="inlineStr">
        <is>
          <t>Differs from upstream baseline</t>
        </is>
      </c>
      <c r="G4041" s="3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37" t="inlineStr">
        <is>
          <t>2026-10-01</t>
        </is>
      </c>
      <c r="B4043" s="37" t="inlineStr">
        <is>
          <t>Moves</t>
        </is>
      </c>
      <c r="C4043" s="37" t="inlineStr">
        <is>
          <t>Substitute pp</t>
        </is>
      </c>
      <c r="D4043" s="37" t="n">
        <v>10</v>
      </c>
      <c r="E4043" s="37" t="n">
        <v>2</v>
      </c>
      <c r="F4043" s="37" t="inlineStr">
        <is>
          <t>Differs from upstream baseline</t>
        </is>
      </c>
      <c r="G4043" s="3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37" t="inlineStr">
        <is>
          <t>2026-10-01</t>
        </is>
      </c>
      <c r="B4045" s="37" t="inlineStr">
        <is>
          <t>Moves</t>
        </is>
      </c>
      <c r="C4045" s="37" t="inlineStr">
        <is>
          <t>Sunny Day pp</t>
        </is>
      </c>
      <c r="D4045" s="37" t="n">
        <v>5</v>
      </c>
      <c r="E4045" s="37" t="n">
        <v>1</v>
      </c>
      <c r="F4045" s="37" t="inlineStr">
        <is>
          <t>Differs from upstream baseline</t>
        </is>
      </c>
      <c r="G4045" s="3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37" t="inlineStr">
        <is>
          <t>2026-10-01</t>
        </is>
      </c>
      <c r="B4047" s="37" t="inlineStr">
        <is>
          <t>Moves</t>
        </is>
      </c>
      <c r="C4047" s="37" t="inlineStr">
        <is>
          <t>Supersonic accuracy</t>
        </is>
      </c>
      <c r="D4047" s="37" t="n">
        <v>55</v>
      </c>
      <c r="E4047" s="37" t="n">
        <v>70</v>
      </c>
      <c r="F4047" s="37" t="inlineStr">
        <is>
          <t>Differs from upstream baseline</t>
        </is>
      </c>
      <c r="G4047" s="3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37" t="inlineStr">
        <is>
          <t>2026-10-01</t>
        </is>
      </c>
      <c r="B4049" s="37" t="inlineStr">
        <is>
          <t>Moves</t>
        </is>
      </c>
      <c r="C4049" s="37" t="inlineStr">
        <is>
          <t>Super Fang type</t>
        </is>
      </c>
      <c r="D4049" s="37" t="inlineStr">
        <is>
          <t>TYPE_NORMAL</t>
        </is>
      </c>
      <c r="E4049" s="37" t="inlineStr">
        <is>
          <t>TYPE_DARK</t>
        </is>
      </c>
      <c r="F4049" s="37" t="inlineStr">
        <is>
          <t>Differs from upstream baseline</t>
        </is>
      </c>
      <c r="G4049" s="3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37" t="inlineStr">
        <is>
          <t>2026-10-01</t>
        </is>
      </c>
      <c r="B4051" s="37" t="inlineStr">
        <is>
          <t>Moves</t>
        </is>
      </c>
      <c r="C4051" s="37" t="inlineStr">
        <is>
          <t>Swagger accuracy</t>
        </is>
      </c>
      <c r="D4051" s="37" t="n">
        <v>85</v>
      </c>
      <c r="E4051" s="37" t="n">
        <v>100</v>
      </c>
      <c r="F4051" s="37" t="inlineStr">
        <is>
          <t>Differs from upstream baseline</t>
        </is>
      </c>
      <c r="G4051" s="3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37" t="inlineStr">
        <is>
          <t>2026-10-01</t>
        </is>
      </c>
      <c r="B4053" s="37" t="inlineStr">
        <is>
          <t>Moves</t>
        </is>
      </c>
      <c r="C4053" s="37" t="inlineStr">
        <is>
          <t>Swallow accuracy</t>
        </is>
      </c>
      <c r="D4053" s="37" t="n">
        <v>0</v>
      </c>
      <c r="E4053" s="37" t="n">
        <v>100</v>
      </c>
      <c r="F4053" s="37" t="inlineStr">
        <is>
          <t>Differs from upstream baseline</t>
        </is>
      </c>
      <c r="G4053" s="3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37" t="inlineStr">
        <is>
          <t>2026-10-01</t>
        </is>
      </c>
      <c r="B4055" s="37" t="inlineStr">
        <is>
          <t>Moves</t>
        </is>
      </c>
      <c r="C4055" s="37" t="inlineStr">
        <is>
          <t>Sweet Kiss accuracy</t>
        </is>
      </c>
      <c r="D4055" s="37" t="n">
        <v>75</v>
      </c>
      <c r="E4055" s="37" t="n">
        <v>100</v>
      </c>
      <c r="F4055" s="37" t="inlineStr">
        <is>
          <t>Differs from upstream baseline</t>
        </is>
      </c>
      <c r="G4055" s="3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37" t="inlineStr">
        <is>
          <t>2026-10-01</t>
        </is>
      </c>
      <c r="B4057" s="37" t="inlineStr">
        <is>
          <t>Moves</t>
        </is>
      </c>
      <c r="C4057" s="37" t="inlineStr">
        <is>
          <t>Swords Dance pp</t>
        </is>
      </c>
      <c r="D4057" s="37" t="n">
        <v>20</v>
      </c>
      <c r="E4057" s="37" t="n">
        <v>30</v>
      </c>
      <c r="F4057" s="37" t="inlineStr">
        <is>
          <t>Differs from upstream baseline</t>
        </is>
      </c>
      <c r="G4057" s="3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37" t="inlineStr">
        <is>
          <t>2026-10-01</t>
        </is>
      </c>
      <c r="B4059" s="37" t="inlineStr">
        <is>
          <t>Moves</t>
        </is>
      </c>
      <c r="C4059" s="37" t="inlineStr">
        <is>
          <t>Tailwind pp</t>
        </is>
      </c>
      <c r="D4059" s="37" t="n">
        <v>15</v>
      </c>
      <c r="E4059" s="37" t="n">
        <v>30</v>
      </c>
      <c r="F4059" s="37" t="inlineStr">
        <is>
          <t>Differs from upstream baseline</t>
        </is>
      </c>
      <c r="G4059" s="3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37" t="inlineStr">
        <is>
          <t>2026-10-01</t>
        </is>
      </c>
      <c r="B4061" s="37" t="inlineStr">
        <is>
          <t>Moves</t>
        </is>
      </c>
      <c r="C4061" s="37" t="inlineStr">
        <is>
          <t>Tail Slap accuracy</t>
        </is>
      </c>
      <c r="D4061" s="37" t="n">
        <v>85</v>
      </c>
      <c r="E4061" s="37" t="n">
        <v>95</v>
      </c>
      <c r="F4061" s="37" t="inlineStr">
        <is>
          <t>Differs from upstream baseline</t>
        </is>
      </c>
      <c r="G4061" s="3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37" t="inlineStr">
        <is>
          <t>2026-10-01</t>
        </is>
      </c>
      <c r="B4063" s="37" t="inlineStr">
        <is>
          <t>Moves</t>
        </is>
      </c>
      <c r="C4063" s="37" t="inlineStr">
        <is>
          <t>Take Down accuracy</t>
        </is>
      </c>
      <c r="D4063" s="37" t="n">
        <v>85</v>
      </c>
      <c r="E4063" s="37" t="n">
        <v>100</v>
      </c>
      <c r="F4063" s="37" t="inlineStr">
        <is>
          <t>Differs from upstream baseline</t>
        </is>
      </c>
      <c r="G4063" s="3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37" t="inlineStr">
        <is>
          <t>2026-10-01</t>
        </is>
      </c>
      <c r="B4065" s="37" t="inlineStr">
        <is>
          <t>Moves</t>
        </is>
      </c>
      <c r="C4065" s="37" t="inlineStr">
        <is>
          <t>Thief power</t>
        </is>
      </c>
      <c r="D4065" s="37" t="n">
        <v>60</v>
      </c>
      <c r="E4065" s="37" t="n">
        <v>40</v>
      </c>
      <c r="F4065" s="37" t="inlineStr">
        <is>
          <t>Differs from upstream baseline</t>
        </is>
      </c>
      <c r="G4065" s="3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37" t="inlineStr">
        <is>
          <t>2026-10-01</t>
        </is>
      </c>
      <c r="B4067" s="37" t="inlineStr">
        <is>
          <t>Moves</t>
        </is>
      </c>
      <c r="C4067" s="37" t="inlineStr">
        <is>
          <t>Thousand Arrows power</t>
        </is>
      </c>
      <c r="D4067" s="37" t="n">
        <v>90</v>
      </c>
      <c r="E4067" s="37" t="n">
        <v>95</v>
      </c>
      <c r="F4067" s="37" t="inlineStr">
        <is>
          <t>Differs from upstream baseline</t>
        </is>
      </c>
      <c r="G4067" s="3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37" t="inlineStr">
        <is>
          <t>2026-10-01</t>
        </is>
      </c>
      <c r="B4069" s="37" t="inlineStr">
        <is>
          <t>Moves</t>
        </is>
      </c>
      <c r="C4069" s="37" t="inlineStr">
        <is>
          <t>Thrash pp</t>
        </is>
      </c>
      <c r="D4069" s="37" t="n">
        <v>10</v>
      </c>
      <c r="E4069" s="37" t="n">
        <v>20</v>
      </c>
      <c r="F4069" s="37" t="inlineStr">
        <is>
          <t>Differs from upstream baseline</t>
        </is>
      </c>
      <c r="G4069" s="3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37" t="inlineStr">
        <is>
          <t>2026-10-01</t>
        </is>
      </c>
      <c r="B4071" s="37" t="inlineStr">
        <is>
          <t>Moves</t>
        </is>
      </c>
      <c r="C4071" s="37" t="inlineStr">
        <is>
          <t>Thunderbolt power</t>
        </is>
      </c>
      <c r="D4071" s="37" t="n">
        <v>90</v>
      </c>
      <c r="E4071" s="37" t="n">
        <v>95</v>
      </c>
      <c r="F4071" s="37" t="inlineStr">
        <is>
          <t>Differs from upstream baseline</t>
        </is>
      </c>
      <c r="G4071" s="3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37" t="inlineStr">
        <is>
          <t>2026-10-01</t>
        </is>
      </c>
      <c r="B4073" s="37" t="inlineStr">
        <is>
          <t>Moves</t>
        </is>
      </c>
      <c r="C4073" s="37" t="inlineStr">
        <is>
          <t>Thunder Fang accuracy</t>
        </is>
      </c>
      <c r="D4073" s="37" t="n">
        <v>95</v>
      </c>
      <c r="E4073" s="37" t="n">
        <v>100</v>
      </c>
      <c r="F4073" s="37" t="inlineStr">
        <is>
          <t>Differs from upstream baseline</t>
        </is>
      </c>
      <c r="G4073" s="3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37" t="inlineStr">
        <is>
          <t>2026-10-01</t>
        </is>
      </c>
      <c r="B4075" s="37" t="inlineStr">
        <is>
          <t>Moves</t>
        </is>
      </c>
      <c r="C4075" s="37" t="inlineStr">
        <is>
          <t>Thunder Wave accuracy</t>
        </is>
      </c>
      <c r="D4075" s="37" t="n">
        <v>90</v>
      </c>
      <c r="E4075" s="37" t="n">
        <v>100</v>
      </c>
      <c r="F4075" s="37" t="inlineStr">
        <is>
          <t>Differs from upstream baseline</t>
        </is>
      </c>
      <c r="G4075" s="3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37" t="inlineStr">
        <is>
          <t>2026-10-01</t>
        </is>
      </c>
      <c r="B4077" s="37" t="inlineStr">
        <is>
          <t>Moves</t>
        </is>
      </c>
      <c r="C4077" s="37" t="inlineStr">
        <is>
          <t>Toxic accuracy</t>
        </is>
      </c>
      <c r="D4077" s="37" t="n">
        <v>90</v>
      </c>
      <c r="E4077" s="37" t="n">
        <v>100</v>
      </c>
      <c r="F4077" s="37" t="inlineStr">
        <is>
          <t>Differs from upstream baseline</t>
        </is>
      </c>
      <c r="G4077" s="3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37" t="inlineStr">
        <is>
          <t>2026-10-01</t>
        </is>
      </c>
      <c r="B4079" s="37" t="inlineStr">
        <is>
          <t>Moves</t>
        </is>
      </c>
      <c r="C4079" s="37" t="inlineStr">
        <is>
          <t>Triple Axel power</t>
        </is>
      </c>
      <c r="D4079" s="37" t="n">
        <v>20</v>
      </c>
      <c r="E4079" s="37" t="n">
        <v>40</v>
      </c>
      <c r="F4079" s="37" t="inlineStr">
        <is>
          <t>Differs from upstream baseline</t>
        </is>
      </c>
      <c r="G4079" s="3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37" t="inlineStr">
        <is>
          <t>2026-10-01</t>
        </is>
      </c>
      <c r="B4081" s="37" t="inlineStr">
        <is>
          <t>Moves</t>
        </is>
      </c>
      <c r="C4081" s="37" t="inlineStr">
        <is>
          <t>Triple Axel pp</t>
        </is>
      </c>
      <c r="D4081" s="37" t="n">
        <v>10</v>
      </c>
      <c r="E4081" s="37" t="n">
        <v>15</v>
      </c>
      <c r="F4081" s="37" t="inlineStr">
        <is>
          <t>Differs from upstream baseline</t>
        </is>
      </c>
      <c r="G4081" s="3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37" t="inlineStr">
        <is>
          <t>2026-10-01</t>
        </is>
      </c>
      <c r="B4083" s="37" t="inlineStr">
        <is>
          <t>Moves</t>
        </is>
      </c>
      <c r="C4083" s="37" t="inlineStr">
        <is>
          <t>Triple Kick accuracy</t>
        </is>
      </c>
      <c r="D4083" s="37" t="n">
        <v>90</v>
      </c>
      <c r="E4083" s="37" t="n">
        <v>100</v>
      </c>
      <c r="F4083" s="37" t="inlineStr">
        <is>
          <t>Differs from upstream baseline</t>
        </is>
      </c>
      <c r="G4083" s="3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37" t="inlineStr">
        <is>
          <t>2026-10-01</t>
        </is>
      </c>
      <c r="B4085" s="37" t="inlineStr">
        <is>
          <t>Moves</t>
        </is>
      </c>
      <c r="C4085" s="37" t="inlineStr">
        <is>
          <t>Trump Card pp</t>
        </is>
      </c>
      <c r="D4085" s="37" t="n">
        <v>5</v>
      </c>
      <c r="E4085" s="37" t="n">
        <v>1</v>
      </c>
      <c r="F4085" s="37" t="inlineStr">
        <is>
          <t>Differs from upstream baseline</t>
        </is>
      </c>
      <c r="G4085" s="3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37" t="inlineStr">
        <is>
          <t>2026-10-01</t>
        </is>
      </c>
      <c r="B4087" s="37" t="inlineStr">
        <is>
          <t>Moves</t>
        </is>
      </c>
      <c r="C4087" s="37" t="inlineStr">
        <is>
          <t>Twister power</t>
        </is>
      </c>
      <c r="D4087" s="37" t="n">
        <v>40</v>
      </c>
      <c r="E4087" s="37" t="n">
        <v>90</v>
      </c>
      <c r="F4087" s="37" t="inlineStr">
        <is>
          <t>Differs from upstream baseline</t>
        </is>
      </c>
      <c r="G4087" s="3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37" t="inlineStr">
        <is>
          <t>2026-10-01</t>
        </is>
      </c>
      <c r="B4089" s="37" t="inlineStr">
        <is>
          <t>Moves</t>
        </is>
      </c>
      <c r="C4089" s="37" t="inlineStr">
        <is>
          <t>Uproar power</t>
        </is>
      </c>
      <c r="D4089" s="37" t="n">
        <v>90</v>
      </c>
      <c r="E4089" s="37" t="n">
        <v>50</v>
      </c>
      <c r="F4089" s="37" t="inlineStr">
        <is>
          <t>Differs from upstream baseline</t>
        </is>
      </c>
      <c r="G4089" s="3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37" t="inlineStr">
        <is>
          <t>2026-10-01</t>
        </is>
      </c>
      <c r="B4091" s="37" t="inlineStr">
        <is>
          <t>Moves</t>
        </is>
      </c>
      <c r="C4091" s="37" t="inlineStr">
        <is>
          <t>Venoshock power</t>
        </is>
      </c>
      <c r="D4091" s="37" t="n">
        <v>65</v>
      </c>
      <c r="E4091" s="37" t="n">
        <v>75</v>
      </c>
      <c r="F4091" s="37" t="inlineStr">
        <is>
          <t>Differs from upstream baseline</t>
        </is>
      </c>
      <c r="G4091" s="3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37" t="inlineStr">
        <is>
          <t>2026-10-01</t>
        </is>
      </c>
      <c r="B4093" s="37" t="inlineStr">
        <is>
          <t>Moves</t>
        </is>
      </c>
      <c r="C4093" s="37" t="inlineStr">
        <is>
          <t>Vine Whip pp</t>
        </is>
      </c>
      <c r="D4093" s="37" t="n">
        <v>25</v>
      </c>
      <c r="E4093" s="37" t="n">
        <v>15</v>
      </c>
      <c r="F4093" s="37" t="inlineStr">
        <is>
          <t>Differs from upstream baseline</t>
        </is>
      </c>
      <c r="G4093" s="3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37" t="inlineStr">
        <is>
          <t>2026-10-01</t>
        </is>
      </c>
      <c r="B4095" s="37" t="inlineStr">
        <is>
          <t>Moves</t>
        </is>
      </c>
      <c r="C4095" s="37" t="inlineStr">
        <is>
          <t>Vital Throw power</t>
        </is>
      </c>
      <c r="D4095" s="37" t="n">
        <v>70</v>
      </c>
      <c r="E4095" s="37" t="n">
        <v>90</v>
      </c>
      <c r="F4095" s="37" t="inlineStr">
        <is>
          <t>Differs from upstream baseline</t>
        </is>
      </c>
      <c r="G4095" s="3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37" t="inlineStr">
        <is>
          <t>2026-10-01</t>
        </is>
      </c>
      <c r="B4097" s="37" t="inlineStr">
        <is>
          <t>Moves</t>
        </is>
      </c>
      <c r="C4097" s="37" t="inlineStr">
        <is>
          <t>Volt Tackle power</t>
        </is>
      </c>
      <c r="D4097" s="37" t="n">
        <v>120</v>
      </c>
      <c r="E4097" s="37" t="n">
        <v>150</v>
      </c>
      <c r="F4097" s="37" t="inlineStr">
        <is>
          <t>Differs from upstream baseline</t>
        </is>
      </c>
      <c r="G4097" s="3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37" t="inlineStr">
        <is>
          <t>2026-10-01</t>
        </is>
      </c>
      <c r="B4099" s="37" t="inlineStr">
        <is>
          <t>Moves</t>
        </is>
      </c>
      <c r="C4099" s="37" t="inlineStr">
        <is>
          <t>Wake-Up Slap power</t>
        </is>
      </c>
      <c r="D4099" s="37" t="n">
        <v>70</v>
      </c>
      <c r="E4099" s="37" t="n">
        <v>60</v>
      </c>
      <c r="F4099" s="37" t="inlineStr">
        <is>
          <t>Differs from upstream baseline</t>
        </is>
      </c>
      <c r="G4099" s="3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37" t="inlineStr">
        <is>
          <t>2026-10-01</t>
        </is>
      </c>
      <c r="B4101" s="37" t="inlineStr">
        <is>
          <t>Moves</t>
        </is>
      </c>
      <c r="C4101" s="37" t="inlineStr">
        <is>
          <t>Water Shuriken power</t>
        </is>
      </c>
      <c r="D4101" s="37" t="n">
        <v>15</v>
      </c>
      <c r="E4101" s="37" t="n">
        <v>20</v>
      </c>
      <c r="F4101" s="37" t="inlineStr">
        <is>
          <t>Differs from upstream baseline</t>
        </is>
      </c>
      <c r="G4101" s="3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37" t="inlineStr">
        <is>
          <t>2026-10-01</t>
        </is>
      </c>
      <c r="B4103" s="37" t="inlineStr">
        <is>
          <t>Moves</t>
        </is>
      </c>
      <c r="C4103" s="37" t="inlineStr">
        <is>
          <t>Whirlpool accuracy</t>
        </is>
      </c>
      <c r="D4103" s="37" t="n">
        <v>85</v>
      </c>
      <c r="E4103" s="37" t="n">
        <v>100</v>
      </c>
      <c r="F4103" s="37" t="inlineStr">
        <is>
          <t>Differs from upstream baseline</t>
        </is>
      </c>
      <c r="G4103" s="3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37" t="inlineStr">
        <is>
          <t>2026-10-01</t>
        </is>
      </c>
      <c r="B4105" s="37" t="inlineStr">
        <is>
          <t>Moves</t>
        </is>
      </c>
      <c r="C4105" s="37" t="inlineStr">
        <is>
          <t>Wild Charge power</t>
        </is>
      </c>
      <c r="D4105" s="37" t="n">
        <v>90</v>
      </c>
      <c r="E4105" s="37" t="n">
        <v>120</v>
      </c>
      <c r="F4105" s="37" t="inlineStr">
        <is>
          <t>Differs from upstream baseline</t>
        </is>
      </c>
      <c r="G4105" s="3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37" t="inlineStr">
        <is>
          <t>2026-10-01</t>
        </is>
      </c>
      <c r="B4107" s="37" t="inlineStr">
        <is>
          <t>Moves</t>
        </is>
      </c>
      <c r="C4107" s="37" t="inlineStr">
        <is>
          <t>Will-O-Wisp accuracy</t>
        </is>
      </c>
      <c r="D4107" s="37" t="n">
        <v>85</v>
      </c>
      <c r="E4107" s="37" t="n">
        <v>90</v>
      </c>
      <c r="F4107" s="37" t="inlineStr">
        <is>
          <t>Differs from upstream baseline</t>
        </is>
      </c>
      <c r="G4107" s="3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37" t="inlineStr">
        <is>
          <t>2026-10-01</t>
        </is>
      </c>
      <c r="B4109" s="37" t="inlineStr">
        <is>
          <t>Moves</t>
        </is>
      </c>
      <c r="C4109" s="37" t="inlineStr">
        <is>
          <t>Work Up pp</t>
        </is>
      </c>
      <c r="D4109" s="37" t="n">
        <v>30</v>
      </c>
      <c r="E4109" s="37" t="n">
        <v>15</v>
      </c>
      <c r="F4109" s="37" t="inlineStr">
        <is>
          <t>Differs from upstream baseline</t>
        </is>
      </c>
      <c r="G4109" s="3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37" t="inlineStr">
        <is>
          <t>2026-10-01</t>
        </is>
      </c>
      <c r="B4111" s="37" t="inlineStr">
        <is>
          <t>Moves</t>
        </is>
      </c>
      <c r="C4111" s="37" t="inlineStr">
        <is>
          <t>Wring Out power</t>
        </is>
      </c>
      <c r="D4111" s="37" t="n">
        <v>120</v>
      </c>
      <c r="E4111" s="37" t="n">
        <v>75</v>
      </c>
      <c r="F4111" s="37" t="inlineStr">
        <is>
          <t>Differs from upstream baseline</t>
        </is>
      </c>
      <c r="G4111" s="3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37" t="inlineStr">
        <is>
          <t>2026-10-01</t>
        </is>
      </c>
      <c r="B4113" s="37" t="inlineStr">
        <is>
          <t>Moves</t>
        </is>
      </c>
      <c r="C4113" s="37" t="inlineStr">
        <is>
          <t>Zen Headbutt accuracy</t>
        </is>
      </c>
      <c r="D4113" s="37" t="n">
        <v>90</v>
      </c>
      <c r="E4113" s="37" t="n">
        <v>100</v>
      </c>
      <c r="F4113" s="37" t="inlineStr">
        <is>
          <t>Differs from upstream baseline</t>
        </is>
      </c>
      <c r="G4113" s="3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37" t="inlineStr">
        <is>
          <t>2026-10-01</t>
        </is>
      </c>
      <c r="B4115" s="37" t="inlineStr">
        <is>
          <t>Moves</t>
        </is>
      </c>
      <c r="C4115" s="37" t="inlineStr">
        <is>
          <t>Memento category</t>
        </is>
      </c>
      <c r="D4115" s="37" t="inlineStr">
        <is>
          <t>DAMAGE_CATEGORY_STATUS</t>
        </is>
      </c>
      <c r="E4115" s="37" t="inlineStr">
        <is>
          <t>DAMAGE_CATEGORY_SPECIAL</t>
        </is>
      </c>
      <c r="F4115" s="37" t="inlineStr">
        <is>
          <t>Differs from upstream baseline</t>
        </is>
      </c>
      <c r="G4115" s="3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37" t="inlineStr">
        <is>
          <t>2026-10-01</t>
        </is>
      </c>
      <c r="B4117" s="37" t="inlineStr">
        <is>
          <t>Pokemon Stats</t>
        </is>
      </c>
      <c r="C4117" s="37" t="inlineStr">
        <is>
          <t>Watchog baseAttack</t>
        </is>
      </c>
      <c r="D4117" s="37" t="n">
        <v>85</v>
      </c>
      <c r="E4117" s="37" t="n">
        <v>111</v>
      </c>
      <c r="F4117" s="37" t="inlineStr">
        <is>
          <t>Differs from upstream baseline</t>
        </is>
      </c>
      <c r="G4117" s="3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37" t="inlineStr">
        <is>
          <t>2026-10-04</t>
        </is>
      </c>
      <c r="B4119" s="37" t="inlineStr">
        <is>
          <t>Abilities</t>
        </is>
      </c>
      <c r="C4119" s="37" t="inlineStr">
        <is>
          <t>Abomasnow abilities</t>
        </is>
      </c>
      <c r="D4119" s="37" t="inlineStr">
        <is>
          <t>Snow Warning / Snow Warning / Snow Warning</t>
        </is>
      </c>
      <c r="E4119" s="37" t="inlineStr">
        <is>
          <t>Sap Sipper / Sap Sipper / Sap Sipper</t>
        </is>
      </c>
      <c r="F4119" s="37" t="inlineStr">
        <is>
          <t>Differs from upstream baseline</t>
        </is>
      </c>
      <c r="G4119" s="3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37" t="inlineStr">
        <is>
          <t>2026-10-04</t>
        </is>
      </c>
      <c r="B4121" s="37" t="inlineStr">
        <is>
          <t>Pokemon Stats</t>
        </is>
      </c>
      <c r="C4121" s="37" t="inlineStr">
        <is>
          <t>Absol baseHP</t>
        </is>
      </c>
      <c r="D4121" s="37" t="n">
        <v>65</v>
      </c>
      <c r="E4121" s="37" t="n">
        <v>70</v>
      </c>
      <c r="F4121" s="37" t="inlineStr">
        <is>
          <t>Differs from upstream baseline</t>
        </is>
      </c>
      <c r="G4121" s="3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37" t="inlineStr">
        <is>
          <t>2026-10-04</t>
        </is>
      </c>
      <c r="B4123" s="37" t="inlineStr">
        <is>
          <t>Pokemon Stats</t>
        </is>
      </c>
      <c r="C4123" s="37" t="inlineStr">
        <is>
          <t>Absol baseSpeed</t>
        </is>
      </c>
      <c r="D4123" s="37" t="n">
        <v>75</v>
      </c>
      <c r="E4123" s="37" t="n">
        <v>95</v>
      </c>
      <c r="F4123" s="37" t="inlineStr">
        <is>
          <t>Differs from upstream baseline</t>
        </is>
      </c>
      <c r="G4123" s="3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37" t="inlineStr">
        <is>
          <t>2026-10-04</t>
        </is>
      </c>
      <c r="B4125" s="37" t="inlineStr">
        <is>
          <t>Pokemon Stats</t>
        </is>
      </c>
      <c r="C4125" s="37" t="inlineStr">
        <is>
          <t>Absol baseSpAttack</t>
        </is>
      </c>
      <c r="D4125" s="37" t="n">
        <v>115</v>
      </c>
      <c r="E4125" s="37" t="n">
        <v>155</v>
      </c>
      <c r="F4125" s="37" t="inlineStr">
        <is>
          <t>Differs from upstream baseline</t>
        </is>
      </c>
      <c r="G4125" s="3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37" t="inlineStr">
        <is>
          <t>2026-10-04</t>
        </is>
      </c>
      <c r="B4127" s="37" t="inlineStr">
        <is>
          <t>Pokemon Stats</t>
        </is>
      </c>
      <c r="C4127" s="37" t="inlineStr">
        <is>
          <t>Accelgor baseHP</t>
        </is>
      </c>
      <c r="D4127" s="37" t="n">
        <v>80</v>
      </c>
      <c r="E4127" s="37" t="n">
        <v>81</v>
      </c>
      <c r="F4127" s="37" t="inlineStr">
        <is>
          <t>Differs from upstream baseline</t>
        </is>
      </c>
      <c r="G4127" s="3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37" t="inlineStr">
        <is>
          <t>2026-10-04</t>
        </is>
      </c>
      <c r="B4129" s="37" t="inlineStr">
        <is>
          <t>Pokemon Stats</t>
        </is>
      </c>
      <c r="C4129" s="37" t="inlineStr">
        <is>
          <t>Accelgor baseDefense</t>
        </is>
      </c>
      <c r="D4129" s="37" t="n">
        <v>40</v>
      </c>
      <c r="E4129" s="37" t="n">
        <v>52</v>
      </c>
      <c r="F4129" s="37" t="inlineStr">
        <is>
          <t>Differs from upstream baseline</t>
        </is>
      </c>
      <c r="G4129" s="3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37" t="inlineStr">
        <is>
          <t>2026-10-04</t>
        </is>
      </c>
      <c r="B4131" s="37" t="inlineStr">
        <is>
          <t>Pokemon Stats</t>
        </is>
      </c>
      <c r="C4131" s="37" t="inlineStr">
        <is>
          <t>Accelgor baseSpDefense</t>
        </is>
      </c>
      <c r="D4131" s="37" t="n">
        <v>60</v>
      </c>
      <c r="E4131" s="37" t="n">
        <v>68</v>
      </c>
      <c r="F4131" s="37" t="inlineStr">
        <is>
          <t>Differs from upstream baseline</t>
        </is>
      </c>
      <c r="G4131" s="3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37" t="inlineStr">
        <is>
          <t>2026-10-04</t>
        </is>
      </c>
      <c r="B4133" s="37" t="inlineStr">
        <is>
          <t>Pokemon Stats</t>
        </is>
      </c>
      <c r="C4133" s="37" t="inlineStr">
        <is>
          <t>Aegislash baseAttack</t>
        </is>
      </c>
      <c r="D4133" s="37" t="n">
        <v>50</v>
      </c>
      <c r="E4133" s="37" t="n">
        <v>58</v>
      </c>
      <c r="F4133" s="37" t="inlineStr">
        <is>
          <t>Differs from upstream baseline</t>
        </is>
      </c>
      <c r="G4133" s="3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37" t="inlineStr">
        <is>
          <t>2026-10-04</t>
        </is>
      </c>
      <c r="B4135" s="37" t="inlineStr">
        <is>
          <t>Pokemon Stats</t>
        </is>
      </c>
      <c r="C4135" s="37" t="inlineStr">
        <is>
          <t>Aegislash baseSpeed</t>
        </is>
      </c>
      <c r="D4135" s="37" t="n">
        <v>60</v>
      </c>
      <c r="E4135" s="37" t="n">
        <v>64</v>
      </c>
      <c r="F4135" s="37" t="inlineStr">
        <is>
          <t>Differs from upstream baseline</t>
        </is>
      </c>
      <c r="G4135" s="3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37" t="inlineStr">
        <is>
          <t>2026-10-04</t>
        </is>
      </c>
      <c r="B4137" s="37" t="inlineStr">
        <is>
          <t>Abilities</t>
        </is>
      </c>
      <c r="C4137" s="37" t="inlineStr">
        <is>
          <t>Aggron abilities</t>
        </is>
      </c>
      <c r="D4137" s="37" t="inlineStr">
        <is>
          <t>Sturdy / Rock Head / Heavy Metal</t>
        </is>
      </c>
      <c r="E4137" s="37" t="inlineStr">
        <is>
          <t>Rock Head / Rock Head / Heavy Metal</t>
        </is>
      </c>
      <c r="F4137" s="37" t="inlineStr">
        <is>
          <t>Differs from upstream baseline</t>
        </is>
      </c>
      <c r="G4137" s="3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37" t="inlineStr">
        <is>
          <t>2026-10-04</t>
        </is>
      </c>
      <c r="B4139" s="37" t="inlineStr">
        <is>
          <t>Pokemon Stats</t>
        </is>
      </c>
      <c r="C4139" s="37" t="inlineStr">
        <is>
          <t>Alakazam baseSpDefense</t>
        </is>
      </c>
      <c r="D4139" s="37" t="n">
        <v>95</v>
      </c>
      <c r="E4139" s="37" t="n">
        <v>85</v>
      </c>
      <c r="F4139" s="37" t="inlineStr">
        <is>
          <t>Differs from upstream baseline</t>
        </is>
      </c>
      <c r="G4139" s="3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37" t="inlineStr">
        <is>
          <t>2026-10-04</t>
        </is>
      </c>
      <c r="B4141" s="37" t="inlineStr">
        <is>
          <t>Pokemon Stats</t>
        </is>
      </c>
      <c r="C4141" s="37" t="inlineStr">
        <is>
          <t>Alakazam baseSpDefense</t>
        </is>
      </c>
      <c r="D4141" s="37" t="n">
        <v>10</v>
      </c>
      <c r="E4141" s="37" t="n">
        <v>95</v>
      </c>
      <c r="F4141" s="37" t="inlineStr">
        <is>
          <t>Differs from upstream baseline</t>
        </is>
      </c>
      <c r="G4141" s="3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37" t="inlineStr">
        <is>
          <t>2026-10-04</t>
        </is>
      </c>
      <c r="B4143" s="37" t="inlineStr">
        <is>
          <t>Pokemon Stats</t>
        </is>
      </c>
      <c r="C4143" s="37" t="inlineStr">
        <is>
          <t>Alomomola baseDefense</t>
        </is>
      </c>
      <c r="D4143" s="37" t="n">
        <v>80</v>
      </c>
      <c r="E4143" s="37" t="n">
        <v>81</v>
      </c>
      <c r="F4143" s="37" t="inlineStr">
        <is>
          <t>Differs from upstream baseline</t>
        </is>
      </c>
      <c r="G4143" s="3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37" t="inlineStr">
        <is>
          <t>2026-10-04</t>
        </is>
      </c>
      <c r="B4145" s="37" t="inlineStr">
        <is>
          <t>Pokemon Stats</t>
        </is>
      </c>
      <c r="C4145" s="37" t="inlineStr">
        <is>
          <t>Alomomola baseSpeed</t>
        </is>
      </c>
      <c r="D4145" s="37" t="n">
        <v>65</v>
      </c>
      <c r="E4145" s="37" t="n">
        <v>78</v>
      </c>
      <c r="F4145" s="37" t="inlineStr">
        <is>
          <t>Differs from upstream baseline</t>
        </is>
      </c>
      <c r="G4145" s="3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37" t="inlineStr">
        <is>
          <t>2026-10-04</t>
        </is>
      </c>
      <c r="B4147" s="37" t="inlineStr">
        <is>
          <t>Pokemon Stats</t>
        </is>
      </c>
      <c r="C4147" s="37" t="inlineStr">
        <is>
          <t>Altaria baseSpAttack</t>
        </is>
      </c>
      <c r="D4147" s="37" t="n">
        <v>70</v>
      </c>
      <c r="E4147" s="37" t="n">
        <v>80</v>
      </c>
      <c r="F4147" s="37" t="inlineStr">
        <is>
          <t>Differs from upstream baseline</t>
        </is>
      </c>
      <c r="G4147" s="3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37" t="inlineStr">
        <is>
          <t>2026-10-04</t>
        </is>
      </c>
      <c r="B4149" s="37" t="inlineStr">
        <is>
          <t>Pokemon Stats</t>
        </is>
      </c>
      <c r="C4149" s="37" t="inlineStr">
        <is>
          <t>Altaria baseAttack</t>
        </is>
      </c>
      <c r="D4149" s="37" t="n">
        <v>110</v>
      </c>
      <c r="E4149" s="37" t="n">
        <v>120</v>
      </c>
      <c r="F4149" s="37" t="inlineStr">
        <is>
          <t>Differs from upstream baseline</t>
        </is>
      </c>
      <c r="G4149" s="3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37" t="inlineStr">
        <is>
          <t>2026-10-04</t>
        </is>
      </c>
      <c r="B4151" s="37" t="inlineStr">
        <is>
          <t>Abilities</t>
        </is>
      </c>
      <c r="C4151" s="37" t="inlineStr">
        <is>
          <t>Amaura abilities</t>
        </is>
      </c>
      <c r="D4151" s="37" t="inlineStr">
        <is>
          <t>Refrigerate / Snow Warning</t>
        </is>
      </c>
      <c r="E4151" s="37" t="inlineStr">
        <is>
          <t>Refrigerate / Thick Fat</t>
        </is>
      </c>
      <c r="F4151" s="37" t="inlineStr">
        <is>
          <t>Differs from upstream baseline</t>
        </is>
      </c>
      <c r="G4151" s="3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37" t="inlineStr">
        <is>
          <t>2026-10-04</t>
        </is>
      </c>
      <c r="B4153" s="37" t="inlineStr">
        <is>
          <t>Pokemon Stats</t>
        </is>
      </c>
      <c r="C4153" s="37" t="inlineStr">
        <is>
          <t>Amoonguss baseDefense</t>
        </is>
      </c>
      <c r="D4153" s="37" t="n">
        <v>70</v>
      </c>
      <c r="E4153" s="37" t="n">
        <v>71</v>
      </c>
      <c r="F4153" s="37" t="inlineStr">
        <is>
          <t>Differs from upstream baseline</t>
        </is>
      </c>
      <c r="G4153" s="3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37" t="inlineStr">
        <is>
          <t>2026-10-04</t>
        </is>
      </c>
      <c r="B4155" s="37" t="inlineStr">
        <is>
          <t>Pokemon Stats</t>
        </is>
      </c>
      <c r="C4155" s="37" t="inlineStr">
        <is>
          <t>Ampharos baseDefense</t>
        </is>
      </c>
      <c r="D4155" s="37" t="n">
        <v>85</v>
      </c>
      <c r="E4155" s="37" t="n">
        <v>75</v>
      </c>
      <c r="F4155" s="37" t="inlineStr">
        <is>
          <t>Differs from upstream baseline</t>
        </is>
      </c>
      <c r="G4155" s="3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37" t="inlineStr">
        <is>
          <t>2026-10-04</t>
        </is>
      </c>
      <c r="B4157" s="37" t="inlineStr">
        <is>
          <t>Abilities</t>
        </is>
      </c>
      <c r="C4157" s="37" t="inlineStr">
        <is>
          <t>Ampharos abilities</t>
        </is>
      </c>
      <c r="D4157" s="37" t="inlineStr">
        <is>
          <t>Static / Plus</t>
        </is>
      </c>
      <c r="E4157" s="37" t="inlineStr">
        <is>
          <t>No Guard / Plus</t>
        </is>
      </c>
      <c r="F4157" s="37" t="inlineStr">
        <is>
          <t>Differs from upstream baseline</t>
        </is>
      </c>
      <c r="G4157" s="3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37" t="inlineStr">
        <is>
          <t>2026-10-04</t>
        </is>
      </c>
      <c r="B4159" s="37" t="inlineStr">
        <is>
          <t>Pokemon Stats</t>
        </is>
      </c>
      <c r="C4159" s="37" t="inlineStr">
        <is>
          <t>Ampharos baseSpAttack</t>
        </is>
      </c>
      <c r="D4159" s="37" t="n">
        <v>165</v>
      </c>
      <c r="E4159" s="37" t="n">
        <v>175</v>
      </c>
      <c r="F4159" s="37" t="inlineStr">
        <is>
          <t>Differs from upstream baseline</t>
        </is>
      </c>
      <c r="G4159" s="3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37" t="inlineStr">
        <is>
          <t>2026-10-04</t>
        </is>
      </c>
      <c r="B4161" s="37" t="inlineStr">
        <is>
          <t>Pokemon Stats</t>
        </is>
      </c>
      <c r="C4161" s="37" t="inlineStr">
        <is>
          <t>Annihilape baseSpAttack</t>
        </is>
      </c>
      <c r="D4161" s="37" t="n">
        <v>50</v>
      </c>
      <c r="E4161" s="37" t="n">
        <v>30</v>
      </c>
      <c r="F4161" s="37" t="inlineStr">
        <is>
          <t>Differs from upstream baseline</t>
        </is>
      </c>
      <c r="G4161" s="3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37" t="inlineStr">
        <is>
          <t>2026-10-04</t>
        </is>
      </c>
      <c r="B4163" s="37" t="inlineStr">
        <is>
          <t>Abilities</t>
        </is>
      </c>
      <c r="C4163" s="37" t="inlineStr">
        <is>
          <t>Anorith abilities</t>
        </is>
      </c>
      <c r="D4163" s="37" t="inlineStr">
        <is>
          <t>Battle Armor / Swift Swim</t>
        </is>
      </c>
      <c r="E4163" s="37" t="inlineStr">
        <is>
          <t>Swift Swim / Battle Armor / Swift Swim</t>
        </is>
      </c>
      <c r="F4163" s="37" t="inlineStr">
        <is>
          <t>Differs from upstream baseline</t>
        </is>
      </c>
      <c r="G4163" s="3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37" t="inlineStr">
        <is>
          <t>2026-10-04</t>
        </is>
      </c>
      <c r="B4165" s="37" t="inlineStr">
        <is>
          <t>Abilities</t>
        </is>
      </c>
      <c r="C4165" s="37" t="inlineStr">
        <is>
          <t>Arcanine abilities</t>
        </is>
      </c>
      <c r="D4165" s="37" t="inlineStr">
        <is>
          <t>Intimidate / Flash Fire / Justified</t>
        </is>
      </c>
      <c r="E4165" s="37" t="inlineStr">
        <is>
          <t>Intimidate / Intimidate / Justified</t>
        </is>
      </c>
      <c r="F4165" s="37" t="inlineStr">
        <is>
          <t>Differs from upstream baseline</t>
        </is>
      </c>
      <c r="G4165" s="3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37" t="inlineStr">
        <is>
          <t>2026-10-04</t>
        </is>
      </c>
      <c r="B4167" s="37" t="inlineStr">
        <is>
          <t>Pokemon Stats</t>
        </is>
      </c>
      <c r="C4167" s="37" t="inlineStr">
        <is>
          <t>Archeops baseAttack</t>
        </is>
      </c>
      <c r="D4167" s="37" t="n">
        <v>140</v>
      </c>
      <c r="E4167" s="37" t="n">
        <v>130</v>
      </c>
      <c r="F4167" s="37" t="inlineStr">
        <is>
          <t>Differs from upstream baseline</t>
        </is>
      </c>
      <c r="G4167" s="3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37" t="inlineStr">
        <is>
          <t>2026-10-04</t>
        </is>
      </c>
      <c r="B4169" s="37" t="inlineStr">
        <is>
          <t>Pokemon Stats</t>
        </is>
      </c>
      <c r="C4169" s="37" t="inlineStr">
        <is>
          <t>Ariados baseAttack</t>
        </is>
      </c>
      <c r="D4169" s="37" t="n">
        <v>90</v>
      </c>
      <c r="E4169" s="37" t="n">
        <v>95</v>
      </c>
      <c r="F4169" s="37" t="inlineStr">
        <is>
          <t>Differs from upstream baseline</t>
        </is>
      </c>
      <c r="G4169" s="3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37" t="inlineStr">
        <is>
          <t>2026-10-04</t>
        </is>
      </c>
      <c r="B4171" s="37" t="inlineStr">
        <is>
          <t>Pokemon Stats</t>
        </is>
      </c>
      <c r="C4171" s="37" t="inlineStr">
        <is>
          <t>Ariados baseSpDefense</t>
        </is>
      </c>
      <c r="D4171" s="37" t="n">
        <v>70</v>
      </c>
      <c r="E4171" s="37" t="n">
        <v>80</v>
      </c>
      <c r="F4171" s="37" t="inlineStr">
        <is>
          <t>Differs from upstream baseline</t>
        </is>
      </c>
      <c r="G4171" s="3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37" t="inlineStr">
        <is>
          <t>2026-10-04</t>
        </is>
      </c>
      <c r="B4173" s="37" t="inlineStr">
        <is>
          <t>Abilities</t>
        </is>
      </c>
      <c r="C4173" s="37" t="inlineStr">
        <is>
          <t>Ariados abilities</t>
        </is>
      </c>
      <c r="D4173" s="37" t="inlineStr">
        <is>
          <t>Swarm / Insomnia / Sniper</t>
        </is>
      </c>
      <c r="E4173" s="37" t="inlineStr">
        <is>
          <t>Intimidate / Insomnia / Sniper</t>
        </is>
      </c>
      <c r="F4173" s="37" t="inlineStr">
        <is>
          <t>Differs from upstream baseline</t>
        </is>
      </c>
      <c r="G4173" s="3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37" t="inlineStr">
        <is>
          <t>2026-10-04</t>
        </is>
      </c>
      <c r="B4175" s="37" t="inlineStr">
        <is>
          <t>Pokemon Stats</t>
        </is>
      </c>
      <c r="C4175" s="37" t="inlineStr">
        <is>
          <t>Aromatisse baseHP</t>
        </is>
      </c>
      <c r="D4175" s="37" t="n">
        <v>101</v>
      </c>
      <c r="E4175" s="37" t="n">
        <v>111</v>
      </c>
      <c r="F4175" s="37" t="inlineStr">
        <is>
          <t>Differs from upstream baseline</t>
        </is>
      </c>
      <c r="G4175" s="3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37" t="inlineStr">
        <is>
          <t>2026-10-04</t>
        </is>
      </c>
      <c r="B4177" s="37" t="inlineStr">
        <is>
          <t>Pokemon Stats</t>
        </is>
      </c>
      <c r="C4177" s="37" t="inlineStr">
        <is>
          <t>Aromatisse baseSpAttack</t>
        </is>
      </c>
      <c r="D4177" s="37" t="n">
        <v>99</v>
      </c>
      <c r="E4177" s="37" t="n">
        <v>109</v>
      </c>
      <c r="F4177" s="37" t="inlineStr">
        <is>
          <t>Differs from upstream baseline</t>
        </is>
      </c>
      <c r="G4177" s="3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37" t="inlineStr">
        <is>
          <t>2026-10-04</t>
        </is>
      </c>
      <c r="B4179" s="37" t="inlineStr">
        <is>
          <t>Abilities</t>
        </is>
      </c>
      <c r="C4179" s="37" t="inlineStr">
        <is>
          <t>Aromatisse abilities</t>
        </is>
      </c>
      <c r="D4179" s="37" t="inlineStr">
        <is>
          <t>Healer / Aroma Veil</t>
        </is>
      </c>
      <c r="E4179" s="37" t="inlineStr">
        <is>
          <t>Healer / Aroma Veil / Regenerator</t>
        </is>
      </c>
      <c r="F4179" s="37" t="inlineStr">
        <is>
          <t>Differs from upstream baseline</t>
        </is>
      </c>
      <c r="G4179" s="3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37" t="inlineStr">
        <is>
          <t>2026-10-04</t>
        </is>
      </c>
      <c r="B4181" s="37" t="inlineStr">
        <is>
          <t>Abilities</t>
        </is>
      </c>
      <c r="C4181" s="37" t="inlineStr">
        <is>
          <t>Aron abilities</t>
        </is>
      </c>
      <c r="D4181" s="37" t="inlineStr">
        <is>
          <t>Sturdy / Rock Head / Heavy Metal</t>
        </is>
      </c>
      <c r="E4181" s="37" t="inlineStr">
        <is>
          <t>Rock Head / Rock Head / Heavy Metal</t>
        </is>
      </c>
      <c r="F4181" s="37" t="inlineStr">
        <is>
          <t>Differs from upstream baseline</t>
        </is>
      </c>
      <c r="G4181" s="3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37" t="inlineStr">
        <is>
          <t>2026-10-04</t>
        </is>
      </c>
      <c r="B4183" s="37" t="inlineStr">
        <is>
          <t>Pokemon Stats</t>
        </is>
      </c>
      <c r="C4183" s="37" t="inlineStr">
        <is>
          <t>Articuno baseSpDefense</t>
        </is>
      </c>
      <c r="D4183" s="37" t="n">
        <v>125</v>
      </c>
      <c r="E4183" s="37" t="n">
        <v>115</v>
      </c>
      <c r="F4183" s="37" t="inlineStr">
        <is>
          <t>Differs from upstream baseline</t>
        </is>
      </c>
      <c r="G4183" s="3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37" t="inlineStr">
        <is>
          <t>2026-10-04</t>
        </is>
      </c>
      <c r="B4185" s="37" t="inlineStr">
        <is>
          <t>Pokemon Stats</t>
        </is>
      </c>
      <c r="C4185" s="37" t="inlineStr">
        <is>
          <t>Audino baseAttack</t>
        </is>
      </c>
      <c r="D4185" s="37" t="n">
        <v>60</v>
      </c>
      <c r="E4185" s="37" t="n">
        <v>80</v>
      </c>
      <c r="F4185" s="37" t="inlineStr">
        <is>
          <t>Differs from upstream baseline</t>
        </is>
      </c>
      <c r="G4185" s="3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37" t="inlineStr">
        <is>
          <t>2026-10-04</t>
        </is>
      </c>
      <c r="B4187" s="37" t="inlineStr">
        <is>
          <t>Pokemon Stats</t>
        </is>
      </c>
      <c r="C4187" s="37" t="inlineStr">
        <is>
          <t>Audino baseSpAttack</t>
        </is>
      </c>
      <c r="D4187" s="37" t="n">
        <v>60</v>
      </c>
      <c r="E4187" s="37" t="n">
        <v>78</v>
      </c>
      <c r="F4187" s="37" t="inlineStr">
        <is>
          <t>Differs from upstream baseline</t>
        </is>
      </c>
      <c r="G4187" s="3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37" t="inlineStr">
        <is>
          <t>2026-10-04</t>
        </is>
      </c>
      <c r="B4189" s="37" t="inlineStr">
        <is>
          <t>Abilities</t>
        </is>
      </c>
      <c r="C4189" s="37" t="inlineStr">
        <is>
          <t>Audino abilities</t>
        </is>
      </c>
      <c r="D4189" s="37" t="inlineStr">
        <is>
          <t>Healer / Regenerator / Klutz</t>
        </is>
      </c>
      <c r="E4189" s="37" t="inlineStr">
        <is>
          <t>Regenerator / Healer / Friend Guard</t>
        </is>
      </c>
      <c r="F4189" s="37" t="inlineStr">
        <is>
          <t>Differs from upstream baseline</t>
        </is>
      </c>
      <c r="G4189" s="3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37" t="inlineStr">
        <is>
          <t>2026-10-04</t>
        </is>
      </c>
      <c r="B4191" s="37" t="inlineStr">
        <is>
          <t>Pokemon Stats</t>
        </is>
      </c>
      <c r="C4191" s="37" t="inlineStr">
        <is>
          <t>Aurorus baseDefense</t>
        </is>
      </c>
      <c r="D4191" s="37" t="n">
        <v>72</v>
      </c>
      <c r="E4191" s="37" t="n">
        <v>87</v>
      </c>
      <c r="F4191" s="37" t="inlineStr">
        <is>
          <t>Differs from upstream baseline</t>
        </is>
      </c>
      <c r="G4191" s="3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37" t="inlineStr">
        <is>
          <t>2026-10-04</t>
        </is>
      </c>
      <c r="B4193" s="37" t="inlineStr">
        <is>
          <t>Pokemon Stats</t>
        </is>
      </c>
      <c r="C4193" s="37" t="inlineStr">
        <is>
          <t>Avalugg baseAttack</t>
        </is>
      </c>
      <c r="D4193" s="37" t="n">
        <v>117</v>
      </c>
      <c r="E4193" s="37" t="n">
        <v>131</v>
      </c>
      <c r="F4193" s="37" t="inlineStr">
        <is>
          <t>Differs from upstream baseline</t>
        </is>
      </c>
      <c r="G4193" s="3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37" t="inlineStr">
        <is>
          <t>2026-10-04</t>
        </is>
      </c>
      <c r="B4195" s="37" t="inlineStr">
        <is>
          <t>Pokemon Stats</t>
        </is>
      </c>
      <c r="C4195" s="37" t="inlineStr">
        <is>
          <t>Avalugg baseSpDefense</t>
        </is>
      </c>
      <c r="D4195" s="37" t="n">
        <v>46</v>
      </c>
      <c r="E4195" s="37" t="n">
        <v>61</v>
      </c>
      <c r="F4195" s="37" t="inlineStr">
        <is>
          <t>Differs from upstream baseline</t>
        </is>
      </c>
      <c r="G4195" s="3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37" t="inlineStr">
        <is>
          <t>2026-10-04</t>
        </is>
      </c>
      <c r="B4197" s="37" t="inlineStr">
        <is>
          <t>Pokemon Stats</t>
        </is>
      </c>
      <c r="C4197" s="37" t="inlineStr">
        <is>
          <t>Azelf baseSpAttack</t>
        </is>
      </c>
      <c r="D4197" s="37" t="n">
        <v>125</v>
      </c>
      <c r="E4197" s="37" t="n">
        <v>135</v>
      </c>
      <c r="F4197" s="37" t="inlineStr">
        <is>
          <t>Differs from upstream baseline</t>
        </is>
      </c>
      <c r="G4197" s="3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37" t="inlineStr">
        <is>
          <t>2026-10-04</t>
        </is>
      </c>
      <c r="B4199" s="37" t="inlineStr">
        <is>
          <t>Pokemon Stats</t>
        </is>
      </c>
      <c r="C4199" s="37" t="inlineStr">
        <is>
          <t>Azumarill baseSpAttack</t>
        </is>
      </c>
      <c r="D4199" s="37" t="n">
        <v>60</v>
      </c>
      <c r="E4199" s="37" t="n">
        <v>50</v>
      </c>
      <c r="F4199" s="37" t="inlineStr">
        <is>
          <t>Differs from upstream baseline</t>
        </is>
      </c>
      <c r="G4199" s="3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37" t="inlineStr">
        <is>
          <t>2026-10-04</t>
        </is>
      </c>
      <c r="B4201" s="37" t="inlineStr">
        <is>
          <t>Pokemon Stats</t>
        </is>
      </c>
      <c r="C4201" s="37" t="inlineStr">
        <is>
          <t>Azurill baseAttack</t>
        </is>
      </c>
      <c r="D4201" s="37" t="n">
        <v>20</v>
      </c>
      <c r="E4201" s="37" t="n">
        <v>30</v>
      </c>
      <c r="F4201" s="37" t="inlineStr">
        <is>
          <t>Differs from upstream baseline</t>
        </is>
      </c>
      <c r="G4201" s="3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37" t="inlineStr">
        <is>
          <t>2026-10-04</t>
        </is>
      </c>
      <c r="B4203" s="37" t="inlineStr">
        <is>
          <t>Evolutions</t>
        </is>
      </c>
      <c r="C4203" s="37" t="inlineStr">
        <is>
          <t>Azurill evolution</t>
        </is>
      </c>
      <c r="D4203" s="37" t="inlineStr">
        <is>
          <t>Friendship -&gt; Marill</t>
        </is>
      </c>
      <c r="E4203" s="37" t="inlineStr">
        <is>
          <t>Lv 15 -&gt; Marill</t>
        </is>
      </c>
      <c r="F4203" s="37" t="inlineStr">
        <is>
          <t>Differs from upstream baseline</t>
        </is>
      </c>
      <c r="G4203" s="3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37" t="inlineStr">
        <is>
          <t>2026-10-04</t>
        </is>
      </c>
      <c r="B4205" s="37" t="inlineStr">
        <is>
          <t>Pokemon Stats</t>
        </is>
      </c>
      <c r="C4205" s="37" t="inlineStr">
        <is>
          <t>Banette baseAttack</t>
        </is>
      </c>
      <c r="D4205" s="37" t="n">
        <v>115</v>
      </c>
      <c r="E4205" s="37" t="n">
        <v>125</v>
      </c>
      <c r="F4205" s="37" t="inlineStr">
        <is>
          <t>Differs from upstream baseline</t>
        </is>
      </c>
      <c r="G4205" s="3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37" t="inlineStr">
        <is>
          <t>2026-10-04</t>
        </is>
      </c>
      <c r="B4207" s="37" t="inlineStr">
        <is>
          <t>Abilities</t>
        </is>
      </c>
      <c r="C4207" s="37" t="inlineStr">
        <is>
          <t>Banette abilities</t>
        </is>
      </c>
      <c r="D4207" s="37" t="inlineStr">
        <is>
          <t>Insomnia / Frisk / Cursed Body</t>
        </is>
      </c>
      <c r="E4207" s="37" t="inlineStr">
        <is>
          <t>Clear Body / Insomnia / Cursed Body</t>
        </is>
      </c>
      <c r="F4207" s="37" t="inlineStr">
        <is>
          <t>Differs from upstream baseline</t>
        </is>
      </c>
      <c r="G4207" s="3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37" t="inlineStr">
        <is>
          <t>2026-10-04</t>
        </is>
      </c>
      <c r="B4209" s="37" t="inlineStr">
        <is>
          <t>Pokemon Stats</t>
        </is>
      </c>
      <c r="C4209" s="37" t="inlineStr">
        <is>
          <t>Banette baseSpeed</t>
        </is>
      </c>
      <c r="D4209" s="37" t="n">
        <v>75</v>
      </c>
      <c r="E4209" s="37" t="n">
        <v>95</v>
      </c>
      <c r="F4209" s="37" t="inlineStr">
        <is>
          <t>Differs from upstream baseline</t>
        </is>
      </c>
      <c r="G4209" s="3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37" t="inlineStr">
        <is>
          <t>2026-10-04</t>
        </is>
      </c>
      <c r="B4211" s="37" t="inlineStr">
        <is>
          <t>Pokemon Stats</t>
        </is>
      </c>
      <c r="C4211" s="37" t="inlineStr">
        <is>
          <t>Barbaracle baseAttack</t>
        </is>
      </c>
      <c r="D4211" s="37" t="n">
        <v>105</v>
      </c>
      <c r="E4211" s="37" t="n">
        <v>118</v>
      </c>
      <c r="F4211" s="37" t="inlineStr">
        <is>
          <t>Differs from upstream baseline</t>
        </is>
      </c>
      <c r="G4211" s="3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37" t="inlineStr">
        <is>
          <t>2026-10-04</t>
        </is>
      </c>
      <c r="B4213" s="37" t="inlineStr">
        <is>
          <t>Pokemon Stats</t>
        </is>
      </c>
      <c r="C4213" s="37" t="inlineStr">
        <is>
          <t>Barbaracle baseSpDefense</t>
        </is>
      </c>
      <c r="D4213" s="37" t="n">
        <v>86</v>
      </c>
      <c r="E4213" s="37" t="n">
        <v>96</v>
      </c>
      <c r="F4213" s="37" t="inlineStr">
        <is>
          <t>Differs from upstream baseline</t>
        </is>
      </c>
      <c r="G4213" s="3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37" t="inlineStr">
        <is>
          <t>2026-10-04</t>
        </is>
      </c>
      <c r="B4215" s="37" t="inlineStr">
        <is>
          <t>Abilities</t>
        </is>
      </c>
      <c r="C4215" s="37" t="inlineStr">
        <is>
          <t>Barboach abilities</t>
        </is>
      </c>
      <c r="D4215" s="37" t="inlineStr">
        <is>
          <t>Oblivious / Anticipation / Hydration</t>
        </is>
      </c>
      <c r="E4215" s="37" t="inlineStr">
        <is>
          <t>Swift Swim / Swift Swim / Hydration</t>
        </is>
      </c>
      <c r="F4215" s="37" t="inlineStr">
        <is>
          <t>Differs from upstream baseline</t>
        </is>
      </c>
      <c r="G4215" s="3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37" t="inlineStr">
        <is>
          <t>2026-10-04</t>
        </is>
      </c>
      <c r="B4217" s="37" t="inlineStr">
        <is>
          <t>Pokemon Stats</t>
        </is>
      </c>
      <c r="C4217" s="37" t="inlineStr">
        <is>
          <t>Basculin baseSpDefense</t>
        </is>
      </c>
      <c r="D4217" s="37" t="n">
        <v>55</v>
      </c>
      <c r="E4217" s="37" t="n">
        <v>74</v>
      </c>
      <c r="F4217" s="37" t="inlineStr">
        <is>
          <t>Differs from upstream baseline</t>
        </is>
      </c>
      <c r="G4217" s="3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37" t="inlineStr">
        <is>
          <t>2026-10-04</t>
        </is>
      </c>
      <c r="B4219" s="37" t="inlineStr">
        <is>
          <t>Pokemon Stats</t>
        </is>
      </c>
      <c r="C4219" s="37" t="inlineStr">
        <is>
          <t>Basculin baseAttack</t>
        </is>
      </c>
      <c r="D4219" s="37" t="n">
        <v>92</v>
      </c>
      <c r="E4219" s="37" t="n">
        <v>97</v>
      </c>
      <c r="F4219" s="37" t="inlineStr">
        <is>
          <t>Differs from upstream baseline</t>
        </is>
      </c>
      <c r="G4219" s="3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37" t="inlineStr">
        <is>
          <t>2026-10-04</t>
        </is>
      </c>
      <c r="B4221" s="37" t="inlineStr">
        <is>
          <t>Evolutions</t>
        </is>
      </c>
      <c r="C4221" s="37" t="inlineStr">
        <is>
          <t>Basculin evolution</t>
        </is>
      </c>
      <c r="D4221" s="37" t="inlineStr">
        <is>
          <t>Recoil Damage Male 294 -&gt; Basculegion M; Recoil Damage Female 294 -&gt; Basculegion F</t>
        </is>
      </c>
      <c r="E4221" s="37" t="inlineStr">
        <is>
          <t>Level Male 40 -&gt; Basculegion M; Level Female 40 -&gt; Basculegion F</t>
        </is>
      </c>
      <c r="F4221" s="37" t="inlineStr">
        <is>
          <t>Differs from upstream baseline</t>
        </is>
      </c>
      <c r="G4221" s="3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37" t="inlineStr">
        <is>
          <t>2026-10-04</t>
        </is>
      </c>
      <c r="B4223" s="37" t="inlineStr">
        <is>
          <t>Pokemon Stats</t>
        </is>
      </c>
      <c r="C4223" s="37" t="inlineStr">
        <is>
          <t>Bastiodon baseAttack</t>
        </is>
      </c>
      <c r="D4223" s="37" t="n">
        <v>52</v>
      </c>
      <c r="E4223" s="37" t="n">
        <v>92</v>
      </c>
      <c r="F4223" s="37" t="inlineStr">
        <is>
          <t>Differs from upstream baseline</t>
        </is>
      </c>
      <c r="G4223" s="3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37" t="inlineStr">
        <is>
          <t>2026-10-04</t>
        </is>
      </c>
      <c r="B4225" s="37" t="inlineStr">
        <is>
          <t>Abilities</t>
        </is>
      </c>
      <c r="C4225" s="37" t="inlineStr">
        <is>
          <t>Bastiodon abilities</t>
        </is>
      </c>
      <c r="D4225" s="37" t="inlineStr">
        <is>
          <t>Sturdy / Soundproof</t>
        </is>
      </c>
      <c r="E4225" s="37" t="inlineStr">
        <is>
          <t>Solid Rock / Battle Armor / Soundproof</t>
        </is>
      </c>
      <c r="F4225" s="37" t="inlineStr">
        <is>
          <t>Differs from upstream baseline</t>
        </is>
      </c>
      <c r="G4225" s="3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37" t="inlineStr">
        <is>
          <t>2026-10-04</t>
        </is>
      </c>
      <c r="B4227" s="37" t="inlineStr">
        <is>
          <t>Pokemon Stats</t>
        </is>
      </c>
      <c r="C4227" s="37" t="inlineStr">
        <is>
          <t>Beartic baseSpAttack</t>
        </is>
      </c>
      <c r="D4227" s="37" t="n">
        <v>70</v>
      </c>
      <c r="E4227" s="37" t="n">
        <v>30</v>
      </c>
      <c r="F4227" s="37" t="inlineStr">
        <is>
          <t>Differs from upstream baseline</t>
        </is>
      </c>
      <c r="G4227" s="3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37" t="inlineStr">
        <is>
          <t>2026-10-04</t>
        </is>
      </c>
      <c r="B4229" s="37" t="inlineStr">
        <is>
          <t>Pokemon Stats</t>
        </is>
      </c>
      <c r="C4229" s="37" t="inlineStr">
        <is>
          <t>Beartic baseSpeed</t>
        </is>
      </c>
      <c r="D4229" s="37" t="n">
        <v>50</v>
      </c>
      <c r="E4229" s="37" t="n">
        <v>78</v>
      </c>
      <c r="F4229" s="37" t="inlineStr">
        <is>
          <t>Differs from upstream baseline</t>
        </is>
      </c>
      <c r="G4229" s="3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37" t="inlineStr">
        <is>
          <t>2026-10-04</t>
        </is>
      </c>
      <c r="B4231" s="37" t="inlineStr">
        <is>
          <t>Pokemon Stats</t>
        </is>
      </c>
      <c r="C4231" s="37" t="inlineStr">
        <is>
          <t>Beheeyem baseHP</t>
        </is>
      </c>
      <c r="D4231" s="37" t="n">
        <v>75</v>
      </c>
      <c r="E4231" s="37" t="n">
        <v>90</v>
      </c>
      <c r="F4231" s="37" t="inlineStr">
        <is>
          <t>Differs from upstream baseline</t>
        </is>
      </c>
      <c r="G4231" s="3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37" t="inlineStr">
        <is>
          <t>2026-10-04</t>
        </is>
      </c>
      <c r="B4233" s="37" t="inlineStr">
        <is>
          <t>Pokemon Stats</t>
        </is>
      </c>
      <c r="C4233" s="37" t="inlineStr">
        <is>
          <t>Beheeyem baseDefense</t>
        </is>
      </c>
      <c r="D4233" s="37" t="n">
        <v>75</v>
      </c>
      <c r="E4233" s="37" t="n">
        <v>85</v>
      </c>
      <c r="F4233" s="37" t="inlineStr">
        <is>
          <t>Differs from upstream baseline</t>
        </is>
      </c>
      <c r="G4233" s="3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37" t="inlineStr">
        <is>
          <t>2026-10-04</t>
        </is>
      </c>
      <c r="B4235" s="37" t="inlineStr">
        <is>
          <t>Pokemon Stats</t>
        </is>
      </c>
      <c r="C4235" s="37" t="inlineStr">
        <is>
          <t>Beheeyem baseSpDefense</t>
        </is>
      </c>
      <c r="D4235" s="37" t="n">
        <v>95</v>
      </c>
      <c r="E4235" s="37" t="n">
        <v>105</v>
      </c>
      <c r="F4235" s="37" t="inlineStr">
        <is>
          <t>Differs from upstream baseline</t>
        </is>
      </c>
      <c r="G4235" s="3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37" t="inlineStr">
        <is>
          <t>2026-10-04</t>
        </is>
      </c>
      <c r="B4237" s="37" t="inlineStr">
        <is>
          <t>Pokemon Stats</t>
        </is>
      </c>
      <c r="C4237" s="37" t="inlineStr">
        <is>
          <t>Bellossom baseDefense</t>
        </is>
      </c>
      <c r="D4237" s="37" t="n">
        <v>95</v>
      </c>
      <c r="E4237" s="37" t="n">
        <v>85</v>
      </c>
      <c r="F4237" s="37" t="inlineStr">
        <is>
          <t>Differs from upstream baseline</t>
        </is>
      </c>
      <c r="G4237" s="3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37" t="inlineStr">
        <is>
          <t>2026-10-04</t>
        </is>
      </c>
      <c r="B4239" s="37" t="inlineStr">
        <is>
          <t>Pokemon Stats</t>
        </is>
      </c>
      <c r="C4239" s="37" t="inlineStr">
        <is>
          <t>Bergmite baseSpeed</t>
        </is>
      </c>
      <c r="D4239" s="37" t="n">
        <v>28</v>
      </c>
      <c r="E4239" s="37" t="n">
        <v>29</v>
      </c>
      <c r="F4239" s="37" t="inlineStr">
        <is>
          <t>Differs from upstream baseline</t>
        </is>
      </c>
      <c r="G4239" s="3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37" t="inlineStr">
        <is>
          <t>2026-10-04</t>
        </is>
      </c>
      <c r="B4241" s="37" t="inlineStr">
        <is>
          <t>Pokemon Stats</t>
        </is>
      </c>
      <c r="C4241" s="37" t="inlineStr">
        <is>
          <t>Bisharp baseSpAttack</t>
        </is>
      </c>
      <c r="D4241" s="37" t="n">
        <v>60</v>
      </c>
      <c r="E4241" s="37" t="n">
        <v>30</v>
      </c>
      <c r="F4241" s="37" t="inlineStr">
        <is>
          <t>Differs from upstream baseline</t>
        </is>
      </c>
      <c r="G4241" s="3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37" t="inlineStr">
        <is>
          <t>2026-10-04</t>
        </is>
      </c>
      <c r="B4243" s="37" t="inlineStr">
        <is>
          <t>Pokemon Stats</t>
        </is>
      </c>
      <c r="C4243" s="37" t="inlineStr">
        <is>
          <t>Blastoise baseAttack</t>
        </is>
      </c>
      <c r="D4243" s="37" t="n">
        <v>83</v>
      </c>
      <c r="E4243" s="37" t="n">
        <v>81</v>
      </c>
      <c r="F4243" s="37" t="inlineStr">
        <is>
          <t>Differs from upstream baseline</t>
        </is>
      </c>
      <c r="G4243" s="3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37" t="inlineStr">
        <is>
          <t>2026-10-04</t>
        </is>
      </c>
      <c r="B4245" s="37" t="inlineStr">
        <is>
          <t>Pokemon Stats</t>
        </is>
      </c>
      <c r="C4245" s="37" t="inlineStr">
        <is>
          <t>Blastoise baseSpeed</t>
        </is>
      </c>
      <c r="D4245" s="37" t="n">
        <v>78</v>
      </c>
      <c r="E4245" s="37" t="n">
        <v>60</v>
      </c>
      <c r="F4245" s="37" t="inlineStr">
        <is>
          <t>Differs from upstream baseline</t>
        </is>
      </c>
      <c r="G4245" s="3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37" t="inlineStr">
        <is>
          <t>2026-10-04</t>
        </is>
      </c>
      <c r="B4247" s="37" t="inlineStr">
        <is>
          <t>Pokemon Stats</t>
        </is>
      </c>
      <c r="C4247" s="37" t="inlineStr">
        <is>
          <t>Blastoise baseAttack</t>
        </is>
      </c>
      <c r="D4247" s="37" t="n">
        <v>103</v>
      </c>
      <c r="E4247" s="37" t="n">
        <v>101</v>
      </c>
      <c r="F4247" s="37" t="inlineStr">
        <is>
          <t>Differs from upstream baseline</t>
        </is>
      </c>
      <c r="G4247" s="3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37" t="inlineStr">
        <is>
          <t>2026-10-04</t>
        </is>
      </c>
      <c r="B4249" s="37" t="inlineStr">
        <is>
          <t>Pokemon Stats</t>
        </is>
      </c>
      <c r="C4249" s="37" t="inlineStr">
        <is>
          <t>Blaziken baseSpAttack</t>
        </is>
      </c>
      <c r="D4249" s="37" t="n">
        <v>110</v>
      </c>
      <c r="E4249" s="37" t="n">
        <v>115</v>
      </c>
      <c r="F4249" s="37" t="inlineStr">
        <is>
          <t>Differs from upstream baseline</t>
        </is>
      </c>
      <c r="G4249" s="3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37" t="inlineStr">
        <is>
          <t>2026-10-04</t>
        </is>
      </c>
      <c r="B4251" s="37" t="inlineStr">
        <is>
          <t>Pokemon Stats</t>
        </is>
      </c>
      <c r="C4251" s="37" t="inlineStr">
        <is>
          <t>Blissey baseAttack</t>
        </is>
      </c>
      <c r="D4251" s="37" t="n">
        <v>10</v>
      </c>
      <c r="E4251" s="37" t="n">
        <v>5</v>
      </c>
      <c r="F4251" s="37" t="inlineStr">
        <is>
          <t>Differs from upstream baseline</t>
        </is>
      </c>
      <c r="G4251" s="3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37" t="inlineStr">
        <is>
          <t>2026-10-04</t>
        </is>
      </c>
      <c r="B4253" s="37" t="inlineStr">
        <is>
          <t>Abilities</t>
        </is>
      </c>
      <c r="C4253" s="37" t="inlineStr">
        <is>
          <t>Blissey abilities</t>
        </is>
      </c>
      <c r="D4253" s="37" t="inlineStr">
        <is>
          <t>Natural Cure / Serene Grace / Healer</t>
        </is>
      </c>
      <c r="E4253" s="37" t="inlineStr">
        <is>
          <t>Serene Grace / Serene Grace / Healer</t>
        </is>
      </c>
      <c r="F4253" s="37" t="inlineStr">
        <is>
          <t>Differs from upstream baseline</t>
        </is>
      </c>
      <c r="G4253" s="3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37" t="inlineStr">
        <is>
          <t>2026-10-04</t>
        </is>
      </c>
      <c r="B4255" s="37" t="inlineStr">
        <is>
          <t>Pokemon Stats</t>
        </is>
      </c>
      <c r="C4255" s="37" t="inlineStr">
        <is>
          <t>Blitzle baseDefense</t>
        </is>
      </c>
      <c r="D4255" s="37" t="n">
        <v>32</v>
      </c>
      <c r="E4255" s="37" t="n">
        <v>37</v>
      </c>
      <c r="F4255" s="37" t="inlineStr">
        <is>
          <t>Differs from upstream baseline</t>
        </is>
      </c>
      <c r="G4255" s="3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37" t="inlineStr">
        <is>
          <t>2026-10-04</t>
        </is>
      </c>
      <c r="B4257" s="37" t="inlineStr">
        <is>
          <t>Pokemon Stats</t>
        </is>
      </c>
      <c r="C4257" s="37" t="inlineStr">
        <is>
          <t>Boldore baseAttack</t>
        </is>
      </c>
      <c r="D4257" s="37" t="n">
        <v>105</v>
      </c>
      <c r="E4257" s="37" t="n">
        <v>125</v>
      </c>
      <c r="F4257" s="37" t="inlineStr">
        <is>
          <t>Differs from upstream baseline</t>
        </is>
      </c>
      <c r="G4257" s="3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37" t="inlineStr">
        <is>
          <t>2026-10-04</t>
        </is>
      </c>
      <c r="B4259" s="37" t="inlineStr">
        <is>
          <t>Abilities</t>
        </is>
      </c>
      <c r="C4259" s="37" t="inlineStr">
        <is>
          <t>Bonsly abilities</t>
        </is>
      </c>
      <c r="D4259" s="37" t="inlineStr">
        <is>
          <t>Sturdy / Rock Head / Rattled</t>
        </is>
      </c>
      <c r="E4259" s="37" t="inlineStr">
        <is>
          <t>Rock Head / Rock Head / Rattled</t>
        </is>
      </c>
      <c r="F4259" s="37" t="inlineStr">
        <is>
          <t>Differs from upstream baseline</t>
        </is>
      </c>
      <c r="G4259" s="3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37" t="inlineStr">
        <is>
          <t>2026-10-04</t>
        </is>
      </c>
      <c r="B4261" s="37" t="inlineStr">
        <is>
          <t>Pokemon Stats</t>
        </is>
      </c>
      <c r="C4261" s="37" t="inlineStr">
        <is>
          <t>Bouffalant baseAttack</t>
        </is>
      </c>
      <c r="D4261" s="37" t="n">
        <v>110</v>
      </c>
      <c r="E4261" s="37" t="n">
        <v>116</v>
      </c>
      <c r="F4261" s="37" t="inlineStr">
        <is>
          <t>Differs from upstream baseline</t>
        </is>
      </c>
      <c r="G4261" s="3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37" t="inlineStr">
        <is>
          <t>2026-10-04</t>
        </is>
      </c>
      <c r="B4263" s="37" t="inlineStr">
        <is>
          <t>Pokemon Stats</t>
        </is>
      </c>
      <c r="C4263" s="37" t="inlineStr">
        <is>
          <t>Bouffalant baseSpDefense</t>
        </is>
      </c>
      <c r="D4263" s="37" t="n">
        <v>95</v>
      </c>
      <c r="E4263" s="37" t="n">
        <v>100</v>
      </c>
      <c r="F4263" s="37" t="inlineStr">
        <is>
          <t>Differs from upstream baseline</t>
        </is>
      </c>
      <c r="G4263" s="3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37" t="inlineStr">
        <is>
          <t>2026-10-04</t>
        </is>
      </c>
      <c r="B4265" s="37" t="inlineStr">
        <is>
          <t>Pokemon Stats</t>
        </is>
      </c>
      <c r="C4265" s="37" t="inlineStr">
        <is>
          <t>Braviary baseAttack</t>
        </is>
      </c>
      <c r="D4265" s="37" t="n">
        <v>123</v>
      </c>
      <c r="E4265" s="37" t="n">
        <v>138</v>
      </c>
      <c r="F4265" s="37" t="inlineStr">
        <is>
          <t>Differs from upstream baseline</t>
        </is>
      </c>
      <c r="G4265" s="3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37" t="inlineStr">
        <is>
          <t>2026-10-04</t>
        </is>
      </c>
      <c r="B4267" s="37" t="inlineStr">
        <is>
          <t>Pokemon Stats</t>
        </is>
      </c>
      <c r="C4267" s="37" t="inlineStr">
        <is>
          <t>Braviary baseSpeed</t>
        </is>
      </c>
      <c r="D4267" s="37" t="n">
        <v>80</v>
      </c>
      <c r="E4267" s="37" t="n">
        <v>102</v>
      </c>
      <c r="F4267" s="37" t="inlineStr">
        <is>
          <t>Differs from upstream baseline</t>
        </is>
      </c>
      <c r="G4267" s="3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37" t="inlineStr">
        <is>
          <t>2026-10-04</t>
        </is>
      </c>
      <c r="B4269" s="37" t="inlineStr">
        <is>
          <t>Pokemon Stats</t>
        </is>
      </c>
      <c r="C4269" s="37" t="inlineStr">
        <is>
          <t>Bronzong baseHP</t>
        </is>
      </c>
      <c r="D4269" s="37" t="n">
        <v>67</v>
      </c>
      <c r="E4269" s="37" t="n">
        <v>77</v>
      </c>
      <c r="F4269" s="37" t="inlineStr">
        <is>
          <t>Differs from upstream baseline</t>
        </is>
      </c>
      <c r="G4269" s="3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37" t="inlineStr">
        <is>
          <t>2026-10-04</t>
        </is>
      </c>
      <c r="B4271" s="37" t="inlineStr">
        <is>
          <t>Pokemon Stats</t>
        </is>
      </c>
      <c r="C4271" s="37" t="inlineStr">
        <is>
          <t>Bronzong baseSpAttack</t>
        </is>
      </c>
      <c r="D4271" s="37" t="n">
        <v>79</v>
      </c>
      <c r="E4271" s="37" t="n">
        <v>89</v>
      </c>
      <c r="F4271" s="37" t="inlineStr">
        <is>
          <t>Differs from upstream baseline</t>
        </is>
      </c>
      <c r="G4271" s="3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37" t="inlineStr">
        <is>
          <t>2026-10-04</t>
        </is>
      </c>
      <c r="B4273" s="37" t="inlineStr">
        <is>
          <t>Pokemon Stats</t>
        </is>
      </c>
      <c r="C4273" s="37" t="inlineStr">
        <is>
          <t>Bronzor baseHP</t>
        </is>
      </c>
      <c r="D4273" s="37" t="n">
        <v>57</v>
      </c>
      <c r="E4273" s="37" t="n">
        <v>77</v>
      </c>
      <c r="F4273" s="37" t="inlineStr">
        <is>
          <t>Differs from upstream baseline</t>
        </is>
      </c>
      <c r="G4273" s="3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37" t="inlineStr">
        <is>
          <t>2026-10-04</t>
        </is>
      </c>
      <c r="B4275" s="37" t="inlineStr">
        <is>
          <t>Pokemon Stats</t>
        </is>
      </c>
      <c r="C4275" s="37" t="inlineStr">
        <is>
          <t>Bronzor baseDefense</t>
        </is>
      </c>
      <c r="D4275" s="37" t="n">
        <v>86</v>
      </c>
      <c r="E4275" s="37" t="n">
        <v>116</v>
      </c>
      <c r="F4275" s="37" t="inlineStr">
        <is>
          <t>Differs from upstream baseline</t>
        </is>
      </c>
      <c r="G4275" s="3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37" t="inlineStr">
        <is>
          <t>2026-10-04</t>
        </is>
      </c>
      <c r="B4277" s="37" t="inlineStr">
        <is>
          <t>Pokemon Stats</t>
        </is>
      </c>
      <c r="C4277" s="37" t="inlineStr">
        <is>
          <t>Bronzor baseSpDefense</t>
        </is>
      </c>
      <c r="D4277" s="37" t="n">
        <v>86</v>
      </c>
      <c r="E4277" s="37" t="n">
        <v>116</v>
      </c>
      <c r="F4277" s="37" t="inlineStr">
        <is>
          <t>Differs from upstream baseline</t>
        </is>
      </c>
      <c r="G4277" s="3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37" t="inlineStr">
        <is>
          <t>2026-10-04</t>
        </is>
      </c>
      <c r="B4279" s="37" t="inlineStr">
        <is>
          <t>Abilities</t>
        </is>
      </c>
      <c r="C4279" s="37" t="inlineStr">
        <is>
          <t>Bronzor abilities</t>
        </is>
      </c>
      <c r="D4279" s="37" t="inlineStr">
        <is>
          <t>Levitate / Heatproof / Heavy Metal</t>
        </is>
      </c>
      <c r="E4279" s="37" t="inlineStr">
        <is>
          <t>Levitate / Levitate / Heavy Metal</t>
        </is>
      </c>
      <c r="F4279" s="37" t="inlineStr">
        <is>
          <t>Differs from upstream baseline</t>
        </is>
      </c>
      <c r="G4279" s="3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37" t="inlineStr">
        <is>
          <t>2026-10-04</t>
        </is>
      </c>
      <c r="B4281" s="37" t="inlineStr">
        <is>
          <t>Evolutions</t>
        </is>
      </c>
      <c r="C4281" s="37" t="inlineStr">
        <is>
          <t>Budew evolution</t>
        </is>
      </c>
      <c r="D4281" s="37" t="inlineStr">
        <is>
          <t>Friendship Day -&gt; Roselia</t>
        </is>
      </c>
      <c r="E4281" s="37" t="inlineStr">
        <is>
          <t>Lv 16 -&gt; Roselia</t>
        </is>
      </c>
      <c r="F4281" s="37" t="inlineStr">
        <is>
          <t>Differs from upstream baseline</t>
        </is>
      </c>
      <c r="G4281" s="3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37" t="inlineStr">
        <is>
          <t>2026-10-04</t>
        </is>
      </c>
      <c r="B4283" s="37" t="inlineStr">
        <is>
          <t>Abilities</t>
        </is>
      </c>
      <c r="C4283" s="37" t="inlineStr">
        <is>
          <t>Buneary abilities</t>
        </is>
      </c>
      <c r="D4283" s="37" t="inlineStr">
        <is>
          <t>Run Away / Klutz / Limber</t>
        </is>
      </c>
      <c r="E4283" s="37" t="inlineStr">
        <is>
          <t>Scrappy / Scrappy / Limber</t>
        </is>
      </c>
      <c r="F4283" s="37" t="inlineStr">
        <is>
          <t>Differs from upstream baseline</t>
        </is>
      </c>
      <c r="G4283" s="3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37" t="inlineStr">
        <is>
          <t>2026-10-04</t>
        </is>
      </c>
      <c r="B4285" s="37" t="inlineStr">
        <is>
          <t>Pokemon Stats</t>
        </is>
      </c>
      <c r="C4285" s="37" t="inlineStr">
        <is>
          <t>Bunnelby baseHP</t>
        </is>
      </c>
      <c r="D4285" s="37" t="n">
        <v>38</v>
      </c>
      <c r="E4285" s="37" t="n">
        <v>52</v>
      </c>
      <c r="F4285" s="37" t="inlineStr">
        <is>
          <t>Differs from upstream baseline</t>
        </is>
      </c>
      <c r="G4285" s="3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37" t="inlineStr">
        <is>
          <t>2026-10-04</t>
        </is>
      </c>
      <c r="B4287" s="37" t="inlineStr">
        <is>
          <t>Pokemon Stats</t>
        </is>
      </c>
      <c r="C4287" s="37" t="inlineStr">
        <is>
          <t>Bunnelby baseDefense</t>
        </is>
      </c>
      <c r="D4287" s="37" t="n">
        <v>38</v>
      </c>
      <c r="E4287" s="37" t="n">
        <v>51</v>
      </c>
      <c r="F4287" s="37" t="inlineStr">
        <is>
          <t>Differs from upstream baseline</t>
        </is>
      </c>
      <c r="G4287" s="3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37" t="inlineStr">
        <is>
          <t>2026-10-04</t>
        </is>
      </c>
      <c r="B4289" s="37" t="inlineStr">
        <is>
          <t>Pokemon Stats</t>
        </is>
      </c>
      <c r="C4289" s="37" t="inlineStr">
        <is>
          <t>Bunnelby baseSpDefense</t>
        </is>
      </c>
      <c r="D4289" s="37" t="n">
        <v>36</v>
      </c>
      <c r="E4289" s="37" t="n">
        <v>52</v>
      </c>
      <c r="F4289" s="37" t="inlineStr">
        <is>
          <t>Differs from upstream baseline</t>
        </is>
      </c>
      <c r="G4289" s="3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37" t="inlineStr">
        <is>
          <t>2026-10-04</t>
        </is>
      </c>
      <c r="B4291" s="37" t="inlineStr">
        <is>
          <t>Pokemon Stats</t>
        </is>
      </c>
      <c r="C4291" s="37" t="inlineStr">
        <is>
          <t>Cacnea baseDefense</t>
        </is>
      </c>
      <c r="D4291" s="37" t="n">
        <v>40</v>
      </c>
      <c r="E4291" s="37" t="n">
        <v>60</v>
      </c>
      <c r="F4291" s="37" t="inlineStr">
        <is>
          <t>Differs from upstream baseline</t>
        </is>
      </c>
      <c r="G4291" s="3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37" t="inlineStr">
        <is>
          <t>2026-10-04</t>
        </is>
      </c>
      <c r="B4293" s="37" t="inlineStr">
        <is>
          <t>Pokemon Stats</t>
        </is>
      </c>
      <c r="C4293" s="37" t="inlineStr">
        <is>
          <t>Cacturne baseDefense</t>
        </is>
      </c>
      <c r="D4293" s="37" t="n">
        <v>60</v>
      </c>
      <c r="E4293" s="37" t="n">
        <v>85</v>
      </c>
      <c r="F4293" s="37" t="inlineStr">
        <is>
          <t>Differs from upstream baseline</t>
        </is>
      </c>
      <c r="G4293" s="3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37" t="inlineStr">
        <is>
          <t>2026-10-04</t>
        </is>
      </c>
      <c r="B4295" s="37" t="inlineStr">
        <is>
          <t>Pokemon Stats</t>
        </is>
      </c>
      <c r="C4295" s="37" t="inlineStr">
        <is>
          <t>Camerupt baseHP</t>
        </is>
      </c>
      <c r="D4295" s="37" t="n">
        <v>70</v>
      </c>
      <c r="E4295" s="37" t="n">
        <v>90</v>
      </c>
      <c r="F4295" s="37" t="inlineStr">
        <is>
          <t>Differs from upstream baseline</t>
        </is>
      </c>
      <c r="G4295" s="3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37" t="inlineStr">
        <is>
          <t>2026-10-04</t>
        </is>
      </c>
      <c r="B4297" s="37" t="inlineStr">
        <is>
          <t>Pokemon Stats</t>
        </is>
      </c>
      <c r="C4297" s="37" t="inlineStr">
        <is>
          <t>Camerupt baseSpDefense</t>
        </is>
      </c>
      <c r="D4297" s="37" t="n">
        <v>75</v>
      </c>
      <c r="E4297" s="37" t="n">
        <v>85</v>
      </c>
      <c r="F4297" s="37" t="inlineStr">
        <is>
          <t>Differs from upstream baseline</t>
        </is>
      </c>
      <c r="G4297" s="3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37" t="inlineStr">
        <is>
          <t>2026-10-04</t>
        </is>
      </c>
      <c r="B4299" s="37" t="inlineStr">
        <is>
          <t>Pokemon Stats</t>
        </is>
      </c>
      <c r="C4299" s="37" t="inlineStr">
        <is>
          <t>Camerupt baseSpDefense</t>
        </is>
      </c>
      <c r="D4299" s="37" t="n">
        <v>105</v>
      </c>
      <c r="E4299" s="37" t="n">
        <v>115</v>
      </c>
      <c r="F4299" s="37" t="inlineStr">
        <is>
          <t>Differs from upstream baseline</t>
        </is>
      </c>
      <c r="G4299" s="3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37" t="inlineStr">
        <is>
          <t>2026-10-04</t>
        </is>
      </c>
      <c r="B4301" s="37" t="inlineStr">
        <is>
          <t>Pokemon Stats</t>
        </is>
      </c>
      <c r="C4301" s="37" t="inlineStr">
        <is>
          <t>Carbink baseSpAttack</t>
        </is>
      </c>
      <c r="D4301" s="37" t="n">
        <v>50</v>
      </c>
      <c r="E4301" s="37" t="n">
        <v>60</v>
      </c>
      <c r="F4301" s="37" t="inlineStr">
        <is>
          <t>Differs from upstream baseline</t>
        </is>
      </c>
      <c r="G4301" s="3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37" t="inlineStr">
        <is>
          <t>2026-10-04</t>
        </is>
      </c>
      <c r="B4303" s="37" t="inlineStr">
        <is>
          <t>Pokemon Stats</t>
        </is>
      </c>
      <c r="C4303" s="37" t="inlineStr">
        <is>
          <t>Carnivine baseAttack</t>
        </is>
      </c>
      <c r="D4303" s="37" t="n">
        <v>100</v>
      </c>
      <c r="E4303" s="37" t="n">
        <v>105</v>
      </c>
      <c r="F4303" s="37" t="inlineStr">
        <is>
          <t>Differs from upstream baseline</t>
        </is>
      </c>
      <c r="G4303" s="3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37" t="inlineStr">
        <is>
          <t>2026-10-04</t>
        </is>
      </c>
      <c r="B4305" s="37" t="inlineStr">
        <is>
          <t>Pokemon Stats</t>
        </is>
      </c>
      <c r="C4305" s="37" t="inlineStr">
        <is>
          <t>Carnivine baseSpeed</t>
        </is>
      </c>
      <c r="D4305" s="37" t="n">
        <v>46</v>
      </c>
      <c r="E4305" s="37" t="n">
        <v>70</v>
      </c>
      <c r="F4305" s="37" t="inlineStr">
        <is>
          <t>Differs from upstream baseline</t>
        </is>
      </c>
      <c r="G4305" s="3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37" t="inlineStr">
        <is>
          <t>2026-10-04</t>
        </is>
      </c>
      <c r="B4307" s="37" t="inlineStr">
        <is>
          <t>Pokemon Stats</t>
        </is>
      </c>
      <c r="C4307" s="37" t="inlineStr">
        <is>
          <t>Carracosta baseSpDefense</t>
        </is>
      </c>
      <c r="D4307" s="37" t="n">
        <v>65</v>
      </c>
      <c r="E4307" s="37" t="n">
        <v>75</v>
      </c>
      <c r="F4307" s="37" t="inlineStr">
        <is>
          <t>Differs from upstream baseline</t>
        </is>
      </c>
      <c r="G4307" s="3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37" t="inlineStr">
        <is>
          <t>2026-10-04</t>
        </is>
      </c>
      <c r="B4309" s="37" t="inlineStr">
        <is>
          <t>Pokemon Stats</t>
        </is>
      </c>
      <c r="C4309" s="37" t="inlineStr">
        <is>
          <t>Cascoon baseSpDefense</t>
        </is>
      </c>
      <c r="D4309" s="37" t="n">
        <v>25</v>
      </c>
      <c r="E4309" s="37" t="n">
        <v>55</v>
      </c>
      <c r="F4309" s="37" t="inlineStr">
        <is>
          <t>Differs from upstream baseline</t>
        </is>
      </c>
      <c r="G4309" s="3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37" t="inlineStr">
        <is>
          <t>2026-10-04</t>
        </is>
      </c>
      <c r="B4311" s="37" t="inlineStr">
        <is>
          <t>Pokemon Stats</t>
        </is>
      </c>
      <c r="C4311" s="37" t="inlineStr">
        <is>
          <t>Castform baseDefense</t>
        </is>
      </c>
      <c r="D4311" s="37" t="n">
        <v>70</v>
      </c>
      <c r="E4311" s="37" t="n">
        <v>75</v>
      </c>
      <c r="F4311" s="37" t="inlineStr">
        <is>
          <t>Differs from upstream baseline</t>
        </is>
      </c>
      <c r="G4311" s="3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37" t="inlineStr">
        <is>
          <t>2026-10-04</t>
        </is>
      </c>
      <c r="B4313" s="37" t="inlineStr">
        <is>
          <t>Pokemon Stats</t>
        </is>
      </c>
      <c r="C4313" s="37" t="inlineStr">
        <is>
          <t>Castform baseSpDefense</t>
        </is>
      </c>
      <c r="D4313" s="37" t="n">
        <v>70</v>
      </c>
      <c r="E4313" s="37" t="n">
        <v>75</v>
      </c>
      <c r="F4313" s="37" t="inlineStr">
        <is>
          <t>Differs from upstream baseline</t>
        </is>
      </c>
      <c r="G4313" s="3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37" t="inlineStr">
        <is>
          <t>2026-10-04</t>
        </is>
      </c>
      <c r="B4315" s="37" t="inlineStr">
        <is>
          <t>Abilities</t>
        </is>
      </c>
      <c r="C4315" s="37" t="inlineStr">
        <is>
          <t>Caterpie abilities</t>
        </is>
      </c>
      <c r="D4315" s="37" t="inlineStr">
        <is>
          <t>Shield Dust / Run Away</t>
        </is>
      </c>
      <c r="E4315" s="37" t="inlineStr">
        <is>
          <t>Tinted Lens / Run Away</t>
        </is>
      </c>
      <c r="F4315" s="37" t="inlineStr">
        <is>
          <t>Differs from upstream baseline</t>
        </is>
      </c>
      <c r="G4315" s="3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37" t="inlineStr">
        <is>
          <t>2026-10-04</t>
        </is>
      </c>
      <c r="B4317" s="37" t="inlineStr">
        <is>
          <t>Pokemon Stats</t>
        </is>
      </c>
      <c r="C4317" s="37" t="inlineStr">
        <is>
          <t>Chandelure baseSpAttack</t>
        </is>
      </c>
      <c r="D4317" s="37" t="n">
        <v>145</v>
      </c>
      <c r="E4317" s="37" t="n">
        <v>159</v>
      </c>
      <c r="F4317" s="37" t="inlineStr">
        <is>
          <t>Differs from upstream baseline</t>
        </is>
      </c>
      <c r="G4317" s="3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37" t="inlineStr">
        <is>
          <t>2026-10-04</t>
        </is>
      </c>
      <c r="B4319" s="37" t="inlineStr">
        <is>
          <t>Pokemon Stats</t>
        </is>
      </c>
      <c r="C4319" s="37" t="inlineStr">
        <is>
          <t>Chansey baseDefense</t>
        </is>
      </c>
      <c r="D4319" s="37" t="n">
        <v>5</v>
      </c>
      <c r="E4319" s="37" t="n">
        <v>25</v>
      </c>
      <c r="F4319" s="37" t="inlineStr">
        <is>
          <t>Differs from upstream baseline</t>
        </is>
      </c>
      <c r="G4319" s="3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37" t="inlineStr">
        <is>
          <t>2026-10-04</t>
        </is>
      </c>
      <c r="B4321" s="37" t="inlineStr">
        <is>
          <t>Pokemon Stats</t>
        </is>
      </c>
      <c r="C4321" s="37" t="inlineStr">
        <is>
          <t>Charizard baseSpAttack</t>
        </is>
      </c>
      <c r="D4321" s="37" t="n">
        <v>109</v>
      </c>
      <c r="E4321" s="37" t="n">
        <v>110</v>
      </c>
      <c r="F4321" s="37" t="inlineStr">
        <is>
          <t>Differs from upstream baseline</t>
        </is>
      </c>
      <c r="G4321" s="3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37" t="inlineStr">
        <is>
          <t>2026-10-04</t>
        </is>
      </c>
      <c r="B4323" s="37" t="inlineStr">
        <is>
          <t>Pokemon Stats</t>
        </is>
      </c>
      <c r="C4323" s="37" t="inlineStr">
        <is>
          <t>Charizard baseSpAttack</t>
        </is>
      </c>
      <c r="D4323" s="37" t="n">
        <v>130</v>
      </c>
      <c r="E4323" s="37" t="n">
        <v>131</v>
      </c>
      <c r="F4323" s="37" t="inlineStr">
        <is>
          <t>Differs from upstream baseline</t>
        </is>
      </c>
      <c r="G4323" s="3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37" t="inlineStr">
        <is>
          <t>2026-10-04</t>
        </is>
      </c>
      <c r="B4325" s="37" t="inlineStr">
        <is>
          <t>Abilities</t>
        </is>
      </c>
      <c r="C4325" s="37" t="inlineStr">
        <is>
          <t>Charizard abilities</t>
        </is>
      </c>
      <c r="D4325" s="37" t="inlineStr">
        <is>
          <t>Drought / Drought / Drought</t>
        </is>
      </c>
      <c r="E4325" s="37" t="inlineStr">
        <is>
          <t>Sheer Force / Sheer Force / Sheer Force</t>
        </is>
      </c>
      <c r="F4325" s="37" t="inlineStr">
        <is>
          <t>Differs from upstream baseline</t>
        </is>
      </c>
      <c r="G4325" s="3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37" t="inlineStr">
        <is>
          <t>2026-10-04</t>
        </is>
      </c>
      <c r="B4327" s="37" t="inlineStr">
        <is>
          <t>Abilities</t>
        </is>
      </c>
      <c r="C4327" s="37" t="inlineStr">
        <is>
          <t>Charmeleon abilities</t>
        </is>
      </c>
      <c r="D4327" s="37" t="inlineStr">
        <is>
          <t>Blaze / Solar Power</t>
        </is>
      </c>
      <c r="E4327" s="37" t="inlineStr">
        <is>
          <t>Blaze / Blaze / Solar Power</t>
        </is>
      </c>
      <c r="F4327" s="37" t="inlineStr">
        <is>
          <t>Differs from upstream baseline</t>
        </is>
      </c>
      <c r="G4327" s="3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37" t="inlineStr">
        <is>
          <t>2026-10-04</t>
        </is>
      </c>
      <c r="B4329" s="37" t="inlineStr">
        <is>
          <t>Pokemon Stats</t>
        </is>
      </c>
      <c r="C4329" s="37" t="inlineStr">
        <is>
          <t>Chatot baseSpAttack</t>
        </is>
      </c>
      <c r="D4329" s="37" t="n">
        <v>92</v>
      </c>
      <c r="E4329" s="37" t="n">
        <v>102</v>
      </c>
      <c r="F4329" s="37" t="inlineStr">
        <is>
          <t>Differs from upstream baseline</t>
        </is>
      </c>
      <c r="G4329" s="3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37" t="inlineStr">
        <is>
          <t>2026-10-04</t>
        </is>
      </c>
      <c r="B4331" s="37" t="inlineStr">
        <is>
          <t>Abilities</t>
        </is>
      </c>
      <c r="C4331" s="37" t="inlineStr">
        <is>
          <t>Chatot abilities</t>
        </is>
      </c>
      <c r="D4331" s="37" t="inlineStr">
        <is>
          <t>Keen Eye / Tangled Feet / Big Pecks</t>
        </is>
      </c>
      <c r="E4331" s="37" t="inlineStr">
        <is>
          <t>Scrappy / Scrappy / Big Pecks</t>
        </is>
      </c>
      <c r="F4331" s="37" t="inlineStr">
        <is>
          <t>Differs from upstream baseline</t>
        </is>
      </c>
      <c r="G4331" s="3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37" t="inlineStr">
        <is>
          <t>2026-10-04</t>
        </is>
      </c>
      <c r="B4333" s="37" t="inlineStr">
        <is>
          <t>Pokemon Stats</t>
        </is>
      </c>
      <c r="C4333" s="37" t="inlineStr">
        <is>
          <t>Cherrim baseDefense</t>
        </is>
      </c>
      <c r="D4333" s="37" t="n">
        <v>70</v>
      </c>
      <c r="E4333" s="37" t="n">
        <v>90</v>
      </c>
      <c r="F4333" s="37" t="inlineStr">
        <is>
          <t>Differs from upstream baseline</t>
        </is>
      </c>
      <c r="G4333" s="3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37" t="inlineStr">
        <is>
          <t>2026-10-04</t>
        </is>
      </c>
      <c r="B4335" s="37" t="inlineStr">
        <is>
          <t>Pokemon Stats</t>
        </is>
      </c>
      <c r="C4335" s="37" t="inlineStr">
        <is>
          <t>Chesnaught baseSpDefense</t>
        </is>
      </c>
      <c r="D4335" s="37" t="n">
        <v>75</v>
      </c>
      <c r="E4335" s="37" t="n">
        <v>85</v>
      </c>
      <c r="F4335" s="37" t="inlineStr">
        <is>
          <t>Differs from upstream baseline</t>
        </is>
      </c>
      <c r="G4335" s="3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37" t="inlineStr">
        <is>
          <t>2026-10-04</t>
        </is>
      </c>
      <c r="B4337" s="37" t="inlineStr">
        <is>
          <t>Abilities</t>
        </is>
      </c>
      <c r="C4337" s="37" t="inlineStr">
        <is>
          <t>Chimchar abilities</t>
        </is>
      </c>
      <c r="D4337" s="37" t="inlineStr">
        <is>
          <t>Blaze / Iron Fist</t>
        </is>
      </c>
      <c r="E4337" s="37" t="inlineStr">
        <is>
          <t>Blaze / Blaze / Iron Fist</t>
        </is>
      </c>
      <c r="F4337" s="37" t="inlineStr">
        <is>
          <t>Differs from upstream baseline</t>
        </is>
      </c>
      <c r="G4337" s="3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37" t="inlineStr">
        <is>
          <t>2026-10-04</t>
        </is>
      </c>
      <c r="B4339" s="37" t="inlineStr">
        <is>
          <t>Pokemon Stats</t>
        </is>
      </c>
      <c r="C4339" s="37" t="inlineStr">
        <is>
          <t>Chimecho baseDefense</t>
        </is>
      </c>
      <c r="D4339" s="37" t="n">
        <v>80</v>
      </c>
      <c r="E4339" s="37" t="n">
        <v>70</v>
      </c>
      <c r="F4339" s="37" t="inlineStr">
        <is>
          <t>Differs from upstream baseline</t>
        </is>
      </c>
      <c r="G4339" s="3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37" t="inlineStr">
        <is>
          <t>2026-10-04</t>
        </is>
      </c>
      <c r="B4341" s="37" t="inlineStr">
        <is>
          <t>Pokemon Stats</t>
        </is>
      </c>
      <c r="C4341" s="37" t="inlineStr">
        <is>
          <t>Chimecho baseSpDefense</t>
        </is>
      </c>
      <c r="D4341" s="37" t="n">
        <v>90</v>
      </c>
      <c r="E4341" s="37" t="n">
        <v>85</v>
      </c>
      <c r="F4341" s="37" t="inlineStr">
        <is>
          <t>Differs from upstream baseline</t>
        </is>
      </c>
      <c r="G4341" s="3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37" t="inlineStr">
        <is>
          <t>2026-10-04</t>
        </is>
      </c>
      <c r="B4343" s="37" t="inlineStr">
        <is>
          <t>Abilities</t>
        </is>
      </c>
      <c r="C4343" s="37" t="inlineStr">
        <is>
          <t>Chinchou abilities</t>
        </is>
      </c>
      <c r="D4343" s="37" t="inlineStr">
        <is>
          <t>Volt Absorb / Illuminate / Water Absorb</t>
        </is>
      </c>
      <c r="E4343" s="37" t="inlineStr">
        <is>
          <t>Volt Absorb / Volt Absorb / Water Absorb</t>
        </is>
      </c>
      <c r="F4343" s="37" t="inlineStr">
        <is>
          <t>Differs from upstream baseline</t>
        </is>
      </c>
      <c r="G4343" s="3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37" t="inlineStr">
        <is>
          <t>2026-10-04</t>
        </is>
      </c>
      <c r="B4345" s="37" t="inlineStr">
        <is>
          <t>Pokemon Stats</t>
        </is>
      </c>
      <c r="C4345" s="37" t="inlineStr">
        <is>
          <t>Cinccino baseAttack</t>
        </is>
      </c>
      <c r="D4345" s="37" t="n">
        <v>95</v>
      </c>
      <c r="E4345" s="37" t="n">
        <v>105</v>
      </c>
      <c r="F4345" s="37" t="inlineStr">
        <is>
          <t>Differs from upstream baseline</t>
        </is>
      </c>
      <c r="G4345" s="3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37" t="inlineStr">
        <is>
          <t>2026-10-04</t>
        </is>
      </c>
      <c r="B4347" s="37" t="inlineStr">
        <is>
          <t>Pokemon Stats</t>
        </is>
      </c>
      <c r="C4347" s="37" t="inlineStr">
        <is>
          <t>Clawitzer baseAttack</t>
        </is>
      </c>
      <c r="D4347" s="37" t="n">
        <v>73</v>
      </c>
      <c r="E4347" s="37" t="n">
        <v>33</v>
      </c>
      <c r="F4347" s="37" t="inlineStr">
        <is>
          <t>Differs from upstream baseline</t>
        </is>
      </c>
      <c r="G4347" s="3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37" t="inlineStr">
        <is>
          <t>2026-10-04</t>
        </is>
      </c>
      <c r="B4349" s="37" t="inlineStr">
        <is>
          <t>Pokemon Stats</t>
        </is>
      </c>
      <c r="C4349" s="37" t="inlineStr">
        <is>
          <t>Clawitzer baseSpeed</t>
        </is>
      </c>
      <c r="D4349" s="37" t="n">
        <v>59</v>
      </c>
      <c r="E4349" s="37" t="n">
        <v>87</v>
      </c>
      <c r="F4349" s="37" t="inlineStr">
        <is>
          <t>Differs from upstream baseline</t>
        </is>
      </c>
      <c r="G4349" s="3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37" t="inlineStr">
        <is>
          <t>2026-10-04</t>
        </is>
      </c>
      <c r="B4351" s="37" t="inlineStr">
        <is>
          <t>Pokemon Stats</t>
        </is>
      </c>
      <c r="C4351" s="37" t="inlineStr">
        <is>
          <t>Claydol baseHP</t>
        </is>
      </c>
      <c r="D4351" s="37" t="n">
        <v>60</v>
      </c>
      <c r="E4351" s="37" t="n">
        <v>80</v>
      </c>
      <c r="F4351" s="37" t="inlineStr">
        <is>
          <t>Differs from upstream baseline</t>
        </is>
      </c>
      <c r="G4351" s="3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37" t="inlineStr">
        <is>
          <t>2026-10-04</t>
        </is>
      </c>
      <c r="B4353" s="37" t="inlineStr">
        <is>
          <t>Pokemon Stats</t>
        </is>
      </c>
      <c r="C4353" s="37" t="inlineStr">
        <is>
          <t>Claydol baseSpAttack</t>
        </is>
      </c>
      <c r="D4353" s="37" t="n">
        <v>70</v>
      </c>
      <c r="E4353" s="37" t="n">
        <v>80</v>
      </c>
      <c r="F4353" s="37" t="inlineStr">
        <is>
          <t>Differs from upstream baseline</t>
        </is>
      </c>
      <c r="G4353" s="3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37" t="inlineStr">
        <is>
          <t>2026-10-04</t>
        </is>
      </c>
      <c r="B4355" s="37" t="inlineStr">
        <is>
          <t>Pokemon Stats</t>
        </is>
      </c>
      <c r="C4355" s="37" t="inlineStr">
        <is>
          <t>Clefable baseSpeed</t>
        </is>
      </c>
      <c r="D4355" s="37" t="n">
        <v>60</v>
      </c>
      <c r="E4355" s="37" t="n">
        <v>65</v>
      </c>
      <c r="F4355" s="37" t="inlineStr">
        <is>
          <t>Differs from upstream baseline</t>
        </is>
      </c>
      <c r="G4355" s="3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37" t="inlineStr">
        <is>
          <t>2026-10-04</t>
        </is>
      </c>
      <c r="B4357" s="37" t="inlineStr">
        <is>
          <t>Abilities</t>
        </is>
      </c>
      <c r="C4357" s="37" t="inlineStr">
        <is>
          <t>Clefairy abilities</t>
        </is>
      </c>
      <c r="D4357" s="37" t="inlineStr">
        <is>
          <t>Cute Charm / Magic Guard / Friend Guard</t>
        </is>
      </c>
      <c r="E4357" s="37" t="inlineStr">
        <is>
          <t>Magic Guard / Magic Guard / Friend Guard</t>
        </is>
      </c>
      <c r="F4357" s="37" t="inlineStr">
        <is>
          <t>Differs from upstream baseline</t>
        </is>
      </c>
      <c r="G4357" s="3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37" t="inlineStr">
        <is>
          <t>2026-10-04</t>
        </is>
      </c>
      <c r="B4359" s="37" t="inlineStr">
        <is>
          <t>Evolutions</t>
        </is>
      </c>
      <c r="C4359" s="37" t="inlineStr">
        <is>
          <t>Cleffa evolution</t>
        </is>
      </c>
      <c r="D4359" s="37" t="inlineStr">
        <is>
          <t>Friendship -&gt; Clefairy</t>
        </is>
      </c>
      <c r="E4359" s="37" t="inlineStr">
        <is>
          <t>Lv 15 -&gt; Clefairy</t>
        </is>
      </c>
      <c r="F4359" s="37" t="inlineStr">
        <is>
          <t>Differs from upstream baseline</t>
        </is>
      </c>
      <c r="G4359" s="3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37" t="inlineStr">
        <is>
          <t>2026-10-04</t>
        </is>
      </c>
      <c r="B4361" s="37" t="inlineStr">
        <is>
          <t>Pokemon Stats</t>
        </is>
      </c>
      <c r="C4361" s="37" t="inlineStr">
        <is>
          <t>Clodsire baseDefense</t>
        </is>
      </c>
      <c r="D4361" s="37" t="n">
        <v>60</v>
      </c>
      <c r="E4361" s="37" t="n">
        <v>67</v>
      </c>
      <c r="F4361" s="37" t="inlineStr">
        <is>
          <t>Differs from upstream baseline</t>
        </is>
      </c>
      <c r="G4361" s="3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37" t="inlineStr">
        <is>
          <t>2026-10-04</t>
        </is>
      </c>
      <c r="B4363" s="37" t="inlineStr">
        <is>
          <t>Pokemon Stats</t>
        </is>
      </c>
      <c r="C4363" s="37" t="inlineStr">
        <is>
          <t>Clodsire baseSpeed</t>
        </is>
      </c>
      <c r="D4363" s="37" t="n">
        <v>20</v>
      </c>
      <c r="E4363" s="37" t="n">
        <v>40</v>
      </c>
      <c r="F4363" s="37" t="inlineStr">
        <is>
          <t>Differs from upstream baseline</t>
        </is>
      </c>
      <c r="G4363" s="3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37" t="inlineStr">
        <is>
          <t>2026-10-04</t>
        </is>
      </c>
      <c r="B4365" s="37" t="inlineStr">
        <is>
          <t>Abilities</t>
        </is>
      </c>
      <c r="C4365" s="37" t="inlineStr">
        <is>
          <t>Cloyster abilities</t>
        </is>
      </c>
      <c r="D4365" s="37" t="inlineStr">
        <is>
          <t>Shell Armor / Skill Link / Overcoat</t>
        </is>
      </c>
      <c r="E4365" s="37" t="inlineStr">
        <is>
          <t>Filter / Shell Armor / Overcoat</t>
        </is>
      </c>
      <c r="F4365" s="37" t="inlineStr">
        <is>
          <t>Differs from upstream baseline</t>
        </is>
      </c>
      <c r="G4365" s="3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37" t="inlineStr">
        <is>
          <t>2026-10-04</t>
        </is>
      </c>
      <c r="B4367" s="37" t="inlineStr">
        <is>
          <t>Pokemon Stats</t>
        </is>
      </c>
      <c r="C4367" s="37" t="inlineStr">
        <is>
          <t>Cofagrigus baseAttack</t>
        </is>
      </c>
      <c r="D4367" s="37" t="n">
        <v>50</v>
      </c>
      <c r="E4367" s="37" t="n">
        <v>30</v>
      </c>
      <c r="F4367" s="37" t="inlineStr">
        <is>
          <t>Differs from upstream baseline</t>
        </is>
      </c>
      <c r="G4367" s="3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37" t="inlineStr">
        <is>
          <t>2026-10-04</t>
        </is>
      </c>
      <c r="B4369" s="37" t="inlineStr">
        <is>
          <t>Abilities</t>
        </is>
      </c>
      <c r="C4369" s="37" t="inlineStr">
        <is>
          <t>Cofagrigus abilities</t>
        </is>
      </c>
      <c r="D4369" s="37" t="inlineStr">
        <is>
          <t>Mummy</t>
        </is>
      </c>
      <c r="E4369" s="37" t="inlineStr">
        <is>
          <t>Mummy / Cursed Body / Shadow Shield</t>
        </is>
      </c>
      <c r="F4369" s="37" t="inlineStr">
        <is>
          <t>Differs from upstream baseline</t>
        </is>
      </c>
      <c r="G4369" s="3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37" t="inlineStr">
        <is>
          <t>2026-10-04</t>
        </is>
      </c>
      <c r="B4371" s="37" t="inlineStr">
        <is>
          <t>Pokemon Stats</t>
        </is>
      </c>
      <c r="C4371" s="37" t="inlineStr">
        <is>
          <t>Combee baseSpAttack</t>
        </is>
      </c>
      <c r="D4371" s="37" t="n">
        <v>30</v>
      </c>
      <c r="E4371" s="37" t="n">
        <v>50</v>
      </c>
      <c r="F4371" s="37" t="inlineStr">
        <is>
          <t>Differs from upstream baseline</t>
        </is>
      </c>
      <c r="G4371" s="3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37" t="inlineStr">
        <is>
          <t>2026-10-04</t>
        </is>
      </c>
      <c r="B4373" s="37" t="inlineStr">
        <is>
          <t>Pokemon Stats</t>
        </is>
      </c>
      <c r="C4373" s="37" t="inlineStr">
        <is>
          <t>Conkeldurr baseSpAttack</t>
        </is>
      </c>
      <c r="D4373" s="37" t="n">
        <v>55</v>
      </c>
      <c r="E4373" s="37" t="n">
        <v>30</v>
      </c>
      <c r="F4373" s="37" t="inlineStr">
        <is>
          <t>Differs from upstream baseline</t>
        </is>
      </c>
      <c r="G4373" s="3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37" t="inlineStr">
        <is>
          <t>2026-10-04</t>
        </is>
      </c>
      <c r="B4375" s="37" t="inlineStr">
        <is>
          <t>Pokemon Stats</t>
        </is>
      </c>
      <c r="C4375" s="37" t="inlineStr">
        <is>
          <t>Conkeldurr baseSpeed</t>
        </is>
      </c>
      <c r="D4375" s="37" t="n">
        <v>45</v>
      </c>
      <c r="E4375" s="37" t="n">
        <v>64</v>
      </c>
      <c r="F4375" s="37" t="inlineStr">
        <is>
          <t>Differs from upstream baseline</t>
        </is>
      </c>
      <c r="G4375" s="3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37" t="inlineStr">
        <is>
          <t>2026-10-04</t>
        </is>
      </c>
      <c r="B4377" s="37" t="inlineStr">
        <is>
          <t>Pokemon Stats</t>
        </is>
      </c>
      <c r="C4377" s="37" t="inlineStr">
        <is>
          <t>Corsola baseAttack</t>
        </is>
      </c>
      <c r="D4377" s="37" t="n">
        <v>55</v>
      </c>
      <c r="E4377" s="37" t="n">
        <v>95</v>
      </c>
      <c r="F4377" s="37" t="inlineStr">
        <is>
          <t>Differs from upstream baseline</t>
        </is>
      </c>
      <c r="G4377" s="3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37" t="inlineStr">
        <is>
          <t>2026-10-04</t>
        </is>
      </c>
      <c r="B4379" s="37" t="inlineStr">
        <is>
          <t>Pokemon Stats</t>
        </is>
      </c>
      <c r="C4379" s="37" t="inlineStr">
        <is>
          <t>Corsola baseSpDefense</t>
        </is>
      </c>
      <c r="D4379" s="37" t="n">
        <v>95</v>
      </c>
      <c r="E4379" s="37" t="n">
        <v>105</v>
      </c>
      <c r="F4379" s="37" t="inlineStr">
        <is>
          <t>Differs from upstream baseline</t>
        </is>
      </c>
      <c r="G4379" s="3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37" t="inlineStr">
        <is>
          <t>2026-10-04</t>
        </is>
      </c>
      <c r="B4381" s="37" t="inlineStr">
        <is>
          <t>Pokemon Stats</t>
        </is>
      </c>
      <c r="C4381" s="37" t="inlineStr">
        <is>
          <t>Cottonee baseHP</t>
        </is>
      </c>
      <c r="D4381" s="37" t="n">
        <v>40</v>
      </c>
      <c r="E4381" s="37" t="n">
        <v>50</v>
      </c>
      <c r="F4381" s="37" t="inlineStr">
        <is>
          <t>Differs from upstream baseline</t>
        </is>
      </c>
      <c r="G4381" s="3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37" t="inlineStr">
        <is>
          <t>2026-10-04</t>
        </is>
      </c>
      <c r="B4383" s="37" t="inlineStr">
        <is>
          <t>Pokemon Stats</t>
        </is>
      </c>
      <c r="C4383" s="37" t="inlineStr">
        <is>
          <t>Cottonee baseSpAttack</t>
        </is>
      </c>
      <c r="D4383" s="37" t="n">
        <v>37</v>
      </c>
      <c r="E4383" s="37" t="n">
        <v>45</v>
      </c>
      <c r="F4383" s="37" t="inlineStr">
        <is>
          <t>Differs from upstream baseline</t>
        </is>
      </c>
      <c r="G4383" s="3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37" t="inlineStr">
        <is>
          <t>2026-10-04</t>
        </is>
      </c>
      <c r="B4385" s="37" t="inlineStr">
        <is>
          <t>Pokemon Stats</t>
        </is>
      </c>
      <c r="C4385" s="37" t="inlineStr">
        <is>
          <t>Cranidos baseDefense</t>
        </is>
      </c>
      <c r="D4385" s="37" t="n">
        <v>40</v>
      </c>
      <c r="E4385" s="37" t="n">
        <v>50</v>
      </c>
      <c r="F4385" s="37" t="inlineStr">
        <is>
          <t>Differs from upstream baseline</t>
        </is>
      </c>
      <c r="G4385" s="3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37" t="inlineStr">
        <is>
          <t>2026-10-04</t>
        </is>
      </c>
      <c r="B4387" s="37" t="inlineStr">
        <is>
          <t>Pokemon Stats</t>
        </is>
      </c>
      <c r="C4387" s="37" t="inlineStr">
        <is>
          <t>Cranidos baseSpDefense</t>
        </is>
      </c>
      <c r="D4387" s="37" t="n">
        <v>30</v>
      </c>
      <c r="E4387" s="37" t="n">
        <v>40</v>
      </c>
      <c r="F4387" s="37" t="inlineStr">
        <is>
          <t>Differs from upstream baseline</t>
        </is>
      </c>
      <c r="G4387" s="3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37" t="inlineStr">
        <is>
          <t>2026-10-04</t>
        </is>
      </c>
      <c r="B4389" s="37" t="inlineStr">
        <is>
          <t>Abilities</t>
        </is>
      </c>
      <c r="C4389" s="37" t="inlineStr">
        <is>
          <t>Crawdaunt abilities</t>
        </is>
      </c>
      <c r="D4389" s="37" t="inlineStr">
        <is>
          <t>Hyper Cutter / Shell Armor / Adaptability</t>
        </is>
      </c>
      <c r="E4389" s="37" t="inlineStr">
        <is>
          <t>Adaptability / Hyper Cutter / Adaptability</t>
        </is>
      </c>
      <c r="F4389" s="37" t="inlineStr">
        <is>
          <t>Differs from upstream baseline</t>
        </is>
      </c>
      <c r="G4389" s="3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37" t="inlineStr">
        <is>
          <t>2026-10-04</t>
        </is>
      </c>
      <c r="B4391" s="37" t="inlineStr">
        <is>
          <t>Pokemon Stats</t>
        </is>
      </c>
      <c r="C4391" s="37" t="inlineStr">
        <is>
          <t>Cresselia baseSpDefense</t>
        </is>
      </c>
      <c r="D4391" s="37" t="n">
        <v>120</v>
      </c>
      <c r="E4391" s="37" t="n">
        <v>130</v>
      </c>
      <c r="F4391" s="37" t="inlineStr">
        <is>
          <t>Differs from upstream baseline</t>
        </is>
      </c>
      <c r="G4391" s="3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37" t="inlineStr">
        <is>
          <t>2026-10-04</t>
        </is>
      </c>
      <c r="B4393" s="37" t="inlineStr">
        <is>
          <t>Abilities</t>
        </is>
      </c>
      <c r="C4393" s="37" t="inlineStr">
        <is>
          <t>Croconaw abilities</t>
        </is>
      </c>
      <c r="D4393" s="37" t="inlineStr">
        <is>
          <t>Torrent / Sheer Force</t>
        </is>
      </c>
      <c r="E4393" s="37" t="inlineStr">
        <is>
          <t>Torrent / Torrent / Sheer Force</t>
        </is>
      </c>
      <c r="F4393" s="37" t="inlineStr">
        <is>
          <t>Differs from upstream baseline</t>
        </is>
      </c>
      <c r="G4393" s="3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37" t="inlineStr">
        <is>
          <t>2026-10-04</t>
        </is>
      </c>
      <c r="B4395" s="37" t="inlineStr">
        <is>
          <t>Pokemon Stats</t>
        </is>
      </c>
      <c r="C4395" s="37" t="inlineStr">
        <is>
          <t>Crustle baseSpDefense</t>
        </is>
      </c>
      <c r="D4395" s="37" t="n">
        <v>75</v>
      </c>
      <c r="E4395" s="37" t="n">
        <v>80</v>
      </c>
      <c r="F4395" s="37" t="inlineStr">
        <is>
          <t>Differs from upstream baseline</t>
        </is>
      </c>
      <c r="G4395" s="3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37" t="inlineStr">
        <is>
          <t>2026-10-04</t>
        </is>
      </c>
      <c r="B4397" s="37" t="inlineStr">
        <is>
          <t>Pokemon Stats</t>
        </is>
      </c>
      <c r="C4397" s="37" t="inlineStr">
        <is>
          <t>Cryogonal baseAttack</t>
        </is>
      </c>
      <c r="D4397" s="37" t="n">
        <v>50</v>
      </c>
      <c r="E4397" s="37" t="n">
        <v>30</v>
      </c>
      <c r="F4397" s="37" t="inlineStr">
        <is>
          <t>Differs from upstream baseline</t>
        </is>
      </c>
      <c r="G4397" s="3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37" t="inlineStr">
        <is>
          <t>2026-10-04</t>
        </is>
      </c>
      <c r="B4399" s="37" t="inlineStr">
        <is>
          <t>Pokemon Stats</t>
        </is>
      </c>
      <c r="C4399" s="37" t="inlineStr">
        <is>
          <t>Cryogonal baseSpAttack</t>
        </is>
      </c>
      <c r="D4399" s="37" t="n">
        <v>95</v>
      </c>
      <c r="E4399" s="37" t="n">
        <v>106</v>
      </c>
      <c r="F4399" s="37" t="inlineStr">
        <is>
          <t>Differs from upstream baseline</t>
        </is>
      </c>
      <c r="G4399" s="3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37" t="inlineStr">
        <is>
          <t>2026-10-04</t>
        </is>
      </c>
      <c r="B4401" s="37" t="inlineStr">
        <is>
          <t>Abilities</t>
        </is>
      </c>
      <c r="C4401" s="37" t="inlineStr">
        <is>
          <t>Cryogonal abilities</t>
        </is>
      </c>
      <c r="D4401" s="37" t="inlineStr">
        <is>
          <t>Levitate</t>
        </is>
      </c>
      <c r="E4401" s="37" t="inlineStr">
        <is>
          <t>Levitate / Ice Body / Levitate</t>
        </is>
      </c>
      <c r="F4401" s="37" t="inlineStr">
        <is>
          <t>Differs from upstream baseline</t>
        </is>
      </c>
      <c r="G4401" s="3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37" t="inlineStr">
        <is>
          <t>2026-10-04</t>
        </is>
      </c>
      <c r="B4403" s="37" t="inlineStr">
        <is>
          <t>Pokemon Stats</t>
        </is>
      </c>
      <c r="C4403" s="37" t="inlineStr">
        <is>
          <t>Dedenne baseHP</t>
        </is>
      </c>
      <c r="D4403" s="37" t="n">
        <v>67</v>
      </c>
      <c r="E4403" s="37" t="n">
        <v>81</v>
      </c>
      <c r="F4403" s="37" t="inlineStr">
        <is>
          <t>Differs from upstream baseline</t>
        </is>
      </c>
      <c r="G4403" s="3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37" t="inlineStr">
        <is>
          <t>2026-10-04</t>
        </is>
      </c>
      <c r="B4405" s="37" t="inlineStr">
        <is>
          <t>Pokemon Stats</t>
        </is>
      </c>
      <c r="C4405" s="37" t="inlineStr">
        <is>
          <t>Dedenne baseDefense</t>
        </is>
      </c>
      <c r="D4405" s="37" t="n">
        <v>57</v>
      </c>
      <c r="E4405" s="37" t="n">
        <v>91</v>
      </c>
      <c r="F4405" s="37" t="inlineStr">
        <is>
          <t>Differs from upstream baseline</t>
        </is>
      </c>
      <c r="G4405" s="3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37" t="inlineStr">
        <is>
          <t>2026-10-04</t>
        </is>
      </c>
      <c r="B4407" s="37" t="inlineStr">
        <is>
          <t>Pokemon Stats</t>
        </is>
      </c>
      <c r="C4407" s="37" t="inlineStr">
        <is>
          <t>Dedenne baseSpDefense</t>
        </is>
      </c>
      <c r="D4407" s="37" t="n">
        <v>67</v>
      </c>
      <c r="E4407" s="37" t="n">
        <v>83</v>
      </c>
      <c r="F4407" s="37" t="inlineStr">
        <is>
          <t>Differs from upstream baseline</t>
        </is>
      </c>
      <c r="G4407" s="3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37" t="inlineStr">
        <is>
          <t>2026-10-04</t>
        </is>
      </c>
      <c r="B4409" s="37" t="inlineStr">
        <is>
          <t>Evolutions</t>
        </is>
      </c>
      <c r="C4409" s="37" t="inlineStr">
        <is>
          <t>Deino evolution</t>
        </is>
      </c>
      <c r="D4409" s="37" t="inlineStr">
        <is>
          <t>Lv 50 -&gt; Zweilous</t>
        </is>
      </c>
      <c r="E4409" s="37" t="inlineStr">
        <is>
          <t>Lv 42 -&gt; Zweilous</t>
        </is>
      </c>
      <c r="F4409" s="37" t="inlineStr">
        <is>
          <t>Differs from upstream baseline</t>
        </is>
      </c>
      <c r="G4409" s="3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37" t="inlineStr">
        <is>
          <t>2026-10-04</t>
        </is>
      </c>
      <c r="B4411" s="37" t="inlineStr">
        <is>
          <t>Pokemon Stats</t>
        </is>
      </c>
      <c r="C4411" s="37" t="inlineStr">
        <is>
          <t>Delcatty baseDefense</t>
        </is>
      </c>
      <c r="D4411" s="37" t="n">
        <v>65</v>
      </c>
      <c r="E4411" s="37" t="n">
        <v>75</v>
      </c>
      <c r="F4411" s="37" t="inlineStr">
        <is>
          <t>Differs from upstream baseline</t>
        </is>
      </c>
      <c r="G4411" s="3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37" t="inlineStr">
        <is>
          <t>2026-10-04</t>
        </is>
      </c>
      <c r="B4413" s="37" t="inlineStr">
        <is>
          <t>Pokemon Stats</t>
        </is>
      </c>
      <c r="C4413" s="37" t="inlineStr">
        <is>
          <t>Delcatty baseSpDefense</t>
        </is>
      </c>
      <c r="D4413" s="37" t="n">
        <v>55</v>
      </c>
      <c r="E4413" s="37" t="n">
        <v>75</v>
      </c>
      <c r="F4413" s="37" t="inlineStr">
        <is>
          <t>Differs from upstream baseline</t>
        </is>
      </c>
      <c r="G4413" s="3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37" t="inlineStr">
        <is>
          <t>2026-10-04</t>
        </is>
      </c>
      <c r="B4415" s="37" t="inlineStr">
        <is>
          <t>Abilities</t>
        </is>
      </c>
      <c r="C4415" s="37" t="inlineStr">
        <is>
          <t>Delcatty abilities</t>
        </is>
      </c>
      <c r="D4415" s="37" t="inlineStr">
        <is>
          <t>Cute Charm / Normalize / Wonder Skin</t>
        </is>
      </c>
      <c r="E4415" s="37" t="inlineStr">
        <is>
          <t>Cute Charm / Cute Charm / Wonder Skin</t>
        </is>
      </c>
      <c r="F4415" s="37" t="inlineStr">
        <is>
          <t>Differs from upstream baseline</t>
        </is>
      </c>
      <c r="G4415" s="3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37" t="inlineStr">
        <is>
          <t>2026-10-04</t>
        </is>
      </c>
      <c r="B4417" s="37" t="inlineStr">
        <is>
          <t>Pokemon Stats</t>
        </is>
      </c>
      <c r="C4417" s="37" t="inlineStr">
        <is>
          <t>Delibird baseSpAttack</t>
        </is>
      </c>
      <c r="D4417" s="37" t="n">
        <v>65</v>
      </c>
      <c r="E4417" s="37" t="n">
        <v>85</v>
      </c>
      <c r="F4417" s="37" t="inlineStr">
        <is>
          <t>Differs from upstream baseline</t>
        </is>
      </c>
      <c r="G4417" s="3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37" t="inlineStr">
        <is>
          <t>2026-10-04</t>
        </is>
      </c>
      <c r="B4419" s="37" t="inlineStr">
        <is>
          <t>Abilities</t>
        </is>
      </c>
      <c r="C4419" s="37" t="inlineStr">
        <is>
          <t>Delibird abilities</t>
        </is>
      </c>
      <c r="D4419" s="37" t="inlineStr">
        <is>
          <t>Vital Spirit / Hustle / Insomnia</t>
        </is>
      </c>
      <c r="E4419" s="37" t="inlineStr">
        <is>
          <t>Adaptability / Adaptability / Insomnia</t>
        </is>
      </c>
      <c r="F4419" s="37" t="inlineStr">
        <is>
          <t>Differs from upstream baseline</t>
        </is>
      </c>
      <c r="G4419" s="3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37" t="inlineStr">
        <is>
          <t>2026-10-04</t>
        </is>
      </c>
      <c r="B4421" s="37" t="inlineStr">
        <is>
          <t>Pokemon Stats</t>
        </is>
      </c>
      <c r="C4421" s="37" t="inlineStr">
        <is>
          <t>Delphox baseDefense</t>
        </is>
      </c>
      <c r="D4421" s="37" t="n">
        <v>72</v>
      </c>
      <c r="E4421" s="37" t="n">
        <v>82</v>
      </c>
      <c r="F4421" s="37" t="inlineStr">
        <is>
          <t>Differs from upstream baseline</t>
        </is>
      </c>
      <c r="G4421" s="3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37" t="inlineStr">
        <is>
          <t>2026-10-04</t>
        </is>
      </c>
      <c r="B4423" s="37" t="inlineStr">
        <is>
          <t>Pokemon Stats</t>
        </is>
      </c>
      <c r="C4423" s="37" t="inlineStr">
        <is>
          <t>Delphox baseSpeed</t>
        </is>
      </c>
      <c r="D4423" s="37" t="n">
        <v>104</v>
      </c>
      <c r="E4423" s="37" t="n">
        <v>122</v>
      </c>
      <c r="F4423" s="37" t="inlineStr">
        <is>
          <t>Differs from upstream baseline</t>
        </is>
      </c>
      <c r="G4423" s="3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37" t="inlineStr">
        <is>
          <t>2026-10-04</t>
        </is>
      </c>
      <c r="B4425" s="37" t="inlineStr">
        <is>
          <t>Pokemon Stats</t>
        </is>
      </c>
      <c r="C4425" s="37" t="inlineStr">
        <is>
          <t>Deoxys baseHP</t>
        </is>
      </c>
      <c r="D4425" s="37" t="n">
        <v>50</v>
      </c>
      <c r="E4425" s="37" t="n">
        <v>90</v>
      </c>
      <c r="F4425" s="37" t="inlineStr">
        <is>
          <t>Differs from upstream baseline</t>
        </is>
      </c>
      <c r="G4425" s="3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37" t="inlineStr">
        <is>
          <t>2026-10-04</t>
        </is>
      </c>
      <c r="B4427" s="37" t="inlineStr">
        <is>
          <t>Pokemon Stats</t>
        </is>
      </c>
      <c r="C4427" s="37" t="inlineStr">
        <is>
          <t>Deoxys baseSpAttack</t>
        </is>
      </c>
      <c r="D4427" s="37" t="n">
        <v>180</v>
      </c>
      <c r="E4427" s="37" t="n">
        <v>200</v>
      </c>
      <c r="F4427" s="37" t="inlineStr">
        <is>
          <t>Differs from upstream baseline</t>
        </is>
      </c>
      <c r="G4427" s="3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37" t="inlineStr">
        <is>
          <t>2026-10-04</t>
        </is>
      </c>
      <c r="B4429" s="37" t="inlineStr">
        <is>
          <t>Pokemon Stats</t>
        </is>
      </c>
      <c r="C4429" s="37" t="inlineStr">
        <is>
          <t>Deoxys baseAttack</t>
        </is>
      </c>
      <c r="D4429" s="37" t="n">
        <v>70</v>
      </c>
      <c r="E4429" s="37" t="n">
        <v>100</v>
      </c>
      <c r="F4429" s="37" t="inlineStr">
        <is>
          <t>Differs from upstream baseline</t>
        </is>
      </c>
      <c r="G4429" s="3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37" t="inlineStr">
        <is>
          <t>2026-10-04</t>
        </is>
      </c>
      <c r="B4431" s="37" t="inlineStr">
        <is>
          <t>Pokemon Stats</t>
        </is>
      </c>
      <c r="C4431" s="37" t="inlineStr">
        <is>
          <t>Deoxys baseSpAttack</t>
        </is>
      </c>
      <c r="D4431" s="37" t="n">
        <v>70</v>
      </c>
      <c r="E4431" s="37" t="n">
        <v>100</v>
      </c>
      <c r="F4431" s="37" t="inlineStr">
        <is>
          <t>Differs from upstream baseline</t>
        </is>
      </c>
      <c r="G4431" s="3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37" t="inlineStr">
        <is>
          <t>2026-10-04</t>
        </is>
      </c>
      <c r="B4433" s="37" t="inlineStr">
        <is>
          <t>Pokemon Stats</t>
        </is>
      </c>
      <c r="C4433" s="37" t="inlineStr">
        <is>
          <t>Deoxys baseDefense</t>
        </is>
      </c>
      <c r="D4433" s="37" t="n">
        <v>50</v>
      </c>
      <c r="E4433" s="37" t="n">
        <v>70</v>
      </c>
      <c r="F4433" s="37" t="inlineStr">
        <is>
          <t>Differs from upstream baseline</t>
        </is>
      </c>
      <c r="G4433" s="3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37" t="inlineStr">
        <is>
          <t>2026-10-04</t>
        </is>
      </c>
      <c r="B4435" s="37" t="inlineStr">
        <is>
          <t>Pokemon Stats</t>
        </is>
      </c>
      <c r="C4435" s="37" t="inlineStr">
        <is>
          <t>Deoxys baseAttack</t>
        </is>
      </c>
      <c r="D4435" s="37" t="n">
        <v>95</v>
      </c>
      <c r="E4435" s="37" t="n">
        <v>100</v>
      </c>
      <c r="F4435" s="37" t="inlineStr">
        <is>
          <t>Differs from upstream baseline</t>
        </is>
      </c>
      <c r="G4435" s="3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37" t="inlineStr">
        <is>
          <t>2026-10-04</t>
        </is>
      </c>
      <c r="B4437" s="37" t="inlineStr">
        <is>
          <t>Pokemon Stats</t>
        </is>
      </c>
      <c r="C4437" s="37" t="inlineStr">
        <is>
          <t>Deoxys baseSpAttack</t>
        </is>
      </c>
      <c r="D4437" s="37" t="n">
        <v>95</v>
      </c>
      <c r="E4437" s="37" t="n">
        <v>100</v>
      </c>
      <c r="F4437" s="37" t="inlineStr">
        <is>
          <t>Differs from upstream baseline</t>
        </is>
      </c>
      <c r="G4437" s="3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37" t="inlineStr">
        <is>
          <t>2026-10-04</t>
        </is>
      </c>
      <c r="B4439" s="37" t="inlineStr">
        <is>
          <t>Pokemon Stats</t>
        </is>
      </c>
      <c r="C4439" s="37" t="inlineStr">
        <is>
          <t>Deoxys baseSpeed</t>
        </is>
      </c>
      <c r="D4439" s="37" t="n">
        <v>180</v>
      </c>
      <c r="E4439" s="37" t="n">
        <v>190</v>
      </c>
      <c r="F4439" s="37" t="inlineStr">
        <is>
          <t>Differs from upstream baseline</t>
        </is>
      </c>
      <c r="G4439" s="3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37" t="inlineStr">
        <is>
          <t>2026-10-04</t>
        </is>
      </c>
      <c r="B4441" s="37" t="inlineStr">
        <is>
          <t>Pokemon Stats</t>
        </is>
      </c>
      <c r="C4441" s="37" t="inlineStr">
        <is>
          <t>Diggersby baseHP</t>
        </is>
      </c>
      <c r="D4441" s="37" t="n">
        <v>85</v>
      </c>
      <c r="E4441" s="37" t="n">
        <v>95</v>
      </c>
      <c r="F4441" s="37" t="inlineStr">
        <is>
          <t>Differs from upstream baseline</t>
        </is>
      </c>
      <c r="G4441" s="3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37" t="inlineStr">
        <is>
          <t>2026-10-04</t>
        </is>
      </c>
      <c r="B4443" s="37" t="inlineStr">
        <is>
          <t>Pokemon Stats</t>
        </is>
      </c>
      <c r="C4443" s="37" t="inlineStr">
        <is>
          <t>Diggersby baseSpAttack</t>
        </is>
      </c>
      <c r="D4443" s="37" t="n">
        <v>50</v>
      </c>
      <c r="E4443" s="37" t="n">
        <v>58</v>
      </c>
      <c r="F4443" s="37" t="inlineStr">
        <is>
          <t>Differs from upstream baseline</t>
        </is>
      </c>
      <c r="G4443" s="3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37" t="inlineStr">
        <is>
          <t>2026-10-04</t>
        </is>
      </c>
      <c r="B4445" s="37" t="inlineStr">
        <is>
          <t>Abilities</t>
        </is>
      </c>
      <c r="C4445" s="37" t="inlineStr">
        <is>
          <t>Diglett abilities</t>
        </is>
      </c>
      <c r="D4445" s="37" t="inlineStr">
        <is>
          <t>Sand Veil / Arena Trap / Sand Force</t>
        </is>
      </c>
      <c r="E4445" s="37" t="inlineStr">
        <is>
          <t>Arena Trap / Arena Trap / Sand Force</t>
        </is>
      </c>
      <c r="F4445" s="37" t="inlineStr">
        <is>
          <t>Differs from upstream baseline</t>
        </is>
      </c>
      <c r="G4445" s="3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37" t="inlineStr">
        <is>
          <t>2026-10-04</t>
        </is>
      </c>
      <c r="B4447" s="37" t="inlineStr">
        <is>
          <t>Pokemon Stats</t>
        </is>
      </c>
      <c r="C4447" s="37" t="inlineStr">
        <is>
          <t>Diglett baseDefense</t>
        </is>
      </c>
      <c r="D4447" s="37" t="n">
        <v>30</v>
      </c>
      <c r="E4447" s="37" t="n">
        <v>42</v>
      </c>
      <c r="F4447" s="37" t="inlineStr">
        <is>
          <t>Differs from upstream baseline</t>
        </is>
      </c>
      <c r="G4447" s="3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37" t="inlineStr">
        <is>
          <t>2026-10-04</t>
        </is>
      </c>
      <c r="B4449" s="37" t="inlineStr">
        <is>
          <t>Pokemon Stats</t>
        </is>
      </c>
      <c r="C4449" s="37" t="inlineStr">
        <is>
          <t>Diglett baseSpDefense</t>
        </is>
      </c>
      <c r="D4449" s="37" t="n">
        <v>45</v>
      </c>
      <c r="E4449" s="37" t="n">
        <v>48</v>
      </c>
      <c r="F4449" s="37" t="inlineStr">
        <is>
          <t>Differs from upstream baseline</t>
        </is>
      </c>
      <c r="G4449" s="3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37" t="inlineStr">
        <is>
          <t>2026-10-04</t>
        </is>
      </c>
      <c r="B4451" s="37" t="inlineStr">
        <is>
          <t>Pokemon Stats</t>
        </is>
      </c>
      <c r="C4451" s="37" t="inlineStr">
        <is>
          <t>Ditto baseAttack</t>
        </is>
      </c>
      <c r="D4451" s="37" t="n">
        <v>48</v>
      </c>
      <c r="E4451" s="37" t="n">
        <v>100</v>
      </c>
      <c r="F4451" s="37" t="inlineStr">
        <is>
          <t>Differs from upstream baseline</t>
        </is>
      </c>
      <c r="G4451" s="3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37" t="inlineStr">
        <is>
          <t>2026-10-04</t>
        </is>
      </c>
      <c r="B4453" s="37" t="inlineStr">
        <is>
          <t>Pokemon Stats</t>
        </is>
      </c>
      <c r="C4453" s="37" t="inlineStr">
        <is>
          <t>Ditto baseSpAttack</t>
        </is>
      </c>
      <c r="D4453" s="37" t="n">
        <v>48</v>
      </c>
      <c r="E4453" s="37" t="n">
        <v>100</v>
      </c>
      <c r="F4453" s="37" t="inlineStr">
        <is>
          <t>Differs from upstream baseline</t>
        </is>
      </c>
      <c r="G4453" s="3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37" t="inlineStr">
        <is>
          <t>2026-10-04</t>
        </is>
      </c>
      <c r="B4455" s="37" t="inlineStr">
        <is>
          <t>Pokemon Stats</t>
        </is>
      </c>
      <c r="C4455" s="37" t="inlineStr">
        <is>
          <t>Ditto baseSpeed</t>
        </is>
      </c>
      <c r="D4455" s="37" t="n">
        <v>48</v>
      </c>
      <c r="E4455" s="37" t="n">
        <v>100</v>
      </c>
      <c r="F4455" s="37" t="inlineStr">
        <is>
          <t>Differs from upstream baseline</t>
        </is>
      </c>
      <c r="G4455" s="3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37" t="inlineStr">
        <is>
          <t>2026-10-04</t>
        </is>
      </c>
      <c r="B4457" s="37" t="inlineStr">
        <is>
          <t>Pokemon Stats</t>
        </is>
      </c>
      <c r="C4457" s="37" t="inlineStr">
        <is>
          <t>Dodrio baseHP</t>
        </is>
      </c>
      <c r="D4457" s="37" t="n">
        <v>60</v>
      </c>
      <c r="E4457" s="37" t="n">
        <v>70</v>
      </c>
      <c r="F4457" s="37" t="inlineStr">
        <is>
          <t>Differs from upstream baseline</t>
        </is>
      </c>
      <c r="G4457" s="3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37" t="inlineStr">
        <is>
          <t>2026-10-04</t>
        </is>
      </c>
      <c r="B4459" s="37" t="inlineStr">
        <is>
          <t>Abilities</t>
        </is>
      </c>
      <c r="C4459" s="37" t="inlineStr">
        <is>
          <t>Dodrio abilities</t>
        </is>
      </c>
      <c r="D4459" s="37" t="inlineStr">
        <is>
          <t>Run Away / Early Bird / Tangled Feet</t>
        </is>
      </c>
      <c r="E4459" s="37" t="inlineStr">
        <is>
          <t>Quick Feet / Tangled Feet / Tangled Feet</t>
        </is>
      </c>
      <c r="F4459" s="37" t="inlineStr">
        <is>
          <t>Differs from upstream baseline</t>
        </is>
      </c>
      <c r="G4459" s="3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37" t="inlineStr">
        <is>
          <t>2026-10-04</t>
        </is>
      </c>
      <c r="B4461" s="37" t="inlineStr">
        <is>
          <t>Pokemon Stats</t>
        </is>
      </c>
      <c r="C4461" s="37" t="inlineStr">
        <is>
          <t>Donphan baseHP</t>
        </is>
      </c>
      <c r="D4461" s="37" t="n">
        <v>90</v>
      </c>
      <c r="E4461" s="37" t="n">
        <v>95</v>
      </c>
      <c r="F4461" s="37" t="inlineStr">
        <is>
          <t>Differs from upstream baseline</t>
        </is>
      </c>
      <c r="G4461" s="3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37" t="inlineStr">
        <is>
          <t>2026-10-04</t>
        </is>
      </c>
      <c r="B4463" s="37" t="inlineStr">
        <is>
          <t>Pokemon Stats</t>
        </is>
      </c>
      <c r="C4463" s="37" t="inlineStr">
        <is>
          <t>Donphan baseSpAttack</t>
        </is>
      </c>
      <c r="D4463" s="37" t="n">
        <v>60</v>
      </c>
      <c r="E4463" s="37" t="n">
        <v>55</v>
      </c>
      <c r="F4463" s="37" t="inlineStr">
        <is>
          <t>Differs from upstream baseline</t>
        </is>
      </c>
      <c r="G4463" s="3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37" t="inlineStr">
        <is>
          <t>2026-10-04</t>
        </is>
      </c>
      <c r="B4465" s="37" t="inlineStr">
        <is>
          <t>Pokemon Stats</t>
        </is>
      </c>
      <c r="C4465" s="37" t="inlineStr">
        <is>
          <t>Doublade baseAttack</t>
        </is>
      </c>
      <c r="D4465" s="37" t="n">
        <v>110</v>
      </c>
      <c r="E4465" s="37" t="n">
        <v>125</v>
      </c>
      <c r="F4465" s="37" t="inlineStr">
        <is>
          <t>Differs from upstream baseline</t>
        </is>
      </c>
      <c r="G4465" s="3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37" t="inlineStr">
        <is>
          <t>2026-10-04</t>
        </is>
      </c>
      <c r="B4467" s="37" t="inlineStr">
        <is>
          <t>Pokemon Stats</t>
        </is>
      </c>
      <c r="C4467" s="37" t="inlineStr">
        <is>
          <t>Dragalge baseHP</t>
        </is>
      </c>
      <c r="D4467" s="37" t="n">
        <v>65</v>
      </c>
      <c r="E4467" s="37" t="n">
        <v>75</v>
      </c>
      <c r="F4467" s="37" t="inlineStr">
        <is>
          <t>Differs from upstream baseline</t>
        </is>
      </c>
      <c r="G4467" s="3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37" t="inlineStr">
        <is>
          <t>2026-10-04</t>
        </is>
      </c>
      <c r="B4469" s="37" t="inlineStr">
        <is>
          <t>Abilities</t>
        </is>
      </c>
      <c r="C4469" s="37" t="inlineStr">
        <is>
          <t>Dragonair abilities</t>
        </is>
      </c>
      <c r="D4469" s="37" t="inlineStr">
        <is>
          <t>Shed Skin / Marvel Scale</t>
        </is>
      </c>
      <c r="E4469" s="37" t="inlineStr">
        <is>
          <t>Shed Skin / Shed Skin / Marvel Scale</t>
        </is>
      </c>
      <c r="F4469" s="37" t="inlineStr">
        <is>
          <t>Differs from upstream baseline</t>
        </is>
      </c>
      <c r="G4469" s="3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37" t="inlineStr">
        <is>
          <t>2026-10-04</t>
        </is>
      </c>
      <c r="B4471" s="37" t="inlineStr">
        <is>
          <t>Abilities</t>
        </is>
      </c>
      <c r="C4471" s="37" t="inlineStr">
        <is>
          <t>Dragonite abilities</t>
        </is>
      </c>
      <c r="D4471" s="37" t="inlineStr">
        <is>
          <t>Inner Focus / Multiscale</t>
        </is>
      </c>
      <c r="E4471" s="37" t="inlineStr">
        <is>
          <t>Thick Fat / Thick Fat / Multiscale</t>
        </is>
      </c>
      <c r="F4471" s="37" t="inlineStr">
        <is>
          <t>Differs from upstream baseline</t>
        </is>
      </c>
      <c r="G4471" s="3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37" t="inlineStr">
        <is>
          <t>2026-10-04</t>
        </is>
      </c>
      <c r="B4473" s="37" t="inlineStr">
        <is>
          <t>Abilities</t>
        </is>
      </c>
      <c r="C4473" s="37" t="inlineStr">
        <is>
          <t>Dratini abilities</t>
        </is>
      </c>
      <c r="D4473" s="37" t="inlineStr">
        <is>
          <t>Shed Skin / Marvel Scale</t>
        </is>
      </c>
      <c r="E4473" s="37" t="inlineStr">
        <is>
          <t>Shed Skin / Shed Skin / Marvel Scale</t>
        </is>
      </c>
      <c r="F4473" s="37" t="inlineStr">
        <is>
          <t>Differs from upstream baseline</t>
        </is>
      </c>
      <c r="G4473" s="3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37" t="inlineStr">
        <is>
          <t>2026-10-04</t>
        </is>
      </c>
      <c r="B4475" s="37" t="inlineStr">
        <is>
          <t>Abilities</t>
        </is>
      </c>
      <c r="C4475" s="37" t="inlineStr">
        <is>
          <t>Drifloon abilities</t>
        </is>
      </c>
      <c r="D4475" s="37" t="inlineStr">
        <is>
          <t>Aftermath / Unburden / Flare Boost</t>
        </is>
      </c>
      <c r="E4475" s="37" t="inlineStr">
        <is>
          <t>Unburden / Unburden / Flare Boost</t>
        </is>
      </c>
      <c r="F4475" s="37" t="inlineStr">
        <is>
          <t>Differs from upstream baseline</t>
        </is>
      </c>
      <c r="G4475" s="3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37" t="inlineStr">
        <is>
          <t>2026-10-04</t>
        </is>
      </c>
      <c r="B4477" s="37" t="inlineStr">
        <is>
          <t>Pokemon Stats</t>
        </is>
      </c>
      <c r="C4477" s="37" t="inlineStr">
        <is>
          <t>Druddigon baseHP</t>
        </is>
      </c>
      <c r="D4477" s="37" t="n">
        <v>77</v>
      </c>
      <c r="E4477" s="37" t="n">
        <v>87</v>
      </c>
      <c r="F4477" s="37" t="inlineStr">
        <is>
          <t>Differs from upstream baseline</t>
        </is>
      </c>
      <c r="G4477" s="3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37" t="inlineStr">
        <is>
          <t>2026-10-04</t>
        </is>
      </c>
      <c r="B4479" s="37" t="inlineStr">
        <is>
          <t>Pokemon Stats</t>
        </is>
      </c>
      <c r="C4479" s="37" t="inlineStr">
        <is>
          <t>Druddigon baseSpAttack</t>
        </is>
      </c>
      <c r="D4479" s="37" t="n">
        <v>60</v>
      </c>
      <c r="E4479" s="37" t="n">
        <v>30</v>
      </c>
      <c r="F4479" s="37" t="inlineStr">
        <is>
          <t>Differs from upstream baseline</t>
        </is>
      </c>
      <c r="G4479" s="3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37" t="inlineStr">
        <is>
          <t>2026-10-04</t>
        </is>
      </c>
      <c r="B4481" s="37" t="inlineStr">
        <is>
          <t>Pokemon Stats</t>
        </is>
      </c>
      <c r="C4481" s="37" t="inlineStr">
        <is>
          <t>Druddigon baseSpeed</t>
        </is>
      </c>
      <c r="D4481" s="37" t="n">
        <v>48</v>
      </c>
      <c r="E4481" s="37" t="n">
        <v>71</v>
      </c>
      <c r="F4481" s="37" t="inlineStr">
        <is>
          <t>Differs from upstream baseline</t>
        </is>
      </c>
      <c r="G4481" s="3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37" t="inlineStr">
        <is>
          <t>2026-10-04</t>
        </is>
      </c>
      <c r="B4483" s="37" t="inlineStr">
        <is>
          <t>Pokemon Stats</t>
        </is>
      </c>
      <c r="C4483" s="37" t="inlineStr">
        <is>
          <t>Dugtrio baseHP</t>
        </is>
      </c>
      <c r="D4483" s="37" t="n">
        <v>35</v>
      </c>
      <c r="E4483" s="37" t="n">
        <v>56</v>
      </c>
      <c r="F4483" s="37" t="inlineStr">
        <is>
          <t>Differs from upstream baseline</t>
        </is>
      </c>
      <c r="G4483" s="3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37" t="inlineStr">
        <is>
          <t>2026-10-04</t>
        </is>
      </c>
      <c r="B4485" s="37" t="inlineStr">
        <is>
          <t>Pokemon Stats</t>
        </is>
      </c>
      <c r="C4485" s="37" t="inlineStr">
        <is>
          <t>Dugtrio baseDefense</t>
        </is>
      </c>
      <c r="D4485" s="37" t="n">
        <v>60</v>
      </c>
      <c r="E4485" s="37" t="n">
        <v>70</v>
      </c>
      <c r="F4485" s="37" t="inlineStr">
        <is>
          <t>Differs from upstream baseline</t>
        </is>
      </c>
      <c r="G4485" s="3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37" t="inlineStr">
        <is>
          <t>2026-10-04</t>
        </is>
      </c>
      <c r="B4487" s="37" t="inlineStr">
        <is>
          <t>Pokemon Stats</t>
        </is>
      </c>
      <c r="C4487" s="37" t="inlineStr">
        <is>
          <t>Dugtrio baseSpDefense</t>
        </is>
      </c>
      <c r="D4487" s="37" t="n">
        <v>70</v>
      </c>
      <c r="E4487" s="37" t="n">
        <v>76</v>
      </c>
      <c r="F4487" s="37" t="inlineStr">
        <is>
          <t>Differs from upstream baseline</t>
        </is>
      </c>
      <c r="G4487" s="3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37" t="inlineStr">
        <is>
          <t>2026-10-04</t>
        </is>
      </c>
      <c r="B4489" s="37" t="inlineStr">
        <is>
          <t>Pokemon Stats</t>
        </is>
      </c>
      <c r="C4489" s="37" t="inlineStr">
        <is>
          <t>Dunsparce baseAttack</t>
        </is>
      </c>
      <c r="D4489" s="37" t="n">
        <v>70</v>
      </c>
      <c r="E4489" s="37" t="n">
        <v>90</v>
      </c>
      <c r="F4489" s="37" t="inlineStr">
        <is>
          <t>Differs from upstream baseline</t>
        </is>
      </c>
      <c r="G4489" s="3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37" t="inlineStr">
        <is>
          <t>2026-10-04</t>
        </is>
      </c>
      <c r="B4491" s="37" t="inlineStr">
        <is>
          <t>Pokemon Stats</t>
        </is>
      </c>
      <c r="C4491" s="37" t="inlineStr">
        <is>
          <t>Dunsparce baseSpAttack</t>
        </is>
      </c>
      <c r="D4491" s="37" t="n">
        <v>65</v>
      </c>
      <c r="E4491" s="37" t="n">
        <v>85</v>
      </c>
      <c r="F4491" s="37" t="inlineStr">
        <is>
          <t>Differs from upstream baseline</t>
        </is>
      </c>
      <c r="G4491" s="3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37" t="inlineStr">
        <is>
          <t>2026-10-04</t>
        </is>
      </c>
      <c r="B4493" s="37" t="inlineStr">
        <is>
          <t>Pokemon Stats</t>
        </is>
      </c>
      <c r="C4493" s="37" t="inlineStr">
        <is>
          <t>Dunsparce baseSpeed</t>
        </is>
      </c>
      <c r="D4493" s="37" t="n">
        <v>45</v>
      </c>
      <c r="E4493" s="37" t="n">
        <v>55</v>
      </c>
      <c r="F4493" s="37" t="inlineStr">
        <is>
          <t>Differs from upstream baseline</t>
        </is>
      </c>
      <c r="G4493" s="3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37" t="inlineStr">
        <is>
          <t>2026-10-04</t>
        </is>
      </c>
      <c r="B4495" s="37" t="inlineStr">
        <is>
          <t>Pokemon Stats</t>
        </is>
      </c>
      <c r="C4495" s="37" t="inlineStr">
        <is>
          <t>Duosion baseAttack</t>
        </is>
      </c>
      <c r="D4495" s="37" t="n">
        <v>40</v>
      </c>
      <c r="E4495" s="37" t="n">
        <v>30</v>
      </c>
      <c r="F4495" s="37" t="inlineStr">
        <is>
          <t>Differs from upstream baseline</t>
        </is>
      </c>
      <c r="G4495" s="3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37" t="inlineStr">
        <is>
          <t>2026-10-04</t>
        </is>
      </c>
      <c r="B4497" s="37" t="inlineStr">
        <is>
          <t>Pokemon Stats</t>
        </is>
      </c>
      <c r="C4497" s="37" t="inlineStr">
        <is>
          <t>Duosion baseSpAttack</t>
        </is>
      </c>
      <c r="D4497" s="37" t="n">
        <v>125</v>
      </c>
      <c r="E4497" s="37" t="n">
        <v>136</v>
      </c>
      <c r="F4497" s="37" t="inlineStr">
        <is>
          <t>Differs from upstream baseline</t>
        </is>
      </c>
      <c r="G4497" s="3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37" t="inlineStr">
        <is>
          <t>2026-10-04</t>
        </is>
      </c>
      <c r="B4499" s="37" t="inlineStr">
        <is>
          <t>Pokemon Stats</t>
        </is>
      </c>
      <c r="C4499" s="37" t="inlineStr">
        <is>
          <t>Duosion baseSpeed</t>
        </is>
      </c>
      <c r="D4499" s="37" t="n">
        <v>30</v>
      </c>
      <c r="E4499" s="37" t="n">
        <v>34</v>
      </c>
      <c r="F4499" s="37" t="inlineStr">
        <is>
          <t>Differs from upstream baseline</t>
        </is>
      </c>
      <c r="G4499" s="3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37" t="inlineStr">
        <is>
          <t>2026-10-04</t>
        </is>
      </c>
      <c r="B4501" s="37" t="inlineStr">
        <is>
          <t>Pokemon Stats</t>
        </is>
      </c>
      <c r="C4501" s="37" t="inlineStr">
        <is>
          <t>Durant baseAttack</t>
        </is>
      </c>
      <c r="D4501" s="37" t="n">
        <v>109</v>
      </c>
      <c r="E4501" s="37" t="n">
        <v>120</v>
      </c>
      <c r="F4501" s="37" t="inlineStr">
        <is>
          <t>Differs from upstream baseline</t>
        </is>
      </c>
      <c r="G4501" s="3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37" t="inlineStr">
        <is>
          <t>2026-10-04</t>
        </is>
      </c>
      <c r="B4503" s="37" t="inlineStr">
        <is>
          <t>Pokemon Stats</t>
        </is>
      </c>
      <c r="C4503" s="37" t="inlineStr">
        <is>
          <t>Durant baseSpDefense</t>
        </is>
      </c>
      <c r="D4503" s="37" t="n">
        <v>48</v>
      </c>
      <c r="E4503" s="37" t="n">
        <v>55</v>
      </c>
      <c r="F4503" s="37" t="inlineStr">
        <is>
          <t>Differs from upstream baseline</t>
        </is>
      </c>
      <c r="G4503" s="3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37" t="inlineStr">
        <is>
          <t>2026-10-04</t>
        </is>
      </c>
      <c r="B4505" s="37" t="inlineStr">
        <is>
          <t>Pokemon Stats</t>
        </is>
      </c>
      <c r="C4505" s="37" t="inlineStr">
        <is>
          <t>Dusclops baseHP</t>
        </is>
      </c>
      <c r="D4505" s="37" t="n">
        <v>40</v>
      </c>
      <c r="E4505" s="37" t="n">
        <v>75</v>
      </c>
      <c r="F4505" s="37" t="inlineStr">
        <is>
          <t>Differs from upstream baseline</t>
        </is>
      </c>
      <c r="G4505" s="3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37" t="inlineStr">
        <is>
          <t>2026-10-04</t>
        </is>
      </c>
      <c r="B4507" s="37" t="inlineStr">
        <is>
          <t>Pokemon Stats</t>
        </is>
      </c>
      <c r="C4507" s="37" t="inlineStr">
        <is>
          <t>Dusclops baseSpAttack</t>
        </is>
      </c>
      <c r="D4507" s="37" t="n">
        <v>60</v>
      </c>
      <c r="E4507" s="37" t="n">
        <v>40</v>
      </c>
      <c r="F4507" s="37" t="inlineStr">
        <is>
          <t>Differs from upstream baseline</t>
        </is>
      </c>
      <c r="G4507" s="3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37" t="inlineStr">
        <is>
          <t>2026-10-04</t>
        </is>
      </c>
      <c r="B4509" s="37" t="inlineStr">
        <is>
          <t>Pokemon Stats</t>
        </is>
      </c>
      <c r="C4509" s="37" t="inlineStr">
        <is>
          <t>Dusknoir baseSpAttack</t>
        </is>
      </c>
      <c r="D4509" s="37" t="n">
        <v>65</v>
      </c>
      <c r="E4509" s="37" t="n">
        <v>35</v>
      </c>
      <c r="F4509" s="37" t="inlineStr">
        <is>
          <t>Differs from upstream baseline</t>
        </is>
      </c>
      <c r="G4509" s="3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37" t="inlineStr">
        <is>
          <t>2026-10-04</t>
        </is>
      </c>
      <c r="B4511" s="37" t="inlineStr">
        <is>
          <t>Pokemon Stats</t>
        </is>
      </c>
      <c r="C4511" s="37" t="inlineStr">
        <is>
          <t>Duskull baseHP</t>
        </is>
      </c>
      <c r="D4511" s="37" t="n">
        <v>20</v>
      </c>
      <c r="E4511" s="37" t="n">
        <v>40</v>
      </c>
      <c r="F4511" s="37" t="inlineStr">
        <is>
          <t>Differs from upstream baseline</t>
        </is>
      </c>
      <c r="G4511" s="3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37" t="inlineStr">
        <is>
          <t>2026-10-04</t>
        </is>
      </c>
      <c r="B4513" s="37" t="inlineStr">
        <is>
          <t>Pokemon Stats</t>
        </is>
      </c>
      <c r="C4513" s="37" t="inlineStr">
        <is>
          <t>Dustox baseSpAttack</t>
        </is>
      </c>
      <c r="D4513" s="37" t="n">
        <v>50</v>
      </c>
      <c r="E4513" s="37" t="n">
        <v>70</v>
      </c>
      <c r="F4513" s="37" t="inlineStr">
        <is>
          <t>Differs from upstream baseline</t>
        </is>
      </c>
      <c r="G4513" s="3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37" t="inlineStr">
        <is>
          <t>2026-10-04</t>
        </is>
      </c>
      <c r="B4515" s="37" t="inlineStr">
        <is>
          <t>Pokemon Stats</t>
        </is>
      </c>
      <c r="C4515" s="37" t="inlineStr">
        <is>
          <t>Dwebble baseAttack</t>
        </is>
      </c>
      <c r="D4515" s="37" t="n">
        <v>65</v>
      </c>
      <c r="E4515" s="37" t="n">
        <v>68</v>
      </c>
      <c r="F4515" s="37" t="inlineStr">
        <is>
          <t>Differs from upstream baseline</t>
        </is>
      </c>
      <c r="G4515" s="3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37" t="inlineStr">
        <is>
          <t>2026-10-04</t>
        </is>
      </c>
      <c r="B4517" s="37" t="inlineStr">
        <is>
          <t>Pokemon Stats</t>
        </is>
      </c>
      <c r="C4517" s="37" t="inlineStr">
        <is>
          <t>Dwebble baseSpeed</t>
        </is>
      </c>
      <c r="D4517" s="37" t="n">
        <v>55</v>
      </c>
      <c r="E4517" s="37" t="n">
        <v>57</v>
      </c>
      <c r="F4517" s="37" t="inlineStr">
        <is>
          <t>Differs from upstream baseline</t>
        </is>
      </c>
      <c r="G4517" s="3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37" t="inlineStr">
        <is>
          <t>2026-10-04</t>
        </is>
      </c>
      <c r="B4519" s="37" t="inlineStr">
        <is>
          <t>Pokemon Stats</t>
        </is>
      </c>
      <c r="C4519" s="37" t="inlineStr">
        <is>
          <t>Eelektross baseDefense</t>
        </is>
      </c>
      <c r="D4519" s="37" t="n">
        <v>80</v>
      </c>
      <c r="E4519" s="37" t="n">
        <v>90</v>
      </c>
      <c r="F4519" s="37" t="inlineStr">
        <is>
          <t>Differs from upstream baseline</t>
        </is>
      </c>
      <c r="G4519" s="3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37" t="inlineStr">
        <is>
          <t>2026-10-04</t>
        </is>
      </c>
      <c r="B4521" s="37" t="inlineStr">
        <is>
          <t>Pokemon Stats</t>
        </is>
      </c>
      <c r="C4521" s="37" t="inlineStr">
        <is>
          <t>Eelektross baseSpeed</t>
        </is>
      </c>
      <c r="D4521" s="37" t="n">
        <v>50</v>
      </c>
      <c r="E4521" s="37" t="n">
        <v>53</v>
      </c>
      <c r="F4521" s="37" t="inlineStr">
        <is>
          <t>Differs from upstream baseline</t>
        </is>
      </c>
      <c r="G4521" s="3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37" t="inlineStr">
        <is>
          <t>2026-10-04</t>
        </is>
      </c>
      <c r="B4523" s="37" t="inlineStr">
        <is>
          <t>Abilities</t>
        </is>
      </c>
      <c r="C4523" s="37" t="inlineStr">
        <is>
          <t>Eevee abilities</t>
        </is>
      </c>
      <c r="D4523" s="37" t="inlineStr">
        <is>
          <t>Run Away / Adaptability / Anticipation</t>
        </is>
      </c>
      <c r="E4523" s="37" t="inlineStr">
        <is>
          <t>Adaptability / Adaptability / Anticipation</t>
        </is>
      </c>
      <c r="F4523" s="37" t="inlineStr">
        <is>
          <t>Differs from upstream baseline</t>
        </is>
      </c>
      <c r="G4523" s="3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37" t="inlineStr">
        <is>
          <t>2026-10-04</t>
        </is>
      </c>
      <c r="B4525" s="37" t="inlineStr">
        <is>
          <t>Abilities</t>
        </is>
      </c>
      <c r="C4525" s="37" t="inlineStr">
        <is>
          <t>Ekans abilities</t>
        </is>
      </c>
      <c r="D4525" s="37" t="inlineStr">
        <is>
          <t>Intimidate / Shed Skin / Unnerve</t>
        </is>
      </c>
      <c r="E4525" s="37" t="inlineStr">
        <is>
          <t>Intimidate / Intimidate / Unnerve</t>
        </is>
      </c>
      <c r="F4525" s="37" t="inlineStr">
        <is>
          <t>Differs from upstream baseline</t>
        </is>
      </c>
      <c r="G4525" s="3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37" t="inlineStr">
        <is>
          <t>2026-10-04</t>
        </is>
      </c>
      <c r="B4527" s="37" t="inlineStr">
        <is>
          <t>Pokemon Stats</t>
        </is>
      </c>
      <c r="C4527" s="37" t="inlineStr">
        <is>
          <t>Electivire baseSpeed</t>
        </is>
      </c>
      <c r="D4527" s="37" t="n">
        <v>95</v>
      </c>
      <c r="E4527" s="37" t="n">
        <v>105</v>
      </c>
      <c r="F4527" s="37" t="inlineStr">
        <is>
          <t>Differs from upstream baseline</t>
        </is>
      </c>
      <c r="G4527" s="3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37" t="inlineStr">
        <is>
          <t>2026-10-04</t>
        </is>
      </c>
      <c r="B4529" s="37" t="inlineStr">
        <is>
          <t>Abilities</t>
        </is>
      </c>
      <c r="C4529" s="37" t="inlineStr">
        <is>
          <t>Electrike abilities</t>
        </is>
      </c>
      <c r="D4529" s="37" t="inlineStr">
        <is>
          <t>Static / Lightning Rod / Minus</t>
        </is>
      </c>
      <c r="E4529" s="37" t="inlineStr">
        <is>
          <t>Lightning Rod / Lightning Rod / Minus</t>
        </is>
      </c>
      <c r="F4529" s="37" t="inlineStr">
        <is>
          <t>Differs from upstream baseline</t>
        </is>
      </c>
      <c r="G4529" s="3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37" t="inlineStr">
        <is>
          <t>2026-10-04</t>
        </is>
      </c>
      <c r="B4531" s="37" t="inlineStr">
        <is>
          <t>Abilities</t>
        </is>
      </c>
      <c r="C4531" s="37" t="inlineStr">
        <is>
          <t>Electrode abilities</t>
        </is>
      </c>
      <c r="D4531" s="37" t="inlineStr">
        <is>
          <t>Soundproof / Static / Aftermath</t>
        </is>
      </c>
      <c r="E4531" s="37" t="inlineStr">
        <is>
          <t>Aftermath / Aftermath / Aftermath</t>
        </is>
      </c>
      <c r="F4531" s="37" t="inlineStr">
        <is>
          <t>Differs from upstream baseline</t>
        </is>
      </c>
      <c r="G4531" s="3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37" t="inlineStr">
        <is>
          <t>2026-10-04</t>
        </is>
      </c>
      <c r="B4533" s="37" t="inlineStr">
        <is>
          <t>Pokemon Stats</t>
        </is>
      </c>
      <c r="C4533" s="37" t="inlineStr">
        <is>
          <t>Emboar baseSpDefense</t>
        </is>
      </c>
      <c r="D4533" s="37" t="n">
        <v>65</v>
      </c>
      <c r="E4533" s="37" t="n">
        <v>75</v>
      </c>
      <c r="F4533" s="37" t="inlineStr">
        <is>
          <t>Differs from upstream baseline</t>
        </is>
      </c>
      <c r="G4533" s="3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37" t="inlineStr">
        <is>
          <t>2026-10-04</t>
        </is>
      </c>
      <c r="B4535" s="37" t="inlineStr">
        <is>
          <t>Pokemon Stats</t>
        </is>
      </c>
      <c r="C4535" s="37" t="inlineStr">
        <is>
          <t>Emolga baseHP</t>
        </is>
      </c>
      <c r="D4535" s="37" t="n">
        <v>55</v>
      </c>
      <c r="E4535" s="37" t="n">
        <v>68</v>
      </c>
      <c r="F4535" s="37" t="inlineStr">
        <is>
          <t>Differs from upstream baseline</t>
        </is>
      </c>
      <c r="G4535" s="3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37" t="inlineStr">
        <is>
          <t>2026-10-04</t>
        </is>
      </c>
      <c r="B4537" s="37" t="inlineStr">
        <is>
          <t>Pokemon Stats</t>
        </is>
      </c>
      <c r="C4537" s="37" t="inlineStr">
        <is>
          <t>Emolga baseDefense</t>
        </is>
      </c>
      <c r="D4537" s="37" t="n">
        <v>60</v>
      </c>
      <c r="E4537" s="37" t="n">
        <v>82</v>
      </c>
      <c r="F4537" s="37" t="inlineStr">
        <is>
          <t>Differs from upstream baseline</t>
        </is>
      </c>
      <c r="G4537" s="3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37" t="inlineStr">
        <is>
          <t>2026-10-04</t>
        </is>
      </c>
      <c r="B4539" s="37" t="inlineStr">
        <is>
          <t>Pokemon Stats</t>
        </is>
      </c>
      <c r="C4539" s="37" t="inlineStr">
        <is>
          <t>Emolga baseSpDefense</t>
        </is>
      </c>
      <c r="D4539" s="37" t="n">
        <v>60</v>
      </c>
      <c r="E4539" s="37" t="n">
        <v>78</v>
      </c>
      <c r="F4539" s="37" t="inlineStr">
        <is>
          <t>Differs from upstream baseline</t>
        </is>
      </c>
      <c r="G4539" s="3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37" t="inlineStr">
        <is>
          <t>2026-10-04</t>
        </is>
      </c>
      <c r="B4541" s="37" t="inlineStr">
        <is>
          <t>Abilities</t>
        </is>
      </c>
      <c r="C4541" s="37" t="inlineStr">
        <is>
          <t>Emolga abilities</t>
        </is>
      </c>
      <c r="D4541" s="37" t="inlineStr">
        <is>
          <t>Static / Motor Drive</t>
        </is>
      </c>
      <c r="E4541" s="37" t="inlineStr">
        <is>
          <t>Static / Motor Drive / Lightning Rod</t>
        </is>
      </c>
      <c r="F4541" s="37" t="inlineStr">
        <is>
          <t>Differs from upstream baseline</t>
        </is>
      </c>
      <c r="G4541" s="3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37" t="inlineStr">
        <is>
          <t>2026-10-04</t>
        </is>
      </c>
      <c r="B4543" s="37" t="inlineStr">
        <is>
          <t>Pokemon Stats</t>
        </is>
      </c>
      <c r="C4543" s="37" t="inlineStr">
        <is>
          <t>Empoleon baseDefense</t>
        </is>
      </c>
      <c r="D4543" s="37" t="n">
        <v>88</v>
      </c>
      <c r="E4543" s="37" t="n">
        <v>93</v>
      </c>
      <c r="F4543" s="37" t="inlineStr">
        <is>
          <t>Differs from upstream baseline</t>
        </is>
      </c>
      <c r="G4543" s="3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37" t="inlineStr">
        <is>
          <t>2026-10-04</t>
        </is>
      </c>
      <c r="B4545" s="37" t="inlineStr">
        <is>
          <t>Abilities</t>
        </is>
      </c>
      <c r="C4545" s="37" t="inlineStr">
        <is>
          <t>Empoleon abilities</t>
        </is>
      </c>
      <c r="D4545" s="37" t="inlineStr">
        <is>
          <t>Torrent / Competitive</t>
        </is>
      </c>
      <c r="E4545" s="37" t="inlineStr">
        <is>
          <t>Swift Swim / Torrent / Competitive</t>
        </is>
      </c>
      <c r="F4545" s="37" t="inlineStr">
        <is>
          <t>Differs from upstream baseline</t>
        </is>
      </c>
      <c r="G4545" s="3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37" t="inlineStr">
        <is>
          <t>2026-10-04</t>
        </is>
      </c>
      <c r="B4547" s="37" t="inlineStr">
        <is>
          <t>Pokemon Stats</t>
        </is>
      </c>
      <c r="C4547" s="37" t="inlineStr">
        <is>
          <t>Escavalier baseHP</t>
        </is>
      </c>
      <c r="D4547" s="37" t="n">
        <v>70</v>
      </c>
      <c r="E4547" s="37" t="n">
        <v>84</v>
      </c>
      <c r="F4547" s="37" t="inlineStr">
        <is>
          <t>Differs from upstream baseline</t>
        </is>
      </c>
      <c r="G4547" s="3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37" t="inlineStr">
        <is>
          <t>2026-10-04</t>
        </is>
      </c>
      <c r="B4549" s="37" t="inlineStr">
        <is>
          <t>Pokemon Stats</t>
        </is>
      </c>
      <c r="C4549" s="37" t="inlineStr">
        <is>
          <t>Escavalier baseSpAttack</t>
        </is>
      </c>
      <c r="D4549" s="37" t="n">
        <v>60</v>
      </c>
      <c r="E4549" s="37" t="n">
        <v>30</v>
      </c>
      <c r="F4549" s="37" t="inlineStr">
        <is>
          <t>Differs from upstream baseline</t>
        </is>
      </c>
      <c r="G4549" s="3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37" t="inlineStr">
        <is>
          <t>2026-10-04</t>
        </is>
      </c>
      <c r="B4551" s="37" t="inlineStr">
        <is>
          <t>Pokemon Stats</t>
        </is>
      </c>
      <c r="C4551" s="37" t="inlineStr">
        <is>
          <t>Excadrill baseAttack</t>
        </is>
      </c>
      <c r="D4551" s="37" t="n">
        <v>135</v>
      </c>
      <c r="E4551" s="37" t="n">
        <v>146</v>
      </c>
      <c r="F4551" s="37" t="inlineStr">
        <is>
          <t>Differs from upstream baseline</t>
        </is>
      </c>
      <c r="G4551" s="3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37" t="inlineStr">
        <is>
          <t>2026-10-04</t>
        </is>
      </c>
      <c r="B4553" s="37" t="inlineStr">
        <is>
          <t>Pokemon Stats</t>
        </is>
      </c>
      <c r="C4553" s="37" t="inlineStr">
        <is>
          <t>Excadrill baseSpeed</t>
        </is>
      </c>
      <c r="D4553" s="37" t="n">
        <v>88</v>
      </c>
      <c r="E4553" s="37" t="n">
        <v>97</v>
      </c>
      <c r="F4553" s="37" t="inlineStr">
        <is>
          <t>Differs from upstream baseline</t>
        </is>
      </c>
      <c r="G4553" s="3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37" t="inlineStr">
        <is>
          <t>2026-10-04</t>
        </is>
      </c>
      <c r="B4555" s="37" t="inlineStr">
        <is>
          <t>Pokemon Stats</t>
        </is>
      </c>
      <c r="C4555" s="37" t="inlineStr">
        <is>
          <t>Exploud baseAttack</t>
        </is>
      </c>
      <c r="D4555" s="37" t="n">
        <v>91</v>
      </c>
      <c r="E4555" s="37" t="n">
        <v>101</v>
      </c>
      <c r="F4555" s="37" t="inlineStr">
        <is>
          <t>Differs from upstream baseline</t>
        </is>
      </c>
      <c r="G4555" s="3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37" t="inlineStr">
        <is>
          <t>2026-10-04</t>
        </is>
      </c>
      <c r="B4557" s="37" t="inlineStr">
        <is>
          <t>Pokemon Stats</t>
        </is>
      </c>
      <c r="C4557" s="37" t="inlineStr">
        <is>
          <t>Exploud baseSpAttack</t>
        </is>
      </c>
      <c r="D4557" s="37" t="n">
        <v>91</v>
      </c>
      <c r="E4557" s="37" t="n">
        <v>101</v>
      </c>
      <c r="F4557" s="37" t="inlineStr">
        <is>
          <t>Differs from upstream baseline</t>
        </is>
      </c>
      <c r="G4557" s="3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37" t="inlineStr">
        <is>
          <t>2026-10-04</t>
        </is>
      </c>
      <c r="B4559" s="37" t="inlineStr">
        <is>
          <t>Abilities</t>
        </is>
      </c>
      <c r="C4559" s="37" t="inlineStr">
        <is>
          <t>Exploud abilities</t>
        </is>
      </c>
      <c r="D4559" s="37" t="inlineStr">
        <is>
          <t>Soundproof / Scrappy</t>
        </is>
      </c>
      <c r="E4559" s="37" t="inlineStr">
        <is>
          <t>Scrappy / Soundproof / Scrappy</t>
        </is>
      </c>
      <c r="F4559" s="37" t="inlineStr">
        <is>
          <t>Differs from upstream baseline</t>
        </is>
      </c>
      <c r="G4559" s="3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37" t="inlineStr">
        <is>
          <t>2026-10-04</t>
        </is>
      </c>
      <c r="B4561" s="37" t="inlineStr">
        <is>
          <t>Pokemon Stats</t>
        </is>
      </c>
      <c r="C4561" s="37" t="inlineStr">
        <is>
          <t>Farfetch'd baseDefense</t>
        </is>
      </c>
      <c r="D4561" s="37" t="n">
        <v>55</v>
      </c>
      <c r="E4561" s="37" t="n">
        <v>85</v>
      </c>
      <c r="F4561" s="37" t="inlineStr">
        <is>
          <t>Differs from upstream baseline</t>
        </is>
      </c>
      <c r="G4561" s="3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37" t="inlineStr">
        <is>
          <t>2026-10-04</t>
        </is>
      </c>
      <c r="B4563" s="37" t="inlineStr">
        <is>
          <t>Pokemon Stats</t>
        </is>
      </c>
      <c r="C4563" s="37" t="inlineStr">
        <is>
          <t>Farfetch'd baseSpeed</t>
        </is>
      </c>
      <c r="D4563" s="37" t="n">
        <v>60</v>
      </c>
      <c r="E4563" s="37" t="n">
        <v>65</v>
      </c>
      <c r="F4563" s="37" t="inlineStr">
        <is>
          <t>Differs from upstream baseline</t>
        </is>
      </c>
      <c r="G4563" s="3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37" t="inlineStr">
        <is>
          <t>2026-10-04</t>
        </is>
      </c>
      <c r="B4565" s="37" t="inlineStr">
        <is>
          <t>Pokemon Stats</t>
        </is>
      </c>
      <c r="C4565" s="37" t="inlineStr">
        <is>
          <t>Fearow baseAttack</t>
        </is>
      </c>
      <c r="D4565" s="37" t="n">
        <v>90</v>
      </c>
      <c r="E4565" s="37" t="n">
        <v>110</v>
      </c>
      <c r="F4565" s="37" t="inlineStr">
        <is>
          <t>Differs from upstream baseline</t>
        </is>
      </c>
      <c r="G4565" s="3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37" t="inlineStr">
        <is>
          <t>2026-10-04</t>
        </is>
      </c>
      <c r="B4567" s="37" t="inlineStr">
        <is>
          <t>Pokemon Stats</t>
        </is>
      </c>
      <c r="C4567" s="37" t="inlineStr">
        <is>
          <t>Fearow baseSpAttack</t>
        </is>
      </c>
      <c r="D4567" s="37" t="n">
        <v>61</v>
      </c>
      <c r="E4567" s="37" t="n">
        <v>31</v>
      </c>
      <c r="F4567" s="37" t="inlineStr">
        <is>
          <t>Differs from upstream baseline</t>
        </is>
      </c>
      <c r="G4567" s="3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37" t="inlineStr">
        <is>
          <t>2026-10-04</t>
        </is>
      </c>
      <c r="B4569" s="37" t="inlineStr">
        <is>
          <t>Abilities</t>
        </is>
      </c>
      <c r="C4569" s="37" t="inlineStr">
        <is>
          <t>Feebas abilities</t>
        </is>
      </c>
      <c r="D4569" s="37" t="inlineStr">
        <is>
          <t>Swift Swim / Oblivious / Adaptability</t>
        </is>
      </c>
      <c r="E4569" s="37" t="inlineStr">
        <is>
          <t>Swift Swim / Adaptability</t>
        </is>
      </c>
      <c r="F4569" s="37" t="inlineStr">
        <is>
          <t>Differs from upstream baseline</t>
        </is>
      </c>
      <c r="G4569" s="3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37" t="inlineStr">
        <is>
          <t>2026-10-04</t>
        </is>
      </c>
      <c r="B4571" s="37" t="inlineStr">
        <is>
          <t>Pokemon Stats</t>
        </is>
      </c>
      <c r="C4571" s="37" t="inlineStr">
        <is>
          <t>Feraligatr baseSpAttack</t>
        </is>
      </c>
      <c r="D4571" s="37" t="n">
        <v>79</v>
      </c>
      <c r="E4571" s="37" t="n">
        <v>64</v>
      </c>
      <c r="F4571" s="37" t="inlineStr">
        <is>
          <t>Differs from upstream baseline</t>
        </is>
      </c>
      <c r="G4571" s="3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37" t="inlineStr">
        <is>
          <t>2026-10-04</t>
        </is>
      </c>
      <c r="B4573" s="37" t="inlineStr">
        <is>
          <t>Pokemon Stats</t>
        </is>
      </c>
      <c r="C4573" s="37" t="inlineStr">
        <is>
          <t>Feraligatr baseSpeed</t>
        </is>
      </c>
      <c r="D4573" s="37" t="n">
        <v>78</v>
      </c>
      <c r="E4573" s="37" t="n">
        <v>81</v>
      </c>
      <c r="F4573" s="37" t="inlineStr">
        <is>
          <t>Differs from upstream baseline</t>
        </is>
      </c>
      <c r="G4573" s="3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37" t="inlineStr">
        <is>
          <t>2026-10-04</t>
        </is>
      </c>
      <c r="B4575" s="37" t="inlineStr">
        <is>
          <t>Pokemon Stats</t>
        </is>
      </c>
      <c r="C4575" s="37" t="inlineStr">
        <is>
          <t>Ferrothorn baseAttack</t>
        </is>
      </c>
      <c r="D4575" s="37" t="n">
        <v>94</v>
      </c>
      <c r="E4575" s="37" t="n">
        <v>118</v>
      </c>
      <c r="F4575" s="37" t="inlineStr">
        <is>
          <t>Differs from upstream baseline</t>
        </is>
      </c>
      <c r="G4575" s="3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37" t="inlineStr">
        <is>
          <t>2026-10-04</t>
        </is>
      </c>
      <c r="B4577" s="37" t="inlineStr">
        <is>
          <t>Abilities</t>
        </is>
      </c>
      <c r="C4577" s="37" t="inlineStr">
        <is>
          <t>Finneon abilities</t>
        </is>
      </c>
      <c r="D4577" s="37" t="inlineStr">
        <is>
          <t>Swift Swim / Storm Drain / Water Veil</t>
        </is>
      </c>
      <c r="E4577" s="37" t="inlineStr">
        <is>
          <t>Swift Swim / Chlorophyll / Water Veil</t>
        </is>
      </c>
      <c r="F4577" s="37" t="inlineStr">
        <is>
          <t>Differs from upstream baseline</t>
        </is>
      </c>
      <c r="G4577" s="3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37" t="inlineStr">
        <is>
          <t>2026-10-04</t>
        </is>
      </c>
      <c r="B4579" s="37" t="inlineStr">
        <is>
          <t>Pokemon Stats</t>
        </is>
      </c>
      <c r="C4579" s="37" t="inlineStr">
        <is>
          <t>None baseAttack</t>
        </is>
      </c>
      <c r="D4579" s="37" t="n">
        <v>65</v>
      </c>
      <c r="E4579" s="37" t="n">
        <v>30</v>
      </c>
      <c r="F4579" s="37" t="inlineStr">
        <is>
          <t>Differs from upstream baseline</t>
        </is>
      </c>
      <c r="G4579" s="3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37" t="inlineStr">
        <is>
          <t>2026-10-04</t>
        </is>
      </c>
      <c r="B4581" s="37" t="inlineStr">
        <is>
          <t>Pokemon Stats</t>
        </is>
      </c>
      <c r="C4581" s="37" t="inlineStr">
        <is>
          <t>None baseSpeed</t>
        </is>
      </c>
      <c r="D4581" s="37" t="n">
        <v>92</v>
      </c>
      <c r="E4581" s="37" t="n">
        <v>108</v>
      </c>
      <c r="F4581" s="37" t="inlineStr">
        <is>
          <t>Differs from upstream baseline</t>
        </is>
      </c>
      <c r="G4581" s="3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37" t="inlineStr">
        <is>
          <t>2026-10-04</t>
        </is>
      </c>
      <c r="B4583" s="37" t="inlineStr">
        <is>
          <t>Pokemon Stats</t>
        </is>
      </c>
      <c r="C4583" s="37" t="inlineStr">
        <is>
          <t>Foongus baseDefense</t>
        </is>
      </c>
      <c r="D4583" s="37" t="n">
        <v>45</v>
      </c>
      <c r="E4583" s="37" t="n">
        <v>46</v>
      </c>
      <c r="F4583" s="37" t="inlineStr">
        <is>
          <t>Differs from upstream baseline</t>
        </is>
      </c>
      <c r="G4583" s="3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37" t="inlineStr">
        <is>
          <t>2026-10-04</t>
        </is>
      </c>
      <c r="B4585" s="37" t="inlineStr">
        <is>
          <t>Pokemon Stats</t>
        </is>
      </c>
      <c r="C4585" s="37" t="inlineStr">
        <is>
          <t>Forretress baseSpDefense</t>
        </is>
      </c>
      <c r="D4585" s="37" t="n">
        <v>60</v>
      </c>
      <c r="E4585" s="37" t="n">
        <v>90</v>
      </c>
      <c r="F4585" s="37" t="inlineStr">
        <is>
          <t>Differs from upstream baseline</t>
        </is>
      </c>
      <c r="G4585" s="3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37" t="inlineStr">
        <is>
          <t>2026-10-04</t>
        </is>
      </c>
      <c r="B4587" s="37" t="inlineStr">
        <is>
          <t>Pokemon Stats</t>
        </is>
      </c>
      <c r="C4587" s="37" t="inlineStr">
        <is>
          <t>Fraxure baseAttack</t>
        </is>
      </c>
      <c r="D4587" s="37" t="n">
        <v>117</v>
      </c>
      <c r="E4587" s="37" t="n">
        <v>123</v>
      </c>
      <c r="F4587" s="37" t="inlineStr">
        <is>
          <t>Differs from upstream baseline</t>
        </is>
      </c>
      <c r="G4587" s="3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37" t="inlineStr">
        <is>
          <t>2026-10-04</t>
        </is>
      </c>
      <c r="B4589" s="37" t="inlineStr">
        <is>
          <t>Pokemon Stats</t>
        </is>
      </c>
      <c r="C4589" s="37" t="inlineStr">
        <is>
          <t>Fraxure baseSpeed</t>
        </is>
      </c>
      <c r="D4589" s="37" t="n">
        <v>67</v>
      </c>
      <c r="E4589" s="37" t="n">
        <v>71</v>
      </c>
      <c r="F4589" s="37" t="inlineStr">
        <is>
          <t>Differs from upstream baseline</t>
        </is>
      </c>
      <c r="G4589" s="3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37" t="inlineStr">
        <is>
          <t>2026-10-04</t>
        </is>
      </c>
      <c r="B4591" s="37" t="inlineStr">
        <is>
          <t>Pokemon Stats</t>
        </is>
      </c>
      <c r="C4591" s="37" t="inlineStr">
        <is>
          <t>Frillish baseSpAttack</t>
        </is>
      </c>
      <c r="D4591" s="37" t="n">
        <v>65</v>
      </c>
      <c r="E4591" s="37" t="n">
        <v>75</v>
      </c>
      <c r="F4591" s="37" t="inlineStr">
        <is>
          <t>Differs from upstream baseline</t>
        </is>
      </c>
      <c r="G4591" s="3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37" t="inlineStr">
        <is>
          <t>2026-10-04</t>
        </is>
      </c>
      <c r="B4593" s="37" t="inlineStr">
        <is>
          <t>Pokemon Stats</t>
        </is>
      </c>
      <c r="C4593" s="37" t="inlineStr">
        <is>
          <t>Froslass baseSpAttack</t>
        </is>
      </c>
      <c r="D4593" s="37" t="n">
        <v>80</v>
      </c>
      <c r="E4593" s="37" t="n">
        <v>110</v>
      </c>
      <c r="F4593" s="37" t="inlineStr">
        <is>
          <t>Differs from upstream baseline</t>
        </is>
      </c>
      <c r="G4593" s="3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37" t="inlineStr">
        <is>
          <t>2026-10-04</t>
        </is>
      </c>
      <c r="B4595" s="37" t="inlineStr">
        <is>
          <t>Pokemon Stats</t>
        </is>
      </c>
      <c r="C4595" s="37" t="inlineStr">
        <is>
          <t>Furret baseAttack</t>
        </is>
      </c>
      <c r="D4595" s="37" t="n">
        <v>76</v>
      </c>
      <c r="E4595" s="37" t="n">
        <v>86</v>
      </c>
      <c r="F4595" s="37" t="inlineStr">
        <is>
          <t>Differs from upstream baseline</t>
        </is>
      </c>
      <c r="G4595" s="3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37" t="inlineStr">
        <is>
          <t>2026-10-04</t>
        </is>
      </c>
      <c r="B4597" s="37" t="inlineStr">
        <is>
          <t>Abilities</t>
        </is>
      </c>
      <c r="C4597" s="37" t="inlineStr">
        <is>
          <t>Gabite abilities</t>
        </is>
      </c>
      <c r="D4597" s="37" t="inlineStr">
        <is>
          <t>Sand Veil / Rough Skin</t>
        </is>
      </c>
      <c r="E4597" s="37" t="inlineStr">
        <is>
          <t>Sand Veil / Shed Skin / Rough Skin</t>
        </is>
      </c>
      <c r="F4597" s="37" t="inlineStr">
        <is>
          <t>Differs from upstream baseline</t>
        </is>
      </c>
      <c r="G4597" s="3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37" t="inlineStr">
        <is>
          <t>2026-10-04</t>
        </is>
      </c>
      <c r="B4599" s="37" t="inlineStr">
        <is>
          <t>Pokemon Stats</t>
        </is>
      </c>
      <c r="C4599" s="37" t="inlineStr">
        <is>
          <t>Galvantula baseSpAttack</t>
        </is>
      </c>
      <c r="D4599" s="37" t="n">
        <v>97</v>
      </c>
      <c r="E4599" s="37" t="n">
        <v>107</v>
      </c>
      <c r="F4599" s="37" t="inlineStr">
        <is>
          <t>Differs from upstream baseline</t>
        </is>
      </c>
      <c r="G4599" s="3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37" t="inlineStr">
        <is>
          <t>2026-10-04</t>
        </is>
      </c>
      <c r="B4601" s="37" t="inlineStr">
        <is>
          <t>Pokemon Stats</t>
        </is>
      </c>
      <c r="C4601" s="37" t="inlineStr">
        <is>
          <t>Garbodor baseAttack</t>
        </is>
      </c>
      <c r="D4601" s="37" t="n">
        <v>95</v>
      </c>
      <c r="E4601" s="37" t="n">
        <v>105</v>
      </c>
      <c r="F4601" s="37" t="inlineStr">
        <is>
          <t>Differs from upstream baseline</t>
        </is>
      </c>
      <c r="G4601" s="3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37" t="inlineStr">
        <is>
          <t>2026-10-04</t>
        </is>
      </c>
      <c r="B4603" s="37" t="inlineStr">
        <is>
          <t>Abilities</t>
        </is>
      </c>
      <c r="C4603" s="37" t="inlineStr">
        <is>
          <t>Garchomp abilities</t>
        </is>
      </c>
      <c r="D4603" s="37" t="inlineStr">
        <is>
          <t>Sand Veil / Rough Skin</t>
        </is>
      </c>
      <c r="E4603" s="37" t="inlineStr">
        <is>
          <t>Sand Veil / Rough Skin / Rough Skin</t>
        </is>
      </c>
      <c r="F4603" s="37" t="inlineStr">
        <is>
          <t>Differs from upstream baseline</t>
        </is>
      </c>
      <c r="G4603" s="3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37" t="inlineStr">
        <is>
          <t>2026-10-04</t>
        </is>
      </c>
      <c r="B4605" s="37" t="inlineStr">
        <is>
          <t>Pokemon Stats</t>
        </is>
      </c>
      <c r="C4605" s="37" t="inlineStr">
        <is>
          <t>Gardevoir baseSpAttack</t>
        </is>
      </c>
      <c r="D4605" s="37" t="n">
        <v>125</v>
      </c>
      <c r="E4605" s="37" t="n">
        <v>135</v>
      </c>
      <c r="F4605" s="37" t="inlineStr">
        <is>
          <t>Differs from upstream baseline</t>
        </is>
      </c>
      <c r="G4605" s="3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37" t="inlineStr">
        <is>
          <t>2026-10-04</t>
        </is>
      </c>
      <c r="B4607" s="37" t="inlineStr">
        <is>
          <t>Pokemon Stats</t>
        </is>
      </c>
      <c r="C4607" s="37" t="inlineStr">
        <is>
          <t>Gardevoir baseSpAttack</t>
        </is>
      </c>
      <c r="D4607" s="37" t="n">
        <v>165</v>
      </c>
      <c r="E4607" s="37" t="n">
        <v>175</v>
      </c>
      <c r="F4607" s="37" t="inlineStr">
        <is>
          <t>Differs from upstream baseline</t>
        </is>
      </c>
      <c r="G4607" s="3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37" t="inlineStr">
        <is>
          <t>2026-10-04</t>
        </is>
      </c>
      <c r="B4609" s="37" t="inlineStr">
        <is>
          <t>Pokemon Stats</t>
        </is>
      </c>
      <c r="C4609" s="37" t="inlineStr">
        <is>
          <t>Geodude baseHP</t>
        </is>
      </c>
      <c r="D4609" s="37" t="n">
        <v>40</v>
      </c>
      <c r="E4609" s="37" t="n">
        <v>55</v>
      </c>
      <c r="F4609" s="37" t="inlineStr">
        <is>
          <t>Differs from upstream baseline</t>
        </is>
      </c>
      <c r="G4609" s="3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37" t="inlineStr">
        <is>
          <t>2026-10-04</t>
        </is>
      </c>
      <c r="B4611" s="37" t="inlineStr">
        <is>
          <t>Abilities</t>
        </is>
      </c>
      <c r="C4611" s="37" t="inlineStr">
        <is>
          <t>Geodude abilities</t>
        </is>
      </c>
      <c r="D4611" s="37" t="inlineStr">
        <is>
          <t>Rock Head / Sturdy / Sand Veil</t>
        </is>
      </c>
      <c r="E4611" s="37" t="inlineStr">
        <is>
          <t>Rock Head / Rough Skin / Sand Veil</t>
        </is>
      </c>
      <c r="F4611" s="37" t="inlineStr">
        <is>
          <t>Differs from upstream baseline</t>
        </is>
      </c>
      <c r="G4611" s="3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37" t="inlineStr">
        <is>
          <t>2026-10-04</t>
        </is>
      </c>
      <c r="B4613" s="37" t="inlineStr">
        <is>
          <t>Abilities</t>
        </is>
      </c>
      <c r="C4613" s="37" t="inlineStr">
        <is>
          <t>Gible abilities</t>
        </is>
      </c>
      <c r="D4613" s="37" t="inlineStr">
        <is>
          <t>Sand Veil / Rough Skin</t>
        </is>
      </c>
      <c r="E4613" s="37" t="inlineStr">
        <is>
          <t>Sand Veil / Rough Skin / Rough Skin</t>
        </is>
      </c>
      <c r="F4613" s="37" t="inlineStr">
        <is>
          <t>Differs from upstream baseline</t>
        </is>
      </c>
      <c r="G4613" s="3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37" t="inlineStr">
        <is>
          <t>2026-10-04</t>
        </is>
      </c>
      <c r="B4615" s="37" t="inlineStr">
        <is>
          <t>Pokemon Stats</t>
        </is>
      </c>
      <c r="C4615" s="37" t="inlineStr">
        <is>
          <t>Gigalith baseAttack</t>
        </is>
      </c>
      <c r="D4615" s="37" t="n">
        <v>135</v>
      </c>
      <c r="E4615" s="37" t="n">
        <v>165</v>
      </c>
      <c r="F4615" s="37" t="inlineStr">
        <is>
          <t>Differs from upstream baseline</t>
        </is>
      </c>
      <c r="G4615" s="3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37" t="inlineStr">
        <is>
          <t>2026-10-04</t>
        </is>
      </c>
      <c r="B4617" s="37" t="inlineStr">
        <is>
          <t>Pokemon Stats</t>
        </is>
      </c>
      <c r="C4617" s="37" t="inlineStr">
        <is>
          <t>Gigalith baseSpDefense</t>
        </is>
      </c>
      <c r="D4617" s="37" t="n">
        <v>80</v>
      </c>
      <c r="E4617" s="37" t="n">
        <v>90</v>
      </c>
      <c r="F4617" s="37" t="inlineStr">
        <is>
          <t>Differs from upstream baseline</t>
        </is>
      </c>
      <c r="G4617" s="3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37" t="inlineStr">
        <is>
          <t>2026-10-04</t>
        </is>
      </c>
      <c r="B4619" s="37" t="inlineStr">
        <is>
          <t>Abilities</t>
        </is>
      </c>
      <c r="C4619" s="37" t="inlineStr">
        <is>
          <t>Gigalith abilities</t>
        </is>
      </c>
      <c r="D4619" s="37" t="inlineStr">
        <is>
          <t>Sturdy / Sand Stream / Sand Force</t>
        </is>
      </c>
      <c r="E4619" s="37" t="inlineStr">
        <is>
          <t>Sturdy / Sturdy / Solid Rock</t>
        </is>
      </c>
      <c r="F4619" s="37" t="inlineStr">
        <is>
          <t>Differs from upstream baseline</t>
        </is>
      </c>
      <c r="G4619" s="3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37" t="inlineStr">
        <is>
          <t>2026-10-04</t>
        </is>
      </c>
      <c r="B4621" s="37" t="inlineStr">
        <is>
          <t>Pokemon Stats</t>
        </is>
      </c>
      <c r="C4621" s="37" t="inlineStr">
        <is>
          <t>Girafarig baseAttack</t>
        </is>
      </c>
      <c r="D4621" s="37" t="n">
        <v>80</v>
      </c>
      <c r="E4621" s="37" t="n">
        <v>100</v>
      </c>
      <c r="F4621" s="37" t="inlineStr">
        <is>
          <t>Differs from upstream baseline</t>
        </is>
      </c>
      <c r="G4621" s="3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37" t="inlineStr">
        <is>
          <t>2026-10-04</t>
        </is>
      </c>
      <c r="B4623" s="37" t="inlineStr">
        <is>
          <t>Pokemon Stats</t>
        </is>
      </c>
      <c r="C4623" s="37" t="inlineStr">
        <is>
          <t>Girafarig baseSpAttack</t>
        </is>
      </c>
      <c r="D4623" s="37" t="n">
        <v>90</v>
      </c>
      <c r="E4623" s="37" t="n">
        <v>110</v>
      </c>
      <c r="F4623" s="37" t="inlineStr">
        <is>
          <t>Differs from upstream baseline</t>
        </is>
      </c>
      <c r="G4623" s="3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37" t="inlineStr">
        <is>
          <t>2026-10-04</t>
        </is>
      </c>
      <c r="B4625" s="37" t="inlineStr">
        <is>
          <t>Abilities</t>
        </is>
      </c>
      <c r="C4625" s="37" t="inlineStr">
        <is>
          <t>Girafarig abilities</t>
        </is>
      </c>
      <c r="D4625" s="37" t="inlineStr">
        <is>
          <t>Inner Focus / Early Bird / Sap Sipper</t>
        </is>
      </c>
      <c r="E4625" s="37" t="inlineStr">
        <is>
          <t>Quick Feet / Quick Feet / Sap Sipper</t>
        </is>
      </c>
      <c r="F4625" s="37" t="inlineStr">
        <is>
          <t>Differs from upstream baseline</t>
        </is>
      </c>
      <c r="G4625" s="3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37" t="inlineStr">
        <is>
          <t>2026-10-04</t>
        </is>
      </c>
      <c r="B4627" s="37" t="inlineStr">
        <is>
          <t>Pokemon Stats</t>
        </is>
      </c>
      <c r="C4627" s="37" t="inlineStr">
        <is>
          <t>Glalie baseSpAttack</t>
        </is>
      </c>
      <c r="D4627" s="37" t="n">
        <v>80</v>
      </c>
      <c r="E4627" s="37" t="n">
        <v>100</v>
      </c>
      <c r="F4627" s="37" t="inlineStr">
        <is>
          <t>Differs from upstream baseline</t>
        </is>
      </c>
      <c r="G4627" s="3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37" t="inlineStr">
        <is>
          <t>2026-10-04</t>
        </is>
      </c>
      <c r="B4629" s="37" t="inlineStr">
        <is>
          <t>Abilities</t>
        </is>
      </c>
      <c r="C4629" s="37" t="inlineStr">
        <is>
          <t>Glalie abilities</t>
        </is>
      </c>
      <c r="D4629" s="37" t="inlineStr">
        <is>
          <t>Inner Focus / Ice Body / Moody</t>
        </is>
      </c>
      <c r="E4629" s="37" t="inlineStr">
        <is>
          <t>Solid Rock / Ice Body / Moody</t>
        </is>
      </c>
      <c r="F4629" s="37" t="inlineStr">
        <is>
          <t>Differs from upstream baseline</t>
        </is>
      </c>
      <c r="G4629" s="3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37" t="inlineStr">
        <is>
          <t>2026-10-04</t>
        </is>
      </c>
      <c r="B4631" s="37" t="inlineStr">
        <is>
          <t>Pokemon Stats</t>
        </is>
      </c>
      <c r="C4631" s="37" t="inlineStr">
        <is>
          <t>Glalie baseSpeed</t>
        </is>
      </c>
      <c r="D4631" s="37" t="n">
        <v>100</v>
      </c>
      <c r="E4631" s="37" t="n">
        <v>120</v>
      </c>
      <c r="F4631" s="37" t="inlineStr">
        <is>
          <t>Differs from upstream baseline</t>
        </is>
      </c>
      <c r="G4631" s="3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37" t="inlineStr">
        <is>
          <t>2026-10-04</t>
        </is>
      </c>
      <c r="B4633" s="37" t="inlineStr">
        <is>
          <t>Abilities</t>
        </is>
      </c>
      <c r="C4633" s="37" t="inlineStr">
        <is>
          <t>Gligar abilities</t>
        </is>
      </c>
      <c r="D4633" s="37" t="inlineStr">
        <is>
          <t>Hyper Cutter / Sand Veil / Immunity</t>
        </is>
      </c>
      <c r="E4633" s="37" t="inlineStr">
        <is>
          <t>Sand Veil / Sand Veil / Immunity</t>
        </is>
      </c>
      <c r="F4633" s="37" t="inlineStr">
        <is>
          <t>Differs from upstream baseline</t>
        </is>
      </c>
      <c r="G4633" s="3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37" t="inlineStr">
        <is>
          <t>2026-10-04</t>
        </is>
      </c>
      <c r="B4635" s="37" t="inlineStr">
        <is>
          <t>Pokemon Stats</t>
        </is>
      </c>
      <c r="C4635" s="37" t="inlineStr">
        <is>
          <t>Gogoat baseDefense</t>
        </is>
      </c>
      <c r="D4635" s="37" t="n">
        <v>62</v>
      </c>
      <c r="E4635" s="37" t="n">
        <v>72</v>
      </c>
      <c r="F4635" s="37" t="inlineStr">
        <is>
          <t>Differs from upstream baseline</t>
        </is>
      </c>
      <c r="G4635" s="3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37" t="inlineStr">
        <is>
          <t>2026-10-04</t>
        </is>
      </c>
      <c r="B4637" s="37" t="inlineStr">
        <is>
          <t>Abilities</t>
        </is>
      </c>
      <c r="C4637" s="37" t="inlineStr">
        <is>
          <t>Gogoat abilities</t>
        </is>
      </c>
      <c r="D4637" s="37" t="inlineStr">
        <is>
          <t>Sap Sipper / Grass Pelt</t>
        </is>
      </c>
      <c r="E4637" s="37" t="inlineStr">
        <is>
          <t>Sap Sipper / Grass Pelt / Regenerator</t>
        </is>
      </c>
      <c r="F4637" s="37" t="inlineStr">
        <is>
          <t>Differs from upstream baseline</t>
        </is>
      </c>
      <c r="G4637" s="3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37" t="inlineStr">
        <is>
          <t>2026-10-04</t>
        </is>
      </c>
      <c r="B4639" s="37" t="inlineStr">
        <is>
          <t>Abilities</t>
        </is>
      </c>
      <c r="C4639" s="37" t="inlineStr">
        <is>
          <t>Goldeen abilities</t>
        </is>
      </c>
      <c r="D4639" s="37" t="inlineStr">
        <is>
          <t>Swift Swim / Water Veil / Lightning Rod</t>
        </is>
      </c>
      <c r="E4639" s="37" t="inlineStr">
        <is>
          <t>Swift Swim / Swift Swim / Lightning Rod</t>
        </is>
      </c>
      <c r="F4639" s="37" t="inlineStr">
        <is>
          <t>Differs from upstream baseline</t>
        </is>
      </c>
      <c r="G4639" s="3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37" t="inlineStr">
        <is>
          <t>2026-10-04</t>
        </is>
      </c>
      <c r="B4641" s="37" t="inlineStr">
        <is>
          <t>Pokemon Stats</t>
        </is>
      </c>
      <c r="C4641" s="37" t="inlineStr">
        <is>
          <t>Golem baseHP</t>
        </is>
      </c>
      <c r="D4641" s="37" t="n">
        <v>80</v>
      </c>
      <c r="E4641" s="37" t="n">
        <v>85</v>
      </c>
      <c r="F4641" s="37" t="inlineStr">
        <is>
          <t>Differs from upstream baseline</t>
        </is>
      </c>
      <c r="G4641" s="3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37" t="inlineStr">
        <is>
          <t>2026-10-04</t>
        </is>
      </c>
      <c r="B4643" s="37" t="inlineStr">
        <is>
          <t>Pokemon Stats</t>
        </is>
      </c>
      <c r="C4643" s="37" t="inlineStr">
        <is>
          <t>Golem baseDefense</t>
        </is>
      </c>
      <c r="D4643" s="37" t="n">
        <v>130</v>
      </c>
      <c r="E4643" s="37" t="n">
        <v>140</v>
      </c>
      <c r="F4643" s="37" t="inlineStr">
        <is>
          <t>Differs from upstream baseline</t>
        </is>
      </c>
      <c r="G4643" s="3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37" t="inlineStr">
        <is>
          <t>2026-10-04</t>
        </is>
      </c>
      <c r="B4645" s="37" t="inlineStr">
        <is>
          <t>Abilities</t>
        </is>
      </c>
      <c r="C4645" s="37" t="inlineStr">
        <is>
          <t>Golem abilities</t>
        </is>
      </c>
      <c r="D4645" s="37" t="inlineStr">
        <is>
          <t>Magnet Pull / Sturdy / Galvanize</t>
        </is>
      </c>
      <c r="E4645" s="37" t="inlineStr">
        <is>
          <t>Shell Armor / Shell Armor / Galvanize</t>
        </is>
      </c>
      <c r="F4645" s="37" t="inlineStr">
        <is>
          <t>Differs from upstream baseline</t>
        </is>
      </c>
      <c r="G4645" s="3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37" t="inlineStr">
        <is>
          <t>2026-10-04</t>
        </is>
      </c>
      <c r="B4647" s="37" t="inlineStr">
        <is>
          <t>Pokemon Stats</t>
        </is>
      </c>
      <c r="C4647" s="37" t="inlineStr">
        <is>
          <t>Golett baseSpAttack</t>
        </is>
      </c>
      <c r="D4647" s="37" t="n">
        <v>35</v>
      </c>
      <c r="E4647" s="37" t="n">
        <v>30</v>
      </c>
      <c r="F4647" s="37" t="inlineStr">
        <is>
          <t>Differs from upstream baseline</t>
        </is>
      </c>
      <c r="G4647" s="3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37" t="inlineStr">
        <is>
          <t>2026-10-04</t>
        </is>
      </c>
      <c r="B4649" s="37" t="inlineStr">
        <is>
          <t>Pokemon Stats</t>
        </is>
      </c>
      <c r="C4649" s="37" t="inlineStr">
        <is>
          <t>Golurk baseHP</t>
        </is>
      </c>
      <c r="D4649" s="37" t="n">
        <v>89</v>
      </c>
      <c r="E4649" s="37" t="n">
        <v>99</v>
      </c>
      <c r="F4649" s="37" t="inlineStr">
        <is>
          <t>Differs from upstream baseline</t>
        </is>
      </c>
      <c r="G4649" s="3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37" t="inlineStr">
        <is>
          <t>2026-10-04</t>
        </is>
      </c>
      <c r="B4651" s="37" t="inlineStr">
        <is>
          <t>Pokemon Stats</t>
        </is>
      </c>
      <c r="C4651" s="37" t="inlineStr">
        <is>
          <t>Golurk baseSpAttack</t>
        </is>
      </c>
      <c r="D4651" s="37" t="n">
        <v>55</v>
      </c>
      <c r="E4651" s="37" t="n">
        <v>30</v>
      </c>
      <c r="F4651" s="37" t="inlineStr">
        <is>
          <t>Differs from upstream baseline</t>
        </is>
      </c>
      <c r="G4651" s="3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37" t="inlineStr">
        <is>
          <t>2026-10-04</t>
        </is>
      </c>
      <c r="B4653" s="37" t="inlineStr">
        <is>
          <t>Pokemon Stats</t>
        </is>
      </c>
      <c r="C4653" s="37" t="inlineStr">
        <is>
          <t>Goodra baseDefense</t>
        </is>
      </c>
      <c r="D4653" s="37" t="n">
        <v>70</v>
      </c>
      <c r="E4653" s="37" t="n">
        <v>80</v>
      </c>
      <c r="F4653" s="37" t="inlineStr">
        <is>
          <t>Differs from upstream baseline</t>
        </is>
      </c>
      <c r="G4653" s="3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37" t="inlineStr">
        <is>
          <t>2026-10-04</t>
        </is>
      </c>
      <c r="B4655" s="37" t="inlineStr">
        <is>
          <t>Pokemon Stats</t>
        </is>
      </c>
      <c r="C4655" s="37" t="inlineStr">
        <is>
          <t>Gothitelle baseAttack</t>
        </is>
      </c>
      <c r="D4655" s="37" t="n">
        <v>55</v>
      </c>
      <c r="E4655" s="37" t="n">
        <v>62</v>
      </c>
      <c r="F4655" s="37" t="inlineStr">
        <is>
          <t>Differs from upstream baseline</t>
        </is>
      </c>
      <c r="G4655" s="3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37" t="inlineStr">
        <is>
          <t>2026-10-04</t>
        </is>
      </c>
      <c r="B4657" s="37" t="inlineStr">
        <is>
          <t>Pokemon Stats</t>
        </is>
      </c>
      <c r="C4657" s="37" t="inlineStr">
        <is>
          <t>Gothitelle baseSpeed</t>
        </is>
      </c>
      <c r="D4657" s="37" t="n">
        <v>65</v>
      </c>
      <c r="E4657" s="37" t="n">
        <v>76</v>
      </c>
      <c r="F4657" s="37" t="inlineStr">
        <is>
          <t>Differs from upstream baseline</t>
        </is>
      </c>
      <c r="G4657" s="3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37" t="inlineStr">
        <is>
          <t>2026-10-04</t>
        </is>
      </c>
      <c r="B4659" s="37" t="inlineStr">
        <is>
          <t>Pokemon Stats</t>
        </is>
      </c>
      <c r="C4659" s="37" t="inlineStr">
        <is>
          <t>Gothorita baseSpAttack</t>
        </is>
      </c>
      <c r="D4659" s="37" t="n">
        <v>75</v>
      </c>
      <c r="E4659" s="37" t="n">
        <v>83</v>
      </c>
      <c r="F4659" s="37" t="inlineStr">
        <is>
          <t>Differs from upstream baseline</t>
        </is>
      </c>
      <c r="G4659" s="3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37" t="inlineStr">
        <is>
          <t>2026-10-04</t>
        </is>
      </c>
      <c r="B4661" s="37" t="inlineStr">
        <is>
          <t>Pokemon Stats</t>
        </is>
      </c>
      <c r="C4661" s="37" t="inlineStr">
        <is>
          <t>Gourgeist baseHP</t>
        </is>
      </c>
      <c r="D4661" s="37" t="n">
        <v>65</v>
      </c>
      <c r="E4661" s="37" t="n">
        <v>75</v>
      </c>
      <c r="F4661" s="37" t="inlineStr">
        <is>
          <t>Differs from upstream baseline</t>
        </is>
      </c>
      <c r="G4661" s="3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37" t="inlineStr">
        <is>
          <t>2026-10-04</t>
        </is>
      </c>
      <c r="B4663" s="37" t="inlineStr">
        <is>
          <t>Pokemon Stats</t>
        </is>
      </c>
      <c r="C4663" s="37" t="inlineStr">
        <is>
          <t>Gourgeist baseAttack</t>
        </is>
      </c>
      <c r="D4663" s="37" t="n">
        <v>95</v>
      </c>
      <c r="E4663" s="37" t="n">
        <v>110</v>
      </c>
      <c r="F4663" s="37" t="inlineStr">
        <is>
          <t>Differs from upstream baseline</t>
        </is>
      </c>
      <c r="G4663" s="3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37" t="inlineStr">
        <is>
          <t>2026-10-04</t>
        </is>
      </c>
      <c r="B4665" s="37" t="inlineStr">
        <is>
          <t>Pokemon Stats</t>
        </is>
      </c>
      <c r="C4665" s="37" t="inlineStr">
        <is>
          <t>Gourgeist baseSpeed</t>
        </is>
      </c>
      <c r="D4665" s="37" t="n">
        <v>69</v>
      </c>
      <c r="E4665" s="37" t="n">
        <v>82</v>
      </c>
      <c r="F4665" s="37" t="inlineStr">
        <is>
          <t>Differs from upstream baseline</t>
        </is>
      </c>
      <c r="G4665" s="3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37" t="inlineStr">
        <is>
          <t>2026-10-04</t>
        </is>
      </c>
      <c r="B4667" s="37" t="inlineStr">
        <is>
          <t>Pokemon Stats</t>
        </is>
      </c>
      <c r="C4667" s="37" t="inlineStr">
        <is>
          <t>Gourgeist baseSpeed</t>
        </is>
      </c>
      <c r="D4667" s="37" t="n">
        <v>54</v>
      </c>
      <c r="E4667" s="37" t="n">
        <v>67</v>
      </c>
      <c r="F4667" s="37" t="inlineStr">
        <is>
          <t>Differs from upstream baseline</t>
        </is>
      </c>
      <c r="G4667" s="3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37" t="inlineStr">
        <is>
          <t>2026-10-04</t>
        </is>
      </c>
      <c r="B4669" s="37" t="inlineStr">
        <is>
          <t>Pokemon Stats</t>
        </is>
      </c>
      <c r="C4669" s="37" t="inlineStr">
        <is>
          <t>Graveler baseHP</t>
        </is>
      </c>
      <c r="D4669" s="37" t="n">
        <v>55</v>
      </c>
      <c r="E4669" s="37" t="n">
        <v>75</v>
      </c>
      <c r="F4669" s="37" t="inlineStr">
        <is>
          <t>Differs from upstream baseline</t>
        </is>
      </c>
      <c r="G4669" s="3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37" t="inlineStr">
        <is>
          <t>2026-10-04</t>
        </is>
      </c>
      <c r="B4671" s="37" t="inlineStr">
        <is>
          <t>Pokemon Stats</t>
        </is>
      </c>
      <c r="C4671" s="37" t="inlineStr">
        <is>
          <t>Graveler baseDefense</t>
        </is>
      </c>
      <c r="D4671" s="37" t="n">
        <v>115</v>
      </c>
      <c r="E4671" s="37" t="n">
        <v>130</v>
      </c>
      <c r="F4671" s="37" t="inlineStr">
        <is>
          <t>Differs from upstream baseline</t>
        </is>
      </c>
      <c r="G4671" s="3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37" t="inlineStr">
        <is>
          <t>2026-10-04</t>
        </is>
      </c>
      <c r="B4673" s="37" t="inlineStr">
        <is>
          <t>Pokemon Stats</t>
        </is>
      </c>
      <c r="C4673" s="37" t="inlineStr">
        <is>
          <t>Graveler baseSpeed</t>
        </is>
      </c>
      <c r="D4673" s="37" t="n">
        <v>35</v>
      </c>
      <c r="E4673" s="37" t="n">
        <v>45</v>
      </c>
      <c r="F4673" s="37" t="inlineStr">
        <is>
          <t>Differs from upstream baseline</t>
        </is>
      </c>
      <c r="G4673" s="3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37" t="inlineStr">
        <is>
          <t>2026-10-04</t>
        </is>
      </c>
      <c r="B4675" s="37" t="inlineStr">
        <is>
          <t>Abilities</t>
        </is>
      </c>
      <c r="C4675" s="37" t="inlineStr">
        <is>
          <t>Graveler abilities</t>
        </is>
      </c>
      <c r="D4675" s="37" t="inlineStr">
        <is>
          <t>Magnet Pull / Sturdy / Galvanize</t>
        </is>
      </c>
      <c r="E4675" s="37" t="inlineStr">
        <is>
          <t>Rock Head / Rough Skin / Galvanize</t>
        </is>
      </c>
      <c r="F4675" s="37" t="inlineStr">
        <is>
          <t>Differs from upstream baseline</t>
        </is>
      </c>
      <c r="G4675" s="3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37" t="inlineStr">
        <is>
          <t>2026-10-04</t>
        </is>
      </c>
      <c r="B4677" s="37" t="inlineStr">
        <is>
          <t>Abilities</t>
        </is>
      </c>
      <c r="C4677" s="37" t="inlineStr">
        <is>
          <t>Grimer abilities</t>
        </is>
      </c>
      <c r="D4677" s="37" t="inlineStr">
        <is>
          <t>Stench / Sticky Hold / Poison Touch</t>
        </is>
      </c>
      <c r="E4677" s="37" t="inlineStr">
        <is>
          <t>Aftermath / Aftermath / Poison Touch</t>
        </is>
      </c>
      <c r="F4677" s="37" t="inlineStr">
        <is>
          <t>Differs from upstream baseline</t>
        </is>
      </c>
      <c r="G4677" s="3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37" t="inlineStr">
        <is>
          <t>2026-10-04</t>
        </is>
      </c>
      <c r="B4679" s="37" t="inlineStr">
        <is>
          <t>Abilities</t>
        </is>
      </c>
      <c r="C4679" s="37" t="inlineStr">
        <is>
          <t>Grotle abilities</t>
        </is>
      </c>
      <c r="D4679" s="37" t="inlineStr">
        <is>
          <t>Overgrow / Shell Armor</t>
        </is>
      </c>
      <c r="E4679" s="37" t="inlineStr">
        <is>
          <t>Leaf Guard / Shell Armor / Shell Armor</t>
        </is>
      </c>
      <c r="F4679" s="37" t="inlineStr">
        <is>
          <t>Differs from upstream baseline</t>
        </is>
      </c>
      <c r="G4679" s="3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37" t="inlineStr">
        <is>
          <t>2026-10-04</t>
        </is>
      </c>
      <c r="B4681" s="37" t="inlineStr">
        <is>
          <t>Abilities</t>
        </is>
      </c>
      <c r="C4681" s="37" t="inlineStr">
        <is>
          <t>Groudon abilities</t>
        </is>
      </c>
      <c r="D4681" s="37" t="inlineStr">
        <is>
          <t>Desolate Land / Desolate Land</t>
        </is>
      </c>
      <c r="E4681" s="37" t="inlineStr">
        <is>
          <t>Solid Rock / Solid Rock</t>
        </is>
      </c>
      <c r="F4681" s="37" t="inlineStr">
        <is>
          <t>Differs from upstream baseline</t>
        </is>
      </c>
      <c r="G4681" s="3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37" t="inlineStr">
        <is>
          <t>2026-10-04</t>
        </is>
      </c>
      <c r="B4683" s="37" t="inlineStr">
        <is>
          <t>Pokemon Stats</t>
        </is>
      </c>
      <c r="C4683" s="37" t="inlineStr">
        <is>
          <t>Grumpig baseAttack</t>
        </is>
      </c>
      <c r="D4683" s="37" t="n">
        <v>45</v>
      </c>
      <c r="E4683" s="37" t="n">
        <v>75</v>
      </c>
      <c r="F4683" s="37" t="inlineStr">
        <is>
          <t>Differs from upstream baseline</t>
        </is>
      </c>
      <c r="G4683" s="3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37" t="inlineStr">
        <is>
          <t>2026-10-04</t>
        </is>
      </c>
      <c r="B4685" s="37" t="inlineStr">
        <is>
          <t>Pokemon Stats</t>
        </is>
      </c>
      <c r="C4685" s="37" t="inlineStr">
        <is>
          <t>Gurdurr baseAttack</t>
        </is>
      </c>
      <c r="D4685" s="37" t="n">
        <v>105</v>
      </c>
      <c r="E4685" s="37" t="n">
        <v>115</v>
      </c>
      <c r="F4685" s="37" t="inlineStr">
        <is>
          <t>Differs from upstream baseline</t>
        </is>
      </c>
      <c r="G4685" s="3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37" t="inlineStr">
        <is>
          <t>2026-10-04</t>
        </is>
      </c>
      <c r="B4687" s="37" t="inlineStr">
        <is>
          <t>Pokemon Stats</t>
        </is>
      </c>
      <c r="C4687" s="37" t="inlineStr">
        <is>
          <t>Gyarados baseSpAttack</t>
        </is>
      </c>
      <c r="D4687" s="37" t="n">
        <v>60</v>
      </c>
      <c r="E4687" s="37" t="n">
        <v>75</v>
      </c>
      <c r="F4687" s="37" t="inlineStr">
        <is>
          <t>Differs from upstream baseline</t>
        </is>
      </c>
      <c r="G4687" s="3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37" t="inlineStr">
        <is>
          <t>2026-10-04</t>
        </is>
      </c>
      <c r="B4689" s="37" t="inlineStr">
        <is>
          <t>Abilities</t>
        </is>
      </c>
      <c r="C4689" s="37" t="inlineStr">
        <is>
          <t>Hariyama abilities</t>
        </is>
      </c>
      <c r="D4689" s="37" t="inlineStr">
        <is>
          <t>Thick Fat / Guts / Sheer Force</t>
        </is>
      </c>
      <c r="E4689" s="37" t="inlineStr">
        <is>
          <t>Guts / Guts / Sheer Force</t>
        </is>
      </c>
      <c r="F4689" s="37" t="inlineStr">
        <is>
          <t>Differs from upstream baseline</t>
        </is>
      </c>
      <c r="G4689" s="3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37" t="inlineStr">
        <is>
          <t>2026-10-04</t>
        </is>
      </c>
      <c r="B4691" s="37" t="inlineStr">
        <is>
          <t>Pokemon Stats</t>
        </is>
      </c>
      <c r="C4691" s="37" t="inlineStr">
        <is>
          <t>Haunter baseDefense</t>
        </is>
      </c>
      <c r="D4691" s="37" t="n">
        <v>45</v>
      </c>
      <c r="E4691" s="37" t="n">
        <v>60</v>
      </c>
      <c r="F4691" s="37" t="inlineStr">
        <is>
          <t>Differs from upstream baseline</t>
        </is>
      </c>
      <c r="G4691" s="3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37" t="inlineStr">
        <is>
          <t>2026-10-04</t>
        </is>
      </c>
      <c r="B4693" s="37" t="inlineStr">
        <is>
          <t>Pokemon Stats</t>
        </is>
      </c>
      <c r="C4693" s="37" t="inlineStr">
        <is>
          <t>Haunter baseSpeed</t>
        </is>
      </c>
      <c r="D4693" s="37" t="n">
        <v>95</v>
      </c>
      <c r="E4693" s="37" t="n">
        <v>110</v>
      </c>
      <c r="F4693" s="37" t="inlineStr">
        <is>
          <t>Differs from upstream baseline</t>
        </is>
      </c>
      <c r="G4693" s="3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37" t="inlineStr">
        <is>
          <t>2026-10-04</t>
        </is>
      </c>
      <c r="B4695" s="37" t="inlineStr">
        <is>
          <t>Pokemon Stats</t>
        </is>
      </c>
      <c r="C4695" s="37" t="inlineStr">
        <is>
          <t>Haxorus baseSpAttack</t>
        </is>
      </c>
      <c r="D4695" s="37" t="n">
        <v>60</v>
      </c>
      <c r="E4695" s="37" t="n">
        <v>30</v>
      </c>
      <c r="F4695" s="37" t="inlineStr">
        <is>
          <t>Differs from upstream baseline</t>
        </is>
      </c>
      <c r="G4695" s="3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37" t="inlineStr">
        <is>
          <t>2026-10-04</t>
        </is>
      </c>
      <c r="B4697" s="37" t="inlineStr">
        <is>
          <t>Pokemon Stats</t>
        </is>
      </c>
      <c r="C4697" s="37" t="inlineStr">
        <is>
          <t>Heatmor baseHP</t>
        </is>
      </c>
      <c r="D4697" s="37" t="n">
        <v>85</v>
      </c>
      <c r="E4697" s="37" t="n">
        <v>95</v>
      </c>
      <c r="F4697" s="37" t="inlineStr">
        <is>
          <t>Differs from upstream baseline</t>
        </is>
      </c>
      <c r="G4697" s="3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37" t="inlineStr">
        <is>
          <t>2026-10-04</t>
        </is>
      </c>
      <c r="B4699" s="37" t="inlineStr">
        <is>
          <t>Pokemon Stats</t>
        </is>
      </c>
      <c r="C4699" s="37" t="inlineStr">
        <is>
          <t>Heatmor baseSpAttack</t>
        </is>
      </c>
      <c r="D4699" s="37" t="n">
        <v>105</v>
      </c>
      <c r="E4699" s="37" t="n">
        <v>115</v>
      </c>
      <c r="F4699" s="37" t="inlineStr">
        <is>
          <t>Differs from upstream baseline</t>
        </is>
      </c>
      <c r="G4699" s="3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37" t="inlineStr">
        <is>
          <t>2026-10-04</t>
        </is>
      </c>
      <c r="B4701" s="37" t="inlineStr">
        <is>
          <t>Pokemon Stats</t>
        </is>
      </c>
      <c r="C4701" s="37" t="inlineStr">
        <is>
          <t>Heatmor baseSpeed</t>
        </is>
      </c>
      <c r="D4701" s="37" t="n">
        <v>65</v>
      </c>
      <c r="E4701" s="37" t="n">
        <v>80</v>
      </c>
      <c r="F4701" s="37" t="inlineStr">
        <is>
          <t>Differs from upstream baseline</t>
        </is>
      </c>
      <c r="G4701" s="3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37" t="inlineStr">
        <is>
          <t>2026-10-04</t>
        </is>
      </c>
      <c r="B4703" s="37" t="inlineStr">
        <is>
          <t>Pokemon Stats</t>
        </is>
      </c>
      <c r="C4703" s="37" t="inlineStr">
        <is>
          <t>Heliolisk baseSpAttack</t>
        </is>
      </c>
      <c r="D4703" s="37" t="n">
        <v>109</v>
      </c>
      <c r="E4703" s="37" t="n">
        <v>133</v>
      </c>
      <c r="F4703" s="37" t="inlineStr">
        <is>
          <t>Differs from upstream baseline</t>
        </is>
      </c>
      <c r="G4703" s="3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37" t="inlineStr">
        <is>
          <t>2026-10-04</t>
        </is>
      </c>
      <c r="B4705" s="37" t="inlineStr">
        <is>
          <t>Pokemon Stats</t>
        </is>
      </c>
      <c r="C4705" s="37" t="inlineStr">
        <is>
          <t>Helioptile baseHP</t>
        </is>
      </c>
      <c r="D4705" s="37" t="n">
        <v>44</v>
      </c>
      <c r="E4705" s="37" t="n">
        <v>47</v>
      </c>
      <c r="F4705" s="37" t="inlineStr">
        <is>
          <t>Differs from upstream baseline</t>
        </is>
      </c>
      <c r="G4705" s="3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37" t="inlineStr">
        <is>
          <t>2026-10-04</t>
        </is>
      </c>
      <c r="B4707" s="37" t="inlineStr">
        <is>
          <t>Pokemon Stats</t>
        </is>
      </c>
      <c r="C4707" s="37" t="inlineStr">
        <is>
          <t>Helioptile baseDefense</t>
        </is>
      </c>
      <c r="D4707" s="37" t="n">
        <v>33</v>
      </c>
      <c r="E4707" s="37" t="n">
        <v>41</v>
      </c>
      <c r="F4707" s="37" t="inlineStr">
        <is>
          <t>Differs from upstream baseline</t>
        </is>
      </c>
      <c r="G4707" s="3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37" t="inlineStr">
        <is>
          <t>2026-10-04</t>
        </is>
      </c>
      <c r="B4709" s="37" t="inlineStr">
        <is>
          <t>Abilities</t>
        </is>
      </c>
      <c r="C4709" s="37" t="inlineStr">
        <is>
          <t>Heracross abilities</t>
        </is>
      </c>
      <c r="D4709" s="37" t="inlineStr">
        <is>
          <t>Swarm / Guts / Moxie</t>
        </is>
      </c>
      <c r="E4709" s="37" t="inlineStr">
        <is>
          <t>Guts / Guts / Moxie</t>
        </is>
      </c>
      <c r="F4709" s="37" t="inlineStr">
        <is>
          <t>Differs from upstream baseline</t>
        </is>
      </c>
      <c r="G4709" s="3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37" t="inlineStr">
        <is>
          <t>2026-10-04</t>
        </is>
      </c>
      <c r="B4711" s="37" t="inlineStr">
        <is>
          <t>Pokemon Stats</t>
        </is>
      </c>
      <c r="C4711" s="37" t="inlineStr">
        <is>
          <t>Herdier baseSpAttack</t>
        </is>
      </c>
      <c r="D4711" s="37" t="n">
        <v>35</v>
      </c>
      <c r="E4711" s="37" t="n">
        <v>30</v>
      </c>
      <c r="F4711" s="37" t="inlineStr">
        <is>
          <t>Differs from upstream baseline</t>
        </is>
      </c>
      <c r="G4711" s="3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37" t="inlineStr">
        <is>
          <t>2026-10-04</t>
        </is>
      </c>
      <c r="B4713" s="37" t="inlineStr">
        <is>
          <t>Abilities</t>
        </is>
      </c>
      <c r="C4713" s="37" t="inlineStr">
        <is>
          <t>Hippopotas abilities</t>
        </is>
      </c>
      <c r="D4713" s="37" t="inlineStr">
        <is>
          <t>Sand Stream / Sand Force</t>
        </is>
      </c>
      <c r="E4713" s="37" t="inlineStr">
        <is>
          <t>Thick Fat / Thick Fat / Sand Force</t>
        </is>
      </c>
      <c r="F4713" s="37" t="inlineStr">
        <is>
          <t>Differs from upstream baseline</t>
        </is>
      </c>
      <c r="G4713" s="3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37" t="inlineStr">
        <is>
          <t>2026-10-04</t>
        </is>
      </c>
      <c r="B4715" s="37" t="inlineStr">
        <is>
          <t>Abilities</t>
        </is>
      </c>
      <c r="C4715" s="37" t="inlineStr">
        <is>
          <t>Hitmonchan abilities</t>
        </is>
      </c>
      <c r="D4715" s="37" t="inlineStr">
        <is>
          <t>Keen Eye / Iron Fist / Inner Focus</t>
        </is>
      </c>
      <c r="E4715" s="37" t="inlineStr">
        <is>
          <t>Scrappy / Scrappy / Inner Focus</t>
        </is>
      </c>
      <c r="F4715" s="37" t="inlineStr">
        <is>
          <t>Differs from upstream baseline</t>
        </is>
      </c>
      <c r="G4715" s="3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37" t="inlineStr">
        <is>
          <t>2026-10-04</t>
        </is>
      </c>
      <c r="B4717" s="37" t="inlineStr">
        <is>
          <t>Abilities</t>
        </is>
      </c>
      <c r="C4717" s="37" t="inlineStr">
        <is>
          <t>Hitmontop abilities</t>
        </is>
      </c>
      <c r="D4717" s="37" t="inlineStr">
        <is>
          <t>Intimidate / Technician / Steadfast</t>
        </is>
      </c>
      <c r="E4717" s="37" t="inlineStr">
        <is>
          <t>Technician / Technician / Steadfast</t>
        </is>
      </c>
      <c r="F4717" s="37" t="inlineStr">
        <is>
          <t>Differs from upstream baseline</t>
        </is>
      </c>
      <c r="G4717" s="3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37" t="inlineStr">
        <is>
          <t>2026-10-04</t>
        </is>
      </c>
      <c r="B4719" s="37" t="inlineStr">
        <is>
          <t>Pokemon Stats</t>
        </is>
      </c>
      <c r="C4719" s="37" t="inlineStr">
        <is>
          <t>Honchkrow baseSpAttack</t>
        </is>
      </c>
      <c r="D4719" s="37" t="n">
        <v>105</v>
      </c>
      <c r="E4719" s="37" t="n">
        <v>100</v>
      </c>
      <c r="F4719" s="37" t="inlineStr">
        <is>
          <t>Differs from upstream baseline</t>
        </is>
      </c>
      <c r="G4719" s="3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37" t="inlineStr">
        <is>
          <t>2026-10-04</t>
        </is>
      </c>
      <c r="B4721" s="37" t="inlineStr">
        <is>
          <t>Pokemon Stats</t>
        </is>
      </c>
      <c r="C4721" s="37" t="inlineStr">
        <is>
          <t>Honchkrow baseSpeed</t>
        </is>
      </c>
      <c r="D4721" s="37" t="n">
        <v>71</v>
      </c>
      <c r="E4721" s="37" t="n">
        <v>91</v>
      </c>
      <c r="F4721" s="37" t="inlineStr">
        <is>
          <t>Differs from upstream baseline</t>
        </is>
      </c>
      <c r="G4721" s="3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37" t="inlineStr">
        <is>
          <t>2026-10-04</t>
        </is>
      </c>
      <c r="B4723" s="37" t="inlineStr">
        <is>
          <t>Pokemon Stats</t>
        </is>
      </c>
      <c r="C4723" s="37" t="inlineStr">
        <is>
          <t>Honedge baseAttack</t>
        </is>
      </c>
      <c r="D4723" s="37" t="n">
        <v>80</v>
      </c>
      <c r="E4723" s="37" t="n">
        <v>85</v>
      </c>
      <c r="F4723" s="37" t="inlineStr">
        <is>
          <t>Differs from upstream baseline</t>
        </is>
      </c>
      <c r="G4723" s="3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37" t="inlineStr">
        <is>
          <t>2026-10-04</t>
        </is>
      </c>
      <c r="B4725" s="37" t="inlineStr">
        <is>
          <t>Pokemon Stats</t>
        </is>
      </c>
      <c r="C4725" s="37" t="inlineStr">
        <is>
          <t>Hoothoot baseAttack</t>
        </is>
      </c>
      <c r="D4725" s="37" t="n">
        <v>30</v>
      </c>
      <c r="E4725" s="37" t="n">
        <v>36</v>
      </c>
      <c r="F4725" s="37" t="inlineStr">
        <is>
          <t>Differs from upstream baseline</t>
        </is>
      </c>
      <c r="G4725" s="3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37" t="inlineStr">
        <is>
          <t>2026-10-04</t>
        </is>
      </c>
      <c r="B4727" s="37" t="inlineStr">
        <is>
          <t>Abilities</t>
        </is>
      </c>
      <c r="C4727" s="37" t="inlineStr">
        <is>
          <t>Hoppip abilities</t>
        </is>
      </c>
      <c r="D4727" s="37" t="inlineStr">
        <is>
          <t>Chlorophyll / Leaf Guard / Infiltrator</t>
        </is>
      </c>
      <c r="E4727" s="37" t="inlineStr">
        <is>
          <t>Chlorophyll / Chlorophyll / Infiltrator</t>
        </is>
      </c>
      <c r="F4727" s="37" t="inlineStr">
        <is>
          <t>Differs from upstream baseline</t>
        </is>
      </c>
      <c r="G4727" s="3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37" t="inlineStr">
        <is>
          <t>2026-10-04</t>
        </is>
      </c>
      <c r="B4729" s="37" t="inlineStr">
        <is>
          <t>Pokemon Stats</t>
        </is>
      </c>
      <c r="C4729" s="37" t="inlineStr">
        <is>
          <t>Houndoom baseSpAttack</t>
        </is>
      </c>
      <c r="D4729" s="37" t="n">
        <v>110</v>
      </c>
      <c r="E4729" s="37" t="n">
        <v>120</v>
      </c>
      <c r="F4729" s="37" t="inlineStr">
        <is>
          <t>Differs from upstream baseline</t>
        </is>
      </c>
      <c r="G4729" s="3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37" t="inlineStr">
        <is>
          <t>2026-10-04</t>
        </is>
      </c>
      <c r="B4731" s="37" t="inlineStr">
        <is>
          <t>Abilities</t>
        </is>
      </c>
      <c r="C4731" s="37" t="inlineStr">
        <is>
          <t>Houndoom abilities</t>
        </is>
      </c>
      <c r="D4731" s="37" t="inlineStr">
        <is>
          <t>Early Bird / Flash Fire / Unnerve</t>
        </is>
      </c>
      <c r="E4731" s="37" t="inlineStr">
        <is>
          <t>Solar Power / Solar Power / Unnerve</t>
        </is>
      </c>
      <c r="F4731" s="37" t="inlineStr">
        <is>
          <t>Differs from upstream baseline</t>
        </is>
      </c>
      <c r="G4731" s="3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37" t="inlineStr">
        <is>
          <t>2026-10-04</t>
        </is>
      </c>
      <c r="B4733" s="37" t="inlineStr">
        <is>
          <t>Pokemon Stats</t>
        </is>
      </c>
      <c r="C4733" s="37" t="inlineStr">
        <is>
          <t>Houndoom baseSpeed</t>
        </is>
      </c>
      <c r="D4733" s="37" t="n">
        <v>115</v>
      </c>
      <c r="E4733" s="37" t="n">
        <v>125</v>
      </c>
      <c r="F4733" s="37" t="inlineStr">
        <is>
          <t>Differs from upstream baseline</t>
        </is>
      </c>
      <c r="G4733" s="3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37" t="inlineStr">
        <is>
          <t>2026-10-04</t>
        </is>
      </c>
      <c r="B4735" s="37" t="inlineStr">
        <is>
          <t>Abilities</t>
        </is>
      </c>
      <c r="C4735" s="37" t="inlineStr">
        <is>
          <t>Ho-Oh abilities</t>
        </is>
      </c>
      <c r="D4735" s="37" t="inlineStr">
        <is>
          <t>Pressure / Regenerator</t>
        </is>
      </c>
      <c r="E4735" s="37" t="inlineStr">
        <is>
          <t>Magic Guard / Regenerator</t>
        </is>
      </c>
      <c r="F4735" s="37" t="inlineStr">
        <is>
          <t>Differs from upstream baseline</t>
        </is>
      </c>
      <c r="G4735" s="3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37" t="inlineStr">
        <is>
          <t>2026-10-04</t>
        </is>
      </c>
      <c r="B4737" s="37" t="inlineStr">
        <is>
          <t>Pokemon Stats</t>
        </is>
      </c>
      <c r="C4737" s="37" t="inlineStr">
        <is>
          <t>Huntail baseSpAttack</t>
        </is>
      </c>
      <c r="D4737" s="37" t="n">
        <v>94</v>
      </c>
      <c r="E4737" s="37" t="n">
        <v>84</v>
      </c>
      <c r="F4737" s="37" t="inlineStr">
        <is>
          <t>Differs from upstream baseline</t>
        </is>
      </c>
      <c r="G4737" s="3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37" t="inlineStr">
        <is>
          <t>2026-10-04</t>
        </is>
      </c>
      <c r="B4739" s="37" t="inlineStr">
        <is>
          <t>Pokemon Stats</t>
        </is>
      </c>
      <c r="C4739" s="37" t="inlineStr">
        <is>
          <t>Hypno baseSpAttack</t>
        </is>
      </c>
      <c r="D4739" s="37" t="n">
        <v>73</v>
      </c>
      <c r="E4739" s="37" t="n">
        <v>93</v>
      </c>
      <c r="F4739" s="37" t="inlineStr">
        <is>
          <t>Differs from upstream baseline</t>
        </is>
      </c>
      <c r="G4739" s="3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37" t="inlineStr">
        <is>
          <t>2026-10-04</t>
        </is>
      </c>
      <c r="B4741" s="37" t="inlineStr">
        <is>
          <t>Pokemon Stats</t>
        </is>
      </c>
      <c r="C4741" s="37" t="inlineStr">
        <is>
          <t>Igglybuff baseAttack</t>
        </is>
      </c>
      <c r="D4741" s="37" t="n">
        <v>30</v>
      </c>
      <c r="E4741" s="37" t="n">
        <v>45</v>
      </c>
      <c r="F4741" s="37" t="inlineStr">
        <is>
          <t>Differs from upstream baseline</t>
        </is>
      </c>
      <c r="G4741" s="3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37" t="inlineStr">
        <is>
          <t>2026-10-04</t>
        </is>
      </c>
      <c r="B4743" s="37" t="inlineStr">
        <is>
          <t>Pokemon Stats</t>
        </is>
      </c>
      <c r="C4743" s="37" t="inlineStr">
        <is>
          <t>Igglybuff baseSpAttack</t>
        </is>
      </c>
      <c r="D4743" s="37" t="n">
        <v>40</v>
      </c>
      <c r="E4743" s="37" t="n">
        <v>45</v>
      </c>
      <c r="F4743" s="37" t="inlineStr">
        <is>
          <t>Differs from upstream baseline</t>
        </is>
      </c>
      <c r="G4743" s="3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37" t="inlineStr">
        <is>
          <t>2026-10-04</t>
        </is>
      </c>
      <c r="B4745" s="37" t="inlineStr">
        <is>
          <t>Pokemon Stats</t>
        </is>
      </c>
      <c r="C4745" s="37" t="inlineStr">
        <is>
          <t>Igglybuff baseSpeed</t>
        </is>
      </c>
      <c r="D4745" s="37" t="n">
        <v>15</v>
      </c>
      <c r="E4745" s="37" t="n">
        <v>20</v>
      </c>
      <c r="F4745" s="37" t="inlineStr">
        <is>
          <t>Differs from upstream baseline</t>
        </is>
      </c>
      <c r="G4745" s="3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37" t="inlineStr">
        <is>
          <t>2026-10-04</t>
        </is>
      </c>
      <c r="B4747" s="37" t="inlineStr">
        <is>
          <t>Evolutions</t>
        </is>
      </c>
      <c r="C4747" s="37" t="inlineStr">
        <is>
          <t>Igglybuff evolution</t>
        </is>
      </c>
      <c r="D4747" s="37" t="inlineStr">
        <is>
          <t>Friendship -&gt; Jigglypuff</t>
        </is>
      </c>
      <c r="E4747" s="37" t="inlineStr">
        <is>
          <t>Lv 15 -&gt; Jigglypuff</t>
        </is>
      </c>
      <c r="F4747" s="37" t="inlineStr">
        <is>
          <t>Differs from upstream baseline</t>
        </is>
      </c>
      <c r="G4747" s="3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37" t="inlineStr">
        <is>
          <t>2026-10-04</t>
        </is>
      </c>
      <c r="B4749" s="37" t="inlineStr">
        <is>
          <t>Pokemon Stats</t>
        </is>
      </c>
      <c r="C4749" s="37" t="inlineStr">
        <is>
          <t>Illumise baseDefense</t>
        </is>
      </c>
      <c r="D4749" s="37" t="n">
        <v>75</v>
      </c>
      <c r="E4749" s="37" t="n">
        <v>55</v>
      </c>
      <c r="F4749" s="37" t="inlineStr">
        <is>
          <t>Differs from upstream baseline</t>
        </is>
      </c>
      <c r="G4749" s="3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37" t="inlineStr">
        <is>
          <t>2026-10-04</t>
        </is>
      </c>
      <c r="B4751" s="37" t="inlineStr">
        <is>
          <t>Abilities</t>
        </is>
      </c>
      <c r="C4751" s="37" t="inlineStr">
        <is>
          <t>Illumise abilities</t>
        </is>
      </c>
      <c r="D4751" s="37" t="inlineStr">
        <is>
          <t>Oblivious / Tinted Lens / Prankster</t>
        </is>
      </c>
      <c r="E4751" s="37" t="inlineStr">
        <is>
          <t>Tinted Lens / Tinted Lens / Prankster</t>
        </is>
      </c>
      <c r="F4751" s="37" t="inlineStr">
        <is>
          <t>Differs from upstream baseline</t>
        </is>
      </c>
      <c r="G4751" s="3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37" t="inlineStr">
        <is>
          <t>2026-10-04</t>
        </is>
      </c>
      <c r="B4753" s="37" t="inlineStr">
        <is>
          <t>Abilities</t>
        </is>
      </c>
      <c r="C4753" s="37" t="inlineStr">
        <is>
          <t>Infernape abilities</t>
        </is>
      </c>
      <c r="D4753" s="37" t="inlineStr">
        <is>
          <t>Blaze / Iron Fist</t>
        </is>
      </c>
      <c r="E4753" s="37" t="inlineStr">
        <is>
          <t>Iron Fist / Blaze / Iron Fist</t>
        </is>
      </c>
      <c r="F4753" s="37" t="inlineStr">
        <is>
          <t>Differs from upstream baseline</t>
        </is>
      </c>
      <c r="G4753" s="3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37" t="inlineStr">
        <is>
          <t>2026-10-04</t>
        </is>
      </c>
      <c r="B4755" s="37" t="inlineStr">
        <is>
          <t>Pokemon Stats</t>
        </is>
      </c>
      <c r="C4755" s="37" t="inlineStr">
        <is>
          <t>Inkay baseSpAttack</t>
        </is>
      </c>
      <c r="D4755" s="37" t="n">
        <v>37</v>
      </c>
      <c r="E4755" s="37" t="n">
        <v>39</v>
      </c>
      <c r="F4755" s="37" t="inlineStr">
        <is>
          <t>Differs from upstream baseline</t>
        </is>
      </c>
      <c r="G4755" s="3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37" t="inlineStr">
        <is>
          <t>2026-10-04</t>
        </is>
      </c>
      <c r="B4757" s="37" t="inlineStr">
        <is>
          <t>Pokemon Stats</t>
        </is>
      </c>
      <c r="C4757" s="37" t="inlineStr">
        <is>
          <t>Inkay baseSpeed</t>
        </is>
      </c>
      <c r="D4757" s="37" t="n">
        <v>45</v>
      </c>
      <c r="E4757" s="37" t="n">
        <v>55</v>
      </c>
      <c r="F4757" s="37" t="inlineStr">
        <is>
          <t>Differs from upstream baseline</t>
        </is>
      </c>
      <c r="G4757" s="3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37" t="inlineStr">
        <is>
          <t>2026-10-04</t>
        </is>
      </c>
      <c r="B4759" s="37" t="inlineStr">
        <is>
          <t>Pokemon Stats</t>
        </is>
      </c>
      <c r="C4759" s="37" t="inlineStr">
        <is>
          <t>Jellicent baseSpAttack</t>
        </is>
      </c>
      <c r="D4759" s="37" t="n">
        <v>85</v>
      </c>
      <c r="E4759" s="37" t="n">
        <v>95</v>
      </c>
      <c r="F4759" s="37" t="inlineStr">
        <is>
          <t>Differs from upstream baseline</t>
        </is>
      </c>
      <c r="G4759" s="3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37" t="inlineStr">
        <is>
          <t>2026-10-04</t>
        </is>
      </c>
      <c r="B4761" s="37" t="inlineStr">
        <is>
          <t>Pokemon Stats</t>
        </is>
      </c>
      <c r="C4761" s="37" t="inlineStr">
        <is>
          <t>Jigglypuff baseSpAttack</t>
        </is>
      </c>
      <c r="D4761" s="37" t="n">
        <v>45</v>
      </c>
      <c r="E4761" s="37" t="n">
        <v>60</v>
      </c>
      <c r="F4761" s="37" t="inlineStr">
        <is>
          <t>Differs from upstream baseline</t>
        </is>
      </c>
      <c r="G4761" s="3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37" t="inlineStr">
        <is>
          <t>2026-10-04</t>
        </is>
      </c>
      <c r="B4763" s="37" t="inlineStr">
        <is>
          <t>Abilities</t>
        </is>
      </c>
      <c r="C4763" s="37" t="inlineStr">
        <is>
          <t>Jigglypuff abilities</t>
        </is>
      </c>
      <c r="D4763" s="37" t="inlineStr">
        <is>
          <t>Cute Charm / Competitive / Friend Guard</t>
        </is>
      </c>
      <c r="E4763" s="37" t="inlineStr">
        <is>
          <t>Aftermath / Friend Guard</t>
        </is>
      </c>
      <c r="F4763" s="37" t="inlineStr">
        <is>
          <t>Differs from upstream baseline</t>
        </is>
      </c>
      <c r="G4763" s="3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37" t="inlineStr">
        <is>
          <t>2026-10-04</t>
        </is>
      </c>
      <c r="B4765" s="37" t="inlineStr">
        <is>
          <t>Pokemon Stats</t>
        </is>
      </c>
      <c r="C4765" s="37" t="inlineStr">
        <is>
          <t>Jumpluff baseSpDefense</t>
        </is>
      </c>
      <c r="D4765" s="37" t="n">
        <v>95</v>
      </c>
      <c r="E4765" s="37" t="n">
        <v>85</v>
      </c>
      <c r="F4765" s="37" t="inlineStr">
        <is>
          <t>Differs from upstream baseline</t>
        </is>
      </c>
      <c r="G4765" s="3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37" t="inlineStr">
        <is>
          <t>2026-10-04</t>
        </is>
      </c>
      <c r="B4767" s="37" t="inlineStr">
        <is>
          <t>Pokemon Stats</t>
        </is>
      </c>
      <c r="C4767" s="37" t="inlineStr">
        <is>
          <t>Jynx baseDefense</t>
        </is>
      </c>
      <c r="D4767" s="37" t="n">
        <v>35</v>
      </c>
      <c r="E4767" s="37" t="n">
        <v>57</v>
      </c>
      <c r="F4767" s="37" t="inlineStr">
        <is>
          <t>Differs from upstream baseline</t>
        </is>
      </c>
      <c r="G4767" s="3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37" t="inlineStr">
        <is>
          <t>2026-10-04</t>
        </is>
      </c>
      <c r="B4769" s="37" t="inlineStr">
        <is>
          <t>Abilities</t>
        </is>
      </c>
      <c r="C4769" s="37" t="inlineStr">
        <is>
          <t>Jynx abilities</t>
        </is>
      </c>
      <c r="D4769" s="37" t="inlineStr">
        <is>
          <t>Oblivious / Forewarn / Dry Skin</t>
        </is>
      </c>
      <c r="E4769" s="37" t="inlineStr">
        <is>
          <t>Snow Cloak / Snow Cloak / Dry Skin</t>
        </is>
      </c>
      <c r="F4769" s="37" t="inlineStr">
        <is>
          <t>Differs from upstream baseline</t>
        </is>
      </c>
      <c r="G4769" s="3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37" t="inlineStr">
        <is>
          <t>2026-10-04</t>
        </is>
      </c>
      <c r="B4771" s="37" t="inlineStr">
        <is>
          <t>Pokemon Stats</t>
        </is>
      </c>
      <c r="C4771" s="37" t="inlineStr">
        <is>
          <t>Kadabra baseDefense</t>
        </is>
      </c>
      <c r="D4771" s="37" t="n">
        <v>30</v>
      </c>
      <c r="E4771" s="37" t="n">
        <v>45</v>
      </c>
      <c r="F4771" s="37" t="inlineStr">
        <is>
          <t>Differs from upstream baseline</t>
        </is>
      </c>
      <c r="G4771" s="3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37" t="inlineStr">
        <is>
          <t>2026-10-04</t>
        </is>
      </c>
      <c r="B4773" s="37" t="inlineStr">
        <is>
          <t>Pokemon Stats</t>
        </is>
      </c>
      <c r="C4773" s="37" t="inlineStr">
        <is>
          <t>Kadabra baseSpeed</t>
        </is>
      </c>
      <c r="D4773" s="37" t="n">
        <v>105</v>
      </c>
      <c r="E4773" s="37" t="n">
        <v>120</v>
      </c>
      <c r="F4773" s="37" t="inlineStr">
        <is>
          <t>Differs from upstream baseline</t>
        </is>
      </c>
      <c r="G4773" s="3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37" t="inlineStr">
        <is>
          <t>2026-10-04</t>
        </is>
      </c>
      <c r="B4775" s="37" t="inlineStr">
        <is>
          <t>Pokemon Stats</t>
        </is>
      </c>
      <c r="C4775" s="37" t="inlineStr">
        <is>
          <t>Kakuna baseSpDefense</t>
        </is>
      </c>
      <c r="D4775" s="37" t="n">
        <v>25</v>
      </c>
      <c r="E4775" s="37" t="n">
        <v>55</v>
      </c>
      <c r="F4775" s="37" t="inlineStr">
        <is>
          <t>Differs from upstream baseline</t>
        </is>
      </c>
      <c r="G4775" s="3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37" t="inlineStr">
        <is>
          <t>2026-10-04</t>
        </is>
      </c>
      <c r="B4777" s="37" t="inlineStr">
        <is>
          <t>Pokemon Stats</t>
        </is>
      </c>
      <c r="C4777" s="37" t="inlineStr">
        <is>
          <t>Karrablast baseHP</t>
        </is>
      </c>
      <c r="D4777" s="37" t="n">
        <v>50</v>
      </c>
      <c r="E4777" s="37" t="n">
        <v>66</v>
      </c>
      <c r="F4777" s="37" t="inlineStr">
        <is>
          <t>Differs from upstream baseline</t>
        </is>
      </c>
      <c r="G4777" s="3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37" t="inlineStr">
        <is>
          <t>2026-10-04</t>
        </is>
      </c>
      <c r="B4779" s="37" t="inlineStr">
        <is>
          <t>Pokemon Stats</t>
        </is>
      </c>
      <c r="C4779" s="37" t="inlineStr">
        <is>
          <t>Karrablast baseDefense</t>
        </is>
      </c>
      <c r="D4779" s="37" t="n">
        <v>45</v>
      </c>
      <c r="E4779" s="37" t="n">
        <v>63</v>
      </c>
      <c r="F4779" s="37" t="inlineStr">
        <is>
          <t>Differs from upstream baseline</t>
        </is>
      </c>
      <c r="G4779" s="3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37" t="inlineStr">
        <is>
          <t>2026-10-04</t>
        </is>
      </c>
      <c r="B4781" s="37" t="inlineStr">
        <is>
          <t>Pokemon Stats</t>
        </is>
      </c>
      <c r="C4781" s="37" t="inlineStr">
        <is>
          <t>Karrablast baseSpDefense</t>
        </is>
      </c>
      <c r="D4781" s="37" t="n">
        <v>45</v>
      </c>
      <c r="E4781" s="37" t="n">
        <v>68</v>
      </c>
      <c r="F4781" s="37" t="inlineStr">
        <is>
          <t>Differs from upstream baseline</t>
        </is>
      </c>
      <c r="G4781" s="3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37" t="inlineStr">
        <is>
          <t>2026-10-04</t>
        </is>
      </c>
      <c r="B4783" s="37" t="inlineStr">
        <is>
          <t>Evolutions</t>
        </is>
      </c>
      <c r="C4783" s="37" t="inlineStr">
        <is>
          <t>Karrablast evolution</t>
        </is>
      </c>
      <c r="D4783" s="37" t="inlineStr">
        <is>
          <t>Trade Specific Mon SPECIES_SHELMET -&gt; Escavalier</t>
        </is>
      </c>
      <c r="E4783" s="37" t="inlineStr">
        <is>
          <t>Lv 34 -&gt; Escavalier</t>
        </is>
      </c>
      <c r="F4783" s="37" t="inlineStr">
        <is>
          <t>Differs from upstream baseline</t>
        </is>
      </c>
      <c r="G4783" s="3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37" t="inlineStr">
        <is>
          <t>2026-10-04</t>
        </is>
      </c>
      <c r="B4785" s="37" t="inlineStr">
        <is>
          <t>Pokemon Stats</t>
        </is>
      </c>
      <c r="C4785" s="37" t="inlineStr">
        <is>
          <t>Kecleon baseDefense</t>
        </is>
      </c>
      <c r="D4785" s="37" t="n">
        <v>70</v>
      </c>
      <c r="E4785" s="37" t="n">
        <v>135</v>
      </c>
      <c r="F4785" s="37" t="inlineStr">
        <is>
          <t>Differs from upstream baseline</t>
        </is>
      </c>
      <c r="G4785" s="3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37" t="inlineStr">
        <is>
          <t>2026-10-04</t>
        </is>
      </c>
      <c r="B4787" s="37" t="inlineStr">
        <is>
          <t>Abilities</t>
        </is>
      </c>
      <c r="C4787" s="37" t="inlineStr">
        <is>
          <t>Kecleon abilities</t>
        </is>
      </c>
      <c r="D4787" s="37" t="inlineStr">
        <is>
          <t>Color Change / Protean</t>
        </is>
      </c>
      <c r="E4787" s="37" t="inlineStr">
        <is>
          <t>Adaptability / Color Change / Protean</t>
        </is>
      </c>
      <c r="F4787" s="37" t="inlineStr">
        <is>
          <t>Differs from upstream baseline</t>
        </is>
      </c>
      <c r="G4787" s="3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37" t="inlineStr">
        <is>
          <t>2026-10-04</t>
        </is>
      </c>
      <c r="B4789" s="37" t="inlineStr">
        <is>
          <t>Pokemon Stats</t>
        </is>
      </c>
      <c r="C4789" s="37" t="inlineStr">
        <is>
          <t>Keldeo baseSpAttack</t>
        </is>
      </c>
      <c r="D4789" s="37" t="n">
        <v>129</v>
      </c>
      <c r="E4789" s="37" t="n">
        <v>151</v>
      </c>
      <c r="F4789" s="37" t="inlineStr">
        <is>
          <t>Differs from upstream baseline</t>
        </is>
      </c>
      <c r="G4789" s="3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37" t="inlineStr">
        <is>
          <t>2026-10-04</t>
        </is>
      </c>
      <c r="B4791" s="37" t="inlineStr">
        <is>
          <t>Pokemon Stats</t>
        </is>
      </c>
      <c r="C4791" s="37" t="inlineStr">
        <is>
          <t>Kingambit baseAttack</t>
        </is>
      </c>
      <c r="D4791" s="37" t="n">
        <v>135</v>
      </c>
      <c r="E4791" s="37" t="n">
        <v>151</v>
      </c>
      <c r="F4791" s="37" t="inlineStr">
        <is>
          <t>Differs from upstream baseline</t>
        </is>
      </c>
      <c r="G4791" s="3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37" t="inlineStr">
        <is>
          <t>2026-10-04</t>
        </is>
      </c>
      <c r="B4793" s="37" t="inlineStr">
        <is>
          <t>Pokemon Stats</t>
        </is>
      </c>
      <c r="C4793" s="37" t="inlineStr">
        <is>
          <t>Kingambit baseSpeed</t>
        </is>
      </c>
      <c r="D4793" s="37" t="n">
        <v>50</v>
      </c>
      <c r="E4793" s="37" t="n">
        <v>64</v>
      </c>
      <c r="F4793" s="37" t="inlineStr">
        <is>
          <t>Differs from upstream baseline</t>
        </is>
      </c>
      <c r="G4793" s="3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37" t="inlineStr">
        <is>
          <t>2026-10-04</t>
        </is>
      </c>
      <c r="B4795" s="37" t="inlineStr">
        <is>
          <t>Abilities</t>
        </is>
      </c>
      <c r="C4795" s="37" t="inlineStr">
        <is>
          <t>Kingler abilities</t>
        </is>
      </c>
      <c r="D4795" s="37" t="inlineStr">
        <is>
          <t>Hyper Cutter / Shell Armor / Sheer Force</t>
        </is>
      </c>
      <c r="E4795" s="37" t="inlineStr">
        <is>
          <t>Swift Swim / Hyper Cutter / Sheer Force</t>
        </is>
      </c>
      <c r="F4795" s="37" t="inlineStr">
        <is>
          <t>Differs from upstream baseline</t>
        </is>
      </c>
      <c r="G4795" s="3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37" t="inlineStr">
        <is>
          <t>2026-10-04</t>
        </is>
      </c>
      <c r="B4797" s="37" t="inlineStr">
        <is>
          <t>Evolutions</t>
        </is>
      </c>
      <c r="C4797" s="37" t="inlineStr">
        <is>
          <t>Klang evolution</t>
        </is>
      </c>
      <c r="D4797" s="37" t="inlineStr">
        <is>
          <t>Lv 49 -&gt; Klinklang</t>
        </is>
      </c>
      <c r="E4797" s="37" t="inlineStr">
        <is>
          <t>Lv 45 -&gt; Klinklang</t>
        </is>
      </c>
      <c r="F4797" s="37" t="inlineStr">
        <is>
          <t>Differs from upstream baseline</t>
        </is>
      </c>
      <c r="G4797" s="3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37" t="inlineStr">
        <is>
          <t>2026-10-04</t>
        </is>
      </c>
      <c r="B4799" s="37" t="inlineStr">
        <is>
          <t>Pokemon Stats</t>
        </is>
      </c>
      <c r="C4799" s="37" t="inlineStr">
        <is>
          <t>Kleavor baseSpAttack</t>
        </is>
      </c>
      <c r="D4799" s="37" t="n">
        <v>45</v>
      </c>
      <c r="E4799" s="37" t="n">
        <v>30</v>
      </c>
      <c r="F4799" s="37" t="inlineStr">
        <is>
          <t>Differs from upstream baseline</t>
        </is>
      </c>
      <c r="G4799" s="3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37" t="inlineStr">
        <is>
          <t>2026-10-04</t>
        </is>
      </c>
      <c r="B4801" s="37" t="inlineStr">
        <is>
          <t>Pokemon Stats</t>
        </is>
      </c>
      <c r="C4801" s="37" t="inlineStr">
        <is>
          <t>Klefki baseHP</t>
        </is>
      </c>
      <c r="D4801" s="37" t="n">
        <v>57</v>
      </c>
      <c r="E4801" s="37" t="n">
        <v>65</v>
      </c>
      <c r="F4801" s="37" t="inlineStr">
        <is>
          <t>Differs from upstream baseline</t>
        </is>
      </c>
      <c r="G4801" s="3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37" t="inlineStr">
        <is>
          <t>2026-10-04</t>
        </is>
      </c>
      <c r="B4803" s="37" t="inlineStr">
        <is>
          <t>Pokemon Stats</t>
        </is>
      </c>
      <c r="C4803" s="37" t="inlineStr">
        <is>
          <t>Klefki baseSpeed</t>
        </is>
      </c>
      <c r="D4803" s="37" t="n">
        <v>75</v>
      </c>
      <c r="E4803" s="37" t="n">
        <v>85</v>
      </c>
      <c r="F4803" s="37" t="inlineStr">
        <is>
          <t>Differs from upstream baseline</t>
        </is>
      </c>
      <c r="G4803" s="3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37" t="inlineStr">
        <is>
          <t>2026-10-04</t>
        </is>
      </c>
      <c r="B4805" s="37" t="inlineStr">
        <is>
          <t>Pokemon Stats</t>
        </is>
      </c>
      <c r="C4805" s="37" t="inlineStr">
        <is>
          <t>Klinklang baseSpAttack</t>
        </is>
      </c>
      <c r="D4805" s="37" t="n">
        <v>70</v>
      </c>
      <c r="E4805" s="37" t="n">
        <v>80</v>
      </c>
      <c r="F4805" s="37" t="inlineStr">
        <is>
          <t>Differs from upstream baseline</t>
        </is>
      </c>
      <c r="G4805" s="3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37" t="inlineStr">
        <is>
          <t>2026-10-04</t>
        </is>
      </c>
      <c r="B4807" s="37" t="inlineStr">
        <is>
          <t>Abilities</t>
        </is>
      </c>
      <c r="C4807" s="37" t="inlineStr">
        <is>
          <t>Koraidon abilities</t>
        </is>
      </c>
      <c r="D4807" s="37" t="inlineStr">
        <is>
          <t>Orichalcum Pulse</t>
        </is>
      </c>
      <c r="E4807" s="37" t="inlineStr">
        <is>
          <t>Pressure</t>
        </is>
      </c>
      <c r="F4807" s="37" t="inlineStr">
        <is>
          <t>Differs from upstream baseline</t>
        </is>
      </c>
      <c r="G4807" s="3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37" t="inlineStr">
        <is>
          <t>2026-10-04</t>
        </is>
      </c>
      <c r="B4809" s="37" t="inlineStr">
        <is>
          <t>Abilities</t>
        </is>
      </c>
      <c r="C4809" s="37" t="inlineStr">
        <is>
          <t>Kricketune abilities</t>
        </is>
      </c>
      <c r="D4809" s="37" t="inlineStr">
        <is>
          <t>Swarm / Technician</t>
        </is>
      </c>
      <c r="E4809" s="37" t="inlineStr">
        <is>
          <t>Hyper Cutter / Technician</t>
        </is>
      </c>
      <c r="F4809" s="37" t="inlineStr">
        <is>
          <t>Differs from upstream baseline</t>
        </is>
      </c>
      <c r="G4809" s="3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37" t="inlineStr">
        <is>
          <t>2026-10-04</t>
        </is>
      </c>
      <c r="B4811" s="37" t="inlineStr">
        <is>
          <t>Pokemon Stats</t>
        </is>
      </c>
      <c r="C4811" s="37" t="inlineStr">
        <is>
          <t>Krokorok baseAttack</t>
        </is>
      </c>
      <c r="D4811" s="37" t="n">
        <v>82</v>
      </c>
      <c r="E4811" s="37" t="n">
        <v>91</v>
      </c>
      <c r="F4811" s="37" t="inlineStr">
        <is>
          <t>Differs from upstream baseline</t>
        </is>
      </c>
      <c r="G4811" s="3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37" t="inlineStr">
        <is>
          <t>2026-10-04</t>
        </is>
      </c>
      <c r="B4813" s="37" t="inlineStr">
        <is>
          <t>Pokemon Stats</t>
        </is>
      </c>
      <c r="C4813" s="37" t="inlineStr">
        <is>
          <t>Krokorok baseSpAttack</t>
        </is>
      </c>
      <c r="D4813" s="37" t="n">
        <v>45</v>
      </c>
      <c r="E4813" s="37" t="n">
        <v>30</v>
      </c>
      <c r="F4813" s="37" t="inlineStr">
        <is>
          <t>Differs from upstream baseline</t>
        </is>
      </c>
      <c r="G4813" s="3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37" t="inlineStr">
        <is>
          <t>2026-10-04</t>
        </is>
      </c>
      <c r="B4815" s="37" t="inlineStr">
        <is>
          <t>Pokemon Stats</t>
        </is>
      </c>
      <c r="C4815" s="37" t="inlineStr">
        <is>
          <t>Krokorok baseSpeed</t>
        </is>
      </c>
      <c r="D4815" s="37" t="n">
        <v>74</v>
      </c>
      <c r="E4815" s="37" t="n">
        <v>82</v>
      </c>
      <c r="F4815" s="37" t="inlineStr">
        <is>
          <t>Differs from upstream baseline</t>
        </is>
      </c>
      <c r="G4815" s="3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37" t="inlineStr">
        <is>
          <t>2026-10-04</t>
        </is>
      </c>
      <c r="B4817" s="37" t="inlineStr">
        <is>
          <t>Pokemon Stats</t>
        </is>
      </c>
      <c r="C4817" s="37" t="inlineStr">
        <is>
          <t>Krookodile baseSpAttack</t>
        </is>
      </c>
      <c r="D4817" s="37" t="n">
        <v>65</v>
      </c>
      <c r="E4817" s="37" t="n">
        <v>30</v>
      </c>
      <c r="F4817" s="37" t="inlineStr">
        <is>
          <t>Differs from upstream baseline</t>
        </is>
      </c>
      <c r="G4817" s="3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37" t="inlineStr">
        <is>
          <t>2026-10-04</t>
        </is>
      </c>
      <c r="B4819" s="37" t="inlineStr">
        <is>
          <t>Abilities</t>
        </is>
      </c>
      <c r="C4819" s="37" t="inlineStr">
        <is>
          <t>Kyogre abilities</t>
        </is>
      </c>
      <c r="D4819" s="37" t="inlineStr">
        <is>
          <t>Drizzle</t>
        </is>
      </c>
      <c r="E4819" s="37" t="inlineStr">
        <is>
          <t>Pressure</t>
        </is>
      </c>
      <c r="F4819" s="37" t="inlineStr">
        <is>
          <t>Differs from upstream baseline</t>
        </is>
      </c>
      <c r="G4819" s="3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37" t="inlineStr">
        <is>
          <t>2026-10-04</t>
        </is>
      </c>
      <c r="B4821" s="37" t="inlineStr">
        <is>
          <t>Abilities</t>
        </is>
      </c>
      <c r="C4821" s="37" t="inlineStr">
        <is>
          <t>Lairon abilities</t>
        </is>
      </c>
      <c r="D4821" s="37" t="inlineStr">
        <is>
          <t>Sturdy / Rock Head / Heavy Metal</t>
        </is>
      </c>
      <c r="E4821" s="37" t="inlineStr">
        <is>
          <t>Rock Head / Rock Head / Heavy Metal</t>
        </is>
      </c>
      <c r="F4821" s="37" t="inlineStr">
        <is>
          <t>Differs from upstream baseline</t>
        </is>
      </c>
      <c r="G4821" s="3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37" t="inlineStr">
        <is>
          <t>2026-10-04</t>
        </is>
      </c>
      <c r="B4823" s="37" t="inlineStr">
        <is>
          <t>Pokemon Stats</t>
        </is>
      </c>
      <c r="C4823" s="37" t="inlineStr">
        <is>
          <t>Lampent baseAttack</t>
        </is>
      </c>
      <c r="D4823" s="37" t="n">
        <v>40</v>
      </c>
      <c r="E4823" s="37" t="n">
        <v>30</v>
      </c>
      <c r="F4823" s="37" t="inlineStr">
        <is>
          <t>Differs from upstream baseline</t>
        </is>
      </c>
      <c r="G4823" s="3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37" t="inlineStr">
        <is>
          <t>2026-10-04</t>
        </is>
      </c>
      <c r="B4825" s="37" t="inlineStr">
        <is>
          <t>Pokemon Stats</t>
        </is>
      </c>
      <c r="C4825" s="37" t="inlineStr">
        <is>
          <t>Lampent baseSpDefense</t>
        </is>
      </c>
      <c r="D4825" s="37" t="n">
        <v>60</v>
      </c>
      <c r="E4825" s="37" t="n">
        <v>62</v>
      </c>
      <c r="F4825" s="37" t="inlineStr">
        <is>
          <t>Differs from upstream baseline</t>
        </is>
      </c>
      <c r="G4825" s="3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37" t="inlineStr">
        <is>
          <t>2026-10-04</t>
        </is>
      </c>
      <c r="B4827" s="37" t="inlineStr">
        <is>
          <t>Abilities</t>
        </is>
      </c>
      <c r="C4827" s="37" t="inlineStr">
        <is>
          <t>Lanturn abilities</t>
        </is>
      </c>
      <c r="D4827" s="37" t="inlineStr">
        <is>
          <t>Volt Absorb / Illuminate / Water Absorb</t>
        </is>
      </c>
      <c r="E4827" s="37" t="inlineStr">
        <is>
          <t>Volt Absorb / Volt Absorb / Water Absorb</t>
        </is>
      </c>
      <c r="F4827" s="37" t="inlineStr">
        <is>
          <t>Differs from upstream baseline</t>
        </is>
      </c>
      <c r="G4827" s="3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37" t="inlineStr">
        <is>
          <t>2026-10-04</t>
        </is>
      </c>
      <c r="B4829" s="37" t="inlineStr">
        <is>
          <t>Pokemon Stats</t>
        </is>
      </c>
      <c r="C4829" s="37" t="inlineStr">
        <is>
          <t>Lapras baseSpAttack</t>
        </is>
      </c>
      <c r="D4829" s="37" t="n">
        <v>85</v>
      </c>
      <c r="E4829" s="37" t="n">
        <v>95</v>
      </c>
      <c r="F4829" s="37" t="inlineStr">
        <is>
          <t>Differs from upstream baseline</t>
        </is>
      </c>
      <c r="G4829" s="3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37" t="inlineStr">
        <is>
          <t>2026-10-04</t>
        </is>
      </c>
      <c r="B4831" s="37" t="inlineStr">
        <is>
          <t>Pokemon Stats</t>
        </is>
      </c>
      <c r="C4831" s="37" t="inlineStr">
        <is>
          <t>Larvesta baseAttack</t>
        </is>
      </c>
      <c r="D4831" s="37" t="n">
        <v>85</v>
      </c>
      <c r="E4831" s="37" t="n">
        <v>96</v>
      </c>
      <c r="F4831" s="37" t="inlineStr">
        <is>
          <t>Differs from upstream baseline</t>
        </is>
      </c>
      <c r="G4831" s="3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37" t="inlineStr">
        <is>
          <t>2026-10-04</t>
        </is>
      </c>
      <c r="B4833" s="37" t="inlineStr">
        <is>
          <t>Pokemon Stats</t>
        </is>
      </c>
      <c r="C4833" s="37" t="inlineStr">
        <is>
          <t>Larvesta baseSpeed</t>
        </is>
      </c>
      <c r="D4833" s="37" t="n">
        <v>60</v>
      </c>
      <c r="E4833" s="37" t="n">
        <v>69</v>
      </c>
      <c r="F4833" s="37" t="inlineStr">
        <is>
          <t>Differs from upstream baseline</t>
        </is>
      </c>
      <c r="G4833" s="3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37" t="inlineStr">
        <is>
          <t>2026-10-04</t>
        </is>
      </c>
      <c r="B4835" s="37" t="inlineStr">
        <is>
          <t>Abilities</t>
        </is>
      </c>
      <c r="C4835" s="37" t="inlineStr">
        <is>
          <t>Larvitar abilities</t>
        </is>
      </c>
      <c r="D4835" s="37" t="inlineStr">
        <is>
          <t>Guts / Sand Veil</t>
        </is>
      </c>
      <c r="E4835" s="37" t="inlineStr">
        <is>
          <t>Guts / Guts / Sand Veil</t>
        </is>
      </c>
      <c r="F4835" s="37" t="inlineStr">
        <is>
          <t>Differs from upstream baseline</t>
        </is>
      </c>
      <c r="G4835" s="3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37" t="inlineStr">
        <is>
          <t>2026-10-04</t>
        </is>
      </c>
      <c r="B4837" s="37" t="inlineStr">
        <is>
          <t>Pokemon Stats</t>
        </is>
      </c>
      <c r="C4837" s="37" t="inlineStr">
        <is>
          <t>Leavanny baseHP</t>
        </is>
      </c>
      <c r="D4837" s="37" t="n">
        <v>75</v>
      </c>
      <c r="E4837" s="37" t="n">
        <v>82</v>
      </c>
      <c r="F4837" s="37" t="inlineStr">
        <is>
          <t>Differs from upstream baseline</t>
        </is>
      </c>
      <c r="G4837" s="3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37" t="inlineStr">
        <is>
          <t>2026-10-04</t>
        </is>
      </c>
      <c r="B4839" s="37" t="inlineStr">
        <is>
          <t>Pokemon Stats</t>
        </is>
      </c>
      <c r="C4839" s="37" t="inlineStr">
        <is>
          <t>Leavanny baseSpAttack</t>
        </is>
      </c>
      <c r="D4839" s="37" t="n">
        <v>70</v>
      </c>
      <c r="E4839" s="37" t="n">
        <v>76</v>
      </c>
      <c r="F4839" s="37" t="inlineStr">
        <is>
          <t>Differs from upstream baseline</t>
        </is>
      </c>
      <c r="G4839" s="3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37" t="inlineStr">
        <is>
          <t>2026-10-04</t>
        </is>
      </c>
      <c r="B4841" s="37" t="inlineStr">
        <is>
          <t>Pokemon Stats</t>
        </is>
      </c>
      <c r="C4841" s="37" t="inlineStr">
        <is>
          <t>Leavanny baseSpeed</t>
        </is>
      </c>
      <c r="D4841" s="37" t="n">
        <v>92</v>
      </c>
      <c r="E4841" s="37" t="n">
        <v>102</v>
      </c>
      <c r="F4841" s="37" t="inlineStr">
        <is>
          <t>Differs from upstream baseline</t>
        </is>
      </c>
      <c r="G4841" s="3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37" t="inlineStr">
        <is>
          <t>2026-10-04</t>
        </is>
      </c>
      <c r="B4843" s="37" t="inlineStr">
        <is>
          <t>Pokemon Stats</t>
        </is>
      </c>
      <c r="C4843" s="37" t="inlineStr">
        <is>
          <t>Ledian baseAttack</t>
        </is>
      </c>
      <c r="D4843" s="37" t="n">
        <v>35</v>
      </c>
      <c r="E4843" s="37" t="n">
        <v>85</v>
      </c>
      <c r="F4843" s="37" t="inlineStr">
        <is>
          <t>Differs from upstream baseline</t>
        </is>
      </c>
      <c r="G4843" s="3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37" t="inlineStr">
        <is>
          <t>2026-10-04</t>
        </is>
      </c>
      <c r="B4845" s="37" t="inlineStr">
        <is>
          <t>Pokemon Stats</t>
        </is>
      </c>
      <c r="C4845" s="37" t="inlineStr">
        <is>
          <t>Ledyba baseAttack</t>
        </is>
      </c>
      <c r="D4845" s="37" t="n">
        <v>20</v>
      </c>
      <c r="E4845" s="37" t="n">
        <v>50</v>
      </c>
      <c r="F4845" s="37" t="inlineStr">
        <is>
          <t>Differs from upstream baseline</t>
        </is>
      </c>
      <c r="G4845" s="3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37" t="inlineStr">
        <is>
          <t>2026-10-04</t>
        </is>
      </c>
      <c r="B4847" s="37" t="inlineStr">
        <is>
          <t>Abilities</t>
        </is>
      </c>
      <c r="C4847" s="37" t="inlineStr">
        <is>
          <t>Lickilicky abilities</t>
        </is>
      </c>
      <c r="D4847" s="37" t="inlineStr">
        <is>
          <t>Own Tempo / Oblivious / Cloud Nine</t>
        </is>
      </c>
      <c r="E4847" s="37" t="inlineStr">
        <is>
          <t>Poison Heal / Guts / Cloud Nine</t>
        </is>
      </c>
      <c r="F4847" s="37" t="inlineStr">
        <is>
          <t>Differs from upstream baseline</t>
        </is>
      </c>
      <c r="G4847" s="3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37" t="inlineStr">
        <is>
          <t>2026-10-04</t>
        </is>
      </c>
      <c r="B4849" s="37" t="inlineStr">
        <is>
          <t>Abilities</t>
        </is>
      </c>
      <c r="C4849" s="37" t="inlineStr">
        <is>
          <t>Lickitung abilities</t>
        </is>
      </c>
      <c r="D4849" s="37" t="inlineStr">
        <is>
          <t>Own Tempo / Oblivious / Cloud Nine</t>
        </is>
      </c>
      <c r="E4849" s="37" t="inlineStr">
        <is>
          <t>Gluttony / Gluttony / Cloud Nine</t>
        </is>
      </c>
      <c r="F4849" s="37" t="inlineStr">
        <is>
          <t>Differs from upstream baseline</t>
        </is>
      </c>
      <c r="G4849" s="3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37" t="inlineStr">
        <is>
          <t>2026-10-04</t>
        </is>
      </c>
      <c r="B4851" s="37" t="inlineStr">
        <is>
          <t>Pokemon Stats</t>
        </is>
      </c>
      <c r="C4851" s="37" t="inlineStr">
        <is>
          <t>Liepard baseAttack</t>
        </is>
      </c>
      <c r="D4851" s="37" t="n">
        <v>88</v>
      </c>
      <c r="E4851" s="37" t="n">
        <v>98</v>
      </c>
      <c r="F4851" s="37" t="inlineStr">
        <is>
          <t>Differs from upstream baseline</t>
        </is>
      </c>
      <c r="G4851" s="3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37" t="inlineStr">
        <is>
          <t>2026-10-04</t>
        </is>
      </c>
      <c r="B4853" s="37" t="inlineStr">
        <is>
          <t>Pokemon Stats</t>
        </is>
      </c>
      <c r="C4853" s="37" t="inlineStr">
        <is>
          <t>Liepard baseSpDefense</t>
        </is>
      </c>
      <c r="D4853" s="37" t="n">
        <v>50</v>
      </c>
      <c r="E4853" s="37" t="n">
        <v>60</v>
      </c>
      <c r="F4853" s="37" t="inlineStr">
        <is>
          <t>Differs from upstream baseline</t>
        </is>
      </c>
      <c r="G4853" s="3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37" t="inlineStr">
        <is>
          <t>2026-10-04</t>
        </is>
      </c>
      <c r="B4855" s="37" t="inlineStr">
        <is>
          <t>Abilities</t>
        </is>
      </c>
      <c r="C4855" s="37" t="inlineStr">
        <is>
          <t>Lileep abilities</t>
        </is>
      </c>
      <c r="D4855" s="37" t="inlineStr">
        <is>
          <t>Suction Cups / Storm Drain</t>
        </is>
      </c>
      <c r="E4855" s="37" t="inlineStr">
        <is>
          <t>Solid Rock / Storm Drain</t>
        </is>
      </c>
      <c r="F4855" s="37" t="inlineStr">
        <is>
          <t>Differs from upstream baseline</t>
        </is>
      </c>
      <c r="G4855" s="3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37" t="inlineStr">
        <is>
          <t>2026-10-04</t>
        </is>
      </c>
      <c r="B4857" s="37" t="inlineStr">
        <is>
          <t>Pokemon Stats</t>
        </is>
      </c>
      <c r="C4857" s="37" t="inlineStr">
        <is>
          <t>Lilligant baseSpAttack</t>
        </is>
      </c>
      <c r="D4857" s="37" t="n">
        <v>110</v>
      </c>
      <c r="E4857" s="37" t="n">
        <v>126</v>
      </c>
      <c r="F4857" s="37" t="inlineStr">
        <is>
          <t>Differs from upstream baseline</t>
        </is>
      </c>
      <c r="G4857" s="3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37" t="inlineStr">
        <is>
          <t>2026-10-04</t>
        </is>
      </c>
      <c r="B4859" s="37" t="inlineStr">
        <is>
          <t>Pokemon Stats</t>
        </is>
      </c>
      <c r="C4859" s="37" t="inlineStr">
        <is>
          <t>Lilligant baseAttack</t>
        </is>
      </c>
      <c r="D4859" s="37" t="n">
        <v>105</v>
      </c>
      <c r="E4859" s="37" t="n">
        <v>116</v>
      </c>
      <c r="F4859" s="37" t="inlineStr">
        <is>
          <t>Differs from upstream baseline</t>
        </is>
      </c>
      <c r="G4859" s="3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37" t="inlineStr">
        <is>
          <t>2026-10-04</t>
        </is>
      </c>
      <c r="B4861" s="37" t="inlineStr">
        <is>
          <t>Pokemon Stats</t>
        </is>
      </c>
      <c r="C4861" s="37" t="inlineStr">
        <is>
          <t>Lilligant baseSpeed</t>
        </is>
      </c>
      <c r="D4861" s="37" t="n">
        <v>105</v>
      </c>
      <c r="E4861" s="37" t="n">
        <v>114</v>
      </c>
      <c r="F4861" s="37" t="inlineStr">
        <is>
          <t>Differs from upstream baseline</t>
        </is>
      </c>
      <c r="G4861" s="3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37" t="inlineStr">
        <is>
          <t>2026-10-04</t>
        </is>
      </c>
      <c r="B4863" s="37" t="inlineStr">
        <is>
          <t>Pokemon Stats</t>
        </is>
      </c>
      <c r="C4863" s="37" t="inlineStr">
        <is>
          <t>Lopunny baseAttack</t>
        </is>
      </c>
      <c r="D4863" s="37" t="n">
        <v>76</v>
      </c>
      <c r="E4863" s="37" t="n">
        <v>86</v>
      </c>
      <c r="F4863" s="37" t="inlineStr">
        <is>
          <t>Differs from upstream baseline</t>
        </is>
      </c>
      <c r="G4863" s="3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37" t="inlineStr">
        <is>
          <t>2026-10-04</t>
        </is>
      </c>
      <c r="B4865" s="37" t="inlineStr">
        <is>
          <t>Abilities</t>
        </is>
      </c>
      <c r="C4865" s="37" t="inlineStr">
        <is>
          <t>Lopunny abilities</t>
        </is>
      </c>
      <c r="D4865" s="37" t="inlineStr">
        <is>
          <t>Cute Charm / Klutz / Limber</t>
        </is>
      </c>
      <c r="E4865" s="37" t="inlineStr">
        <is>
          <t>Scrappy / Scrappy / Limber</t>
        </is>
      </c>
      <c r="F4865" s="37" t="inlineStr">
        <is>
          <t>Differs from upstream baseline</t>
        </is>
      </c>
      <c r="G4865" s="3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37" t="inlineStr">
        <is>
          <t>2026-10-04</t>
        </is>
      </c>
      <c r="B4867" s="37" t="inlineStr">
        <is>
          <t>Abilities</t>
        </is>
      </c>
      <c r="C4867" s="37" t="inlineStr">
        <is>
          <t>Loudred abilities</t>
        </is>
      </c>
      <c r="D4867" s="37" t="inlineStr">
        <is>
          <t>Soundproof / Scrappy</t>
        </is>
      </c>
      <c r="E4867" s="37" t="inlineStr">
        <is>
          <t>Scrappy / Soundproof / Scrappy</t>
        </is>
      </c>
      <c r="F4867" s="37" t="inlineStr">
        <is>
          <t>Differs from upstream baseline</t>
        </is>
      </c>
      <c r="G4867" s="3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37" t="inlineStr">
        <is>
          <t>2026-10-04</t>
        </is>
      </c>
      <c r="B4869" s="37" t="inlineStr">
        <is>
          <t>Abilities</t>
        </is>
      </c>
      <c r="C4869" s="37" t="inlineStr">
        <is>
          <t>Lugia abilities</t>
        </is>
      </c>
      <c r="D4869" s="37" t="inlineStr">
        <is>
          <t>Pressure / Multiscale</t>
        </is>
      </c>
      <c r="E4869" s="37" t="inlineStr">
        <is>
          <t>Filter / Multiscale</t>
        </is>
      </c>
      <c r="F4869" s="37" t="inlineStr">
        <is>
          <t>Differs from upstream baseline</t>
        </is>
      </c>
      <c r="G4869" s="3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37" t="inlineStr">
        <is>
          <t>2026-10-04</t>
        </is>
      </c>
      <c r="B4871" s="37" t="inlineStr">
        <is>
          <t>Pokemon Stats</t>
        </is>
      </c>
      <c r="C4871" s="37" t="inlineStr">
        <is>
          <t>Lumineon baseSpAttack</t>
        </is>
      </c>
      <c r="D4871" s="37" t="n">
        <v>69</v>
      </c>
      <c r="E4871" s="37" t="n">
        <v>75</v>
      </c>
      <c r="F4871" s="37" t="inlineStr">
        <is>
          <t>Differs from upstream baseline</t>
        </is>
      </c>
      <c r="G4871" s="3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37" t="inlineStr">
        <is>
          <t>2026-10-04</t>
        </is>
      </c>
      <c r="B4873" s="37" t="inlineStr">
        <is>
          <t>Pokemon Stats</t>
        </is>
      </c>
      <c r="C4873" s="37" t="inlineStr">
        <is>
          <t>Lunatone baseDefense</t>
        </is>
      </c>
      <c r="D4873" s="37" t="n">
        <v>65</v>
      </c>
      <c r="E4873" s="37" t="n">
        <v>75</v>
      </c>
      <c r="F4873" s="37" t="inlineStr">
        <is>
          <t>Differs from upstream baseline</t>
        </is>
      </c>
      <c r="G4873" s="3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37" t="inlineStr">
        <is>
          <t>2026-10-04</t>
        </is>
      </c>
      <c r="B4875" s="37" t="inlineStr">
        <is>
          <t>Pokemon Stats</t>
        </is>
      </c>
      <c r="C4875" s="37" t="inlineStr">
        <is>
          <t>Luxray baseSpAttack</t>
        </is>
      </c>
      <c r="D4875" s="37" t="n">
        <v>95</v>
      </c>
      <c r="E4875" s="37" t="n">
        <v>70</v>
      </c>
      <c r="F4875" s="37" t="inlineStr">
        <is>
          <t>Differs from upstream baseline</t>
        </is>
      </c>
      <c r="G4875" s="3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37" t="inlineStr">
        <is>
          <t>2026-10-04</t>
        </is>
      </c>
      <c r="B4877" s="37" t="inlineStr">
        <is>
          <t>Abilities</t>
        </is>
      </c>
      <c r="C4877" s="37" t="inlineStr">
        <is>
          <t>Luxray abilities</t>
        </is>
      </c>
      <c r="D4877" s="37" t="inlineStr">
        <is>
          <t>Rivalry / Intimidate / Guts</t>
        </is>
      </c>
      <c r="E4877" s="37" t="inlineStr">
        <is>
          <t>Tinted Lens / Reckless / Guts</t>
        </is>
      </c>
      <c r="F4877" s="37" t="inlineStr">
        <is>
          <t>Differs from upstream baseline</t>
        </is>
      </c>
      <c r="G4877" s="3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37" t="inlineStr">
        <is>
          <t>2026-10-04</t>
        </is>
      </c>
      <c r="B4879" s="37" t="inlineStr">
        <is>
          <t>Abilities</t>
        </is>
      </c>
      <c r="C4879" s="37" t="inlineStr">
        <is>
          <t>Machamp abilities</t>
        </is>
      </c>
      <c r="D4879" s="37" t="inlineStr">
        <is>
          <t>Guts / No Guard / Steadfast</t>
        </is>
      </c>
      <c r="E4879" s="37" t="inlineStr">
        <is>
          <t>No Guard / No Guard / Steadfast</t>
        </is>
      </c>
      <c r="F4879" s="37" t="inlineStr">
        <is>
          <t>Differs from upstream baseline</t>
        </is>
      </c>
      <c r="G4879" s="3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37" t="inlineStr">
        <is>
          <t>2026-10-04</t>
        </is>
      </c>
      <c r="B4881" s="37" t="inlineStr">
        <is>
          <t>Pokemon Stats</t>
        </is>
      </c>
      <c r="C4881" s="37" t="inlineStr">
        <is>
          <t>Machoke baseSpDefense</t>
        </is>
      </c>
      <c r="D4881" s="37" t="n">
        <v>60</v>
      </c>
      <c r="E4881" s="37" t="n">
        <v>70</v>
      </c>
      <c r="F4881" s="37" t="inlineStr">
        <is>
          <t>Differs from upstream baseline</t>
        </is>
      </c>
      <c r="G4881" s="3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37" t="inlineStr">
        <is>
          <t>2026-10-04</t>
        </is>
      </c>
      <c r="B4883" s="37" t="inlineStr">
        <is>
          <t>Pokemon Stats</t>
        </is>
      </c>
      <c r="C4883" s="37" t="inlineStr">
        <is>
          <t>Machop baseAttack</t>
        </is>
      </c>
      <c r="D4883" s="37" t="n">
        <v>80</v>
      </c>
      <c r="E4883" s="37" t="n">
        <v>75</v>
      </c>
      <c r="F4883" s="37" t="inlineStr">
        <is>
          <t>Differs from upstream baseline</t>
        </is>
      </c>
      <c r="G4883" s="3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37" t="inlineStr">
        <is>
          <t>2026-10-04</t>
        </is>
      </c>
      <c r="B4885" s="37" t="inlineStr">
        <is>
          <t>Pokemon Stats</t>
        </is>
      </c>
      <c r="C4885" s="37" t="inlineStr">
        <is>
          <t>Magcargo baseHP</t>
        </is>
      </c>
      <c r="D4885" s="37" t="n">
        <v>60</v>
      </c>
      <c r="E4885" s="37" t="n">
        <v>70</v>
      </c>
      <c r="F4885" s="37" t="inlineStr">
        <is>
          <t>Differs from upstream baseline</t>
        </is>
      </c>
      <c r="G4885" s="3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37" t="inlineStr">
        <is>
          <t>2026-10-04</t>
        </is>
      </c>
      <c r="B4887" s="37" t="inlineStr">
        <is>
          <t>Pokemon Stats</t>
        </is>
      </c>
      <c r="C4887" s="37" t="inlineStr">
        <is>
          <t>Magcargo baseSpAttack</t>
        </is>
      </c>
      <c r="D4887" s="37" t="n">
        <v>90</v>
      </c>
      <c r="E4887" s="37" t="n">
        <v>109</v>
      </c>
      <c r="F4887" s="37" t="inlineStr">
        <is>
          <t>Differs from upstream baseline</t>
        </is>
      </c>
      <c r="G4887" s="3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37" t="inlineStr">
        <is>
          <t>2026-10-04</t>
        </is>
      </c>
      <c r="B4889" s="37" t="inlineStr">
        <is>
          <t>Abilities</t>
        </is>
      </c>
      <c r="C4889" s="37" t="inlineStr">
        <is>
          <t>Magcargo abilities</t>
        </is>
      </c>
      <c r="D4889" s="37" t="inlineStr">
        <is>
          <t>Magma Armor / Flame Body / Weak Armor</t>
        </is>
      </c>
      <c r="E4889" s="37" t="inlineStr">
        <is>
          <t>Magma Armor / Solid Rock / Weak Armor</t>
        </is>
      </c>
      <c r="F4889" s="37" t="inlineStr">
        <is>
          <t>Differs from upstream baseline</t>
        </is>
      </c>
      <c r="G4889" s="3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37" t="inlineStr">
        <is>
          <t>2026-10-04</t>
        </is>
      </c>
      <c r="B4891" s="37" t="inlineStr">
        <is>
          <t>Pokemon Stats</t>
        </is>
      </c>
      <c r="C4891" s="37" t="inlineStr">
        <is>
          <t>Magmortar baseSpeed</t>
        </is>
      </c>
      <c r="D4891" s="37" t="n">
        <v>83</v>
      </c>
      <c r="E4891" s="37" t="n">
        <v>93</v>
      </c>
      <c r="F4891" s="37" t="inlineStr">
        <is>
          <t>Differs from upstream baseline</t>
        </is>
      </c>
      <c r="G4891" s="3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37" t="inlineStr">
        <is>
          <t>2026-10-04</t>
        </is>
      </c>
      <c r="B4893" s="37" t="inlineStr">
        <is>
          <t>Abilities</t>
        </is>
      </c>
      <c r="C4893" s="37" t="inlineStr">
        <is>
          <t>Magnemite abilities</t>
        </is>
      </c>
      <c r="D4893" s="37" t="inlineStr">
        <is>
          <t>Magnet Pull / Sturdy / Analytic</t>
        </is>
      </c>
      <c r="E4893" s="37" t="inlineStr">
        <is>
          <t>Magnet Pull / Magnet Pull / Analytic</t>
        </is>
      </c>
      <c r="F4893" s="37" t="inlineStr">
        <is>
          <t>Differs from upstream baseline</t>
        </is>
      </c>
      <c r="G4893" s="3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37" t="inlineStr">
        <is>
          <t>2026-10-04</t>
        </is>
      </c>
      <c r="B4895" s="37" t="inlineStr">
        <is>
          <t>Abilities</t>
        </is>
      </c>
      <c r="C4895" s="37" t="inlineStr">
        <is>
          <t>Magnezone abilities</t>
        </is>
      </c>
      <c r="D4895" s="37" t="inlineStr">
        <is>
          <t>Magnet Pull / Sturdy / Analytic</t>
        </is>
      </c>
      <c r="E4895" s="37" t="inlineStr">
        <is>
          <t>Levitate / Magnet Pull / Analytic</t>
        </is>
      </c>
      <c r="F4895" s="37" t="inlineStr">
        <is>
          <t>Differs from upstream baseline</t>
        </is>
      </c>
      <c r="G4895" s="3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37" t="inlineStr">
        <is>
          <t>2026-10-04</t>
        </is>
      </c>
      <c r="B4897" s="37" t="inlineStr">
        <is>
          <t>Pokemon Stats</t>
        </is>
      </c>
      <c r="C4897" s="37" t="inlineStr">
        <is>
          <t>Malamar baseHP</t>
        </is>
      </c>
      <c r="D4897" s="37" t="n">
        <v>86</v>
      </c>
      <c r="E4897" s="37" t="n">
        <v>96</v>
      </c>
      <c r="F4897" s="37" t="inlineStr">
        <is>
          <t>Differs from upstream baseline</t>
        </is>
      </c>
      <c r="G4897" s="3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37" t="inlineStr">
        <is>
          <t>2026-10-04</t>
        </is>
      </c>
      <c r="B4899" s="37" t="inlineStr">
        <is>
          <t>Pokemon Stats</t>
        </is>
      </c>
      <c r="C4899" s="37" t="inlineStr">
        <is>
          <t>Mamoswine baseAttack</t>
        </is>
      </c>
      <c r="D4899" s="37" t="n">
        <v>130</v>
      </c>
      <c r="E4899" s="37" t="n">
        <v>135</v>
      </c>
      <c r="F4899" s="37" t="inlineStr">
        <is>
          <t>Differs from upstream baseline</t>
        </is>
      </c>
      <c r="G4899" s="3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37" t="inlineStr">
        <is>
          <t>2026-10-04</t>
        </is>
      </c>
      <c r="B4901" s="37" t="inlineStr">
        <is>
          <t>Abilities</t>
        </is>
      </c>
      <c r="C4901" s="37" t="inlineStr">
        <is>
          <t>Mamoswine abilities</t>
        </is>
      </c>
      <c r="D4901" s="37" t="inlineStr">
        <is>
          <t>Oblivious / Snow Cloak / Thick Fat</t>
        </is>
      </c>
      <c r="E4901" s="37" t="inlineStr">
        <is>
          <t>Thick Fat / Thick Fat / Thick Fat</t>
        </is>
      </c>
      <c r="F4901" s="37" t="inlineStr">
        <is>
          <t>Differs from upstream baseline</t>
        </is>
      </c>
      <c r="G4901" s="3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37" t="inlineStr">
        <is>
          <t>2026-10-04</t>
        </is>
      </c>
      <c r="B4903" s="37" t="inlineStr">
        <is>
          <t>Abilities</t>
        </is>
      </c>
      <c r="C4903" s="37" t="inlineStr">
        <is>
          <t>Mankey abilities</t>
        </is>
      </c>
      <c r="D4903" s="37" t="inlineStr">
        <is>
          <t>Vital Spirit / Anger Point / Defiant</t>
        </is>
      </c>
      <c r="E4903" s="37" t="inlineStr">
        <is>
          <t>Reckless / Reckless / Defiant</t>
        </is>
      </c>
      <c r="F4903" s="37" t="inlineStr">
        <is>
          <t>Differs from upstream baseline</t>
        </is>
      </c>
      <c r="G4903" s="3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37" t="inlineStr">
        <is>
          <t>2026-10-04</t>
        </is>
      </c>
      <c r="B4905" s="37" t="inlineStr">
        <is>
          <t>Abilities</t>
        </is>
      </c>
      <c r="C4905" s="37" t="inlineStr">
        <is>
          <t>Mantine abilities</t>
        </is>
      </c>
      <c r="D4905" s="37" t="inlineStr">
        <is>
          <t>Swift Swim / Water Absorb / Water Veil</t>
        </is>
      </c>
      <c r="E4905" s="37" t="inlineStr">
        <is>
          <t>Swift Swim / Swift Swim / Water Veil</t>
        </is>
      </c>
      <c r="F4905" s="37" t="inlineStr">
        <is>
          <t>Differs from upstream baseline</t>
        </is>
      </c>
      <c r="G4905" s="3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37" t="inlineStr">
        <is>
          <t>2026-10-04</t>
        </is>
      </c>
      <c r="B4907" s="37" t="inlineStr">
        <is>
          <t>Evolutions</t>
        </is>
      </c>
      <c r="C4907" s="37" t="inlineStr">
        <is>
          <t>Mantyke evolution</t>
        </is>
      </c>
      <c r="D4907" s="37" t="inlineStr">
        <is>
          <t>Specific Mon In Party SPECIES_REMORAID -&gt; Mantine</t>
        </is>
      </c>
      <c r="E4907" s="37" t="inlineStr">
        <is>
          <t>Lv 32 -&gt; Mantine</t>
        </is>
      </c>
      <c r="F4907" s="37" t="inlineStr">
        <is>
          <t>Differs from upstream baseline</t>
        </is>
      </c>
      <c r="G4907" s="3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37" t="inlineStr">
        <is>
          <t>2026-10-04</t>
        </is>
      </c>
      <c r="B4909" s="37" t="inlineStr">
        <is>
          <t>Pokemon Stats</t>
        </is>
      </c>
      <c r="C4909" s="37" t="inlineStr">
        <is>
          <t>Maractus baseAttack</t>
        </is>
      </c>
      <c r="D4909" s="37" t="n">
        <v>86</v>
      </c>
      <c r="E4909" s="37" t="n">
        <v>87</v>
      </c>
      <c r="F4909" s="37" t="inlineStr">
        <is>
          <t>Differs from upstream baseline</t>
        </is>
      </c>
      <c r="G4909" s="3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37" t="inlineStr">
        <is>
          <t>2026-10-04</t>
        </is>
      </c>
      <c r="B4911" s="37" t="inlineStr">
        <is>
          <t>Pokemon Stats</t>
        </is>
      </c>
      <c r="C4911" s="37" t="inlineStr">
        <is>
          <t>Maractus baseSpAttack</t>
        </is>
      </c>
      <c r="D4911" s="37" t="n">
        <v>106</v>
      </c>
      <c r="E4911" s="37" t="n">
        <v>116</v>
      </c>
      <c r="F4911" s="37" t="inlineStr">
        <is>
          <t>Differs from upstream baseline</t>
        </is>
      </c>
      <c r="G4911" s="3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37" t="inlineStr">
        <is>
          <t>2026-10-04</t>
        </is>
      </c>
      <c r="B4913" s="37" t="inlineStr">
        <is>
          <t>Pokemon Stats</t>
        </is>
      </c>
      <c r="C4913" s="37" t="inlineStr">
        <is>
          <t>Maractus baseSpeed</t>
        </is>
      </c>
      <c r="D4913" s="37" t="n">
        <v>60</v>
      </c>
      <c r="E4913" s="37" t="n">
        <v>76</v>
      </c>
      <c r="F4913" s="37" t="inlineStr">
        <is>
          <t>Differs from upstream baseline</t>
        </is>
      </c>
      <c r="G4913" s="3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37" t="inlineStr">
        <is>
          <t>2026-10-04</t>
        </is>
      </c>
      <c r="B4915" s="37" t="inlineStr">
        <is>
          <t>Pokemon Stats</t>
        </is>
      </c>
      <c r="C4915" s="37" t="inlineStr">
        <is>
          <t>Marill baseAttack</t>
        </is>
      </c>
      <c r="D4915" s="37" t="n">
        <v>20</v>
      </c>
      <c r="E4915" s="37" t="n">
        <v>40</v>
      </c>
      <c r="F4915" s="37" t="inlineStr">
        <is>
          <t>Differs from upstream baseline</t>
        </is>
      </c>
      <c r="G4915" s="3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37" t="inlineStr">
        <is>
          <t>2026-10-04</t>
        </is>
      </c>
      <c r="B4917" s="37" t="inlineStr">
        <is>
          <t>Abilities</t>
        </is>
      </c>
      <c r="C4917" s="37" t="inlineStr">
        <is>
          <t>Marowak abilities</t>
        </is>
      </c>
      <c r="D4917" s="37" t="inlineStr">
        <is>
          <t>Rock Head / Lightning Rod / Battle Armor</t>
        </is>
      </c>
      <c r="E4917" s="37" t="inlineStr">
        <is>
          <t>Lightning Rod / Rock Head / Battle Armor</t>
        </is>
      </c>
      <c r="F4917" s="37" t="inlineStr">
        <is>
          <t>Differs from upstream baseline</t>
        </is>
      </c>
      <c r="G4917" s="3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37" t="inlineStr">
        <is>
          <t>2026-10-04</t>
        </is>
      </c>
      <c r="B4919" s="37" t="inlineStr">
        <is>
          <t>Abilities</t>
        </is>
      </c>
      <c r="C4919" s="37" t="inlineStr">
        <is>
          <t>Marowak abilities</t>
        </is>
      </c>
      <c r="D4919" s="37" t="inlineStr">
        <is>
          <t>Rock Head</t>
        </is>
      </c>
      <c r="E4919" s="37" t="inlineStr">
        <is>
          <t>Lightning Rod / Rock Head</t>
        </is>
      </c>
      <c r="F4919" s="37" t="inlineStr">
        <is>
          <t>Differs from upstream baseline</t>
        </is>
      </c>
      <c r="G4919" s="3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37" t="inlineStr">
        <is>
          <t>2026-10-04</t>
        </is>
      </c>
      <c r="B4921" s="37" t="inlineStr">
        <is>
          <t>Pokemon Stats</t>
        </is>
      </c>
      <c r="C4921" s="37" t="inlineStr">
        <is>
          <t>Masquerain baseAttack</t>
        </is>
      </c>
      <c r="D4921" s="37" t="n">
        <v>60</v>
      </c>
      <c r="E4921" s="37" t="n">
        <v>80</v>
      </c>
      <c r="F4921" s="37" t="inlineStr">
        <is>
          <t>Differs from upstream baseline</t>
        </is>
      </c>
      <c r="G4921" s="3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37" t="inlineStr">
        <is>
          <t>2026-10-04</t>
        </is>
      </c>
      <c r="B4923" s="37" t="inlineStr">
        <is>
          <t>Pokemon Stats</t>
        </is>
      </c>
      <c r="C4923" s="37" t="inlineStr">
        <is>
          <t>Mawile baseAttack</t>
        </is>
      </c>
      <c r="D4923" s="37" t="n">
        <v>85</v>
      </c>
      <c r="E4923" s="37" t="n">
        <v>105</v>
      </c>
      <c r="F4923" s="37" t="inlineStr">
        <is>
          <t>Differs from upstream baseline</t>
        </is>
      </c>
      <c r="G4923" s="3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37" t="inlineStr">
        <is>
          <t>2026-10-04</t>
        </is>
      </c>
      <c r="B4925" s="37" t="inlineStr">
        <is>
          <t>Pokemon Stats</t>
        </is>
      </c>
      <c r="C4925" s="37" t="inlineStr">
        <is>
          <t>Mawile baseAttack</t>
        </is>
      </c>
      <c r="D4925" s="37" t="n">
        <v>105</v>
      </c>
      <c r="E4925" s="37" t="n">
        <v>125</v>
      </c>
      <c r="F4925" s="37" t="inlineStr">
        <is>
          <t>Differs from upstream baseline</t>
        </is>
      </c>
      <c r="G4925" s="3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37" t="inlineStr">
        <is>
          <t>2026-10-04</t>
        </is>
      </c>
      <c r="B4927" s="37" t="inlineStr">
        <is>
          <t>Pokemon Stats</t>
        </is>
      </c>
      <c r="C4927" s="37" t="inlineStr">
        <is>
          <t>Medicham baseAttack</t>
        </is>
      </c>
      <c r="D4927" s="37" t="n">
        <v>100</v>
      </c>
      <c r="E4927" s="37" t="n">
        <v>115</v>
      </c>
      <c r="F4927" s="37" t="inlineStr">
        <is>
          <t>Differs from upstream baseline</t>
        </is>
      </c>
      <c r="G4927" s="3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37" t="inlineStr">
        <is>
          <t>2026-10-04</t>
        </is>
      </c>
      <c r="B4929" s="37" t="inlineStr">
        <is>
          <t>Pokemon Stats</t>
        </is>
      </c>
      <c r="C4929" s="37" t="inlineStr">
        <is>
          <t>Meganium baseHP</t>
        </is>
      </c>
      <c r="D4929" s="37" t="n">
        <v>80</v>
      </c>
      <c r="E4929" s="37" t="n">
        <v>91</v>
      </c>
      <c r="F4929" s="37" t="inlineStr">
        <is>
          <t>Differs from upstream baseline</t>
        </is>
      </c>
      <c r="G4929" s="3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37" t="inlineStr">
        <is>
          <t>2026-10-04</t>
        </is>
      </c>
      <c r="B4931" s="37" t="inlineStr">
        <is>
          <t>Pokemon Stats</t>
        </is>
      </c>
      <c r="C4931" s="37" t="inlineStr">
        <is>
          <t>Meganium baseDefense</t>
        </is>
      </c>
      <c r="D4931" s="37" t="n">
        <v>100</v>
      </c>
      <c r="E4931" s="37" t="n">
        <v>90</v>
      </c>
      <c r="F4931" s="37" t="inlineStr">
        <is>
          <t>Differs from upstream baseline</t>
        </is>
      </c>
      <c r="G4931" s="3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37" t="inlineStr">
        <is>
          <t>2026-10-04</t>
        </is>
      </c>
      <c r="B4933" s="37" t="inlineStr">
        <is>
          <t>Pokemon Stats</t>
        </is>
      </c>
      <c r="C4933" s="37" t="inlineStr">
        <is>
          <t>Meganium baseSpDefense</t>
        </is>
      </c>
      <c r="D4933" s="37" t="n">
        <v>100</v>
      </c>
      <c r="E4933" s="37" t="n">
        <v>90</v>
      </c>
      <c r="F4933" s="37" t="inlineStr">
        <is>
          <t>Differs from upstream baseline</t>
        </is>
      </c>
      <c r="G4933" s="3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37" t="inlineStr">
        <is>
          <t>2026-10-04</t>
        </is>
      </c>
      <c r="B4935" s="37" t="inlineStr">
        <is>
          <t>Pokemon Stats</t>
        </is>
      </c>
      <c r="C4935" s="37" t="inlineStr">
        <is>
          <t>Meloetta baseAttack</t>
        </is>
      </c>
      <c r="D4935" s="37" t="n">
        <v>77</v>
      </c>
      <c r="E4935" s="37" t="n">
        <v>37</v>
      </c>
      <c r="F4935" s="37" t="inlineStr">
        <is>
          <t>Differs from upstream baseline</t>
        </is>
      </c>
      <c r="G4935" s="3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37" t="inlineStr">
        <is>
          <t>2026-10-04</t>
        </is>
      </c>
      <c r="B4937" s="37" t="inlineStr">
        <is>
          <t>Pokemon Stats</t>
        </is>
      </c>
      <c r="C4937" s="37" t="inlineStr">
        <is>
          <t>Meloetta baseSpeed</t>
        </is>
      </c>
      <c r="D4937" s="37" t="n">
        <v>90</v>
      </c>
      <c r="E4937" s="37" t="n">
        <v>108</v>
      </c>
      <c r="F4937" s="37" t="inlineStr">
        <is>
          <t>Differs from upstream baseline</t>
        </is>
      </c>
      <c r="G4937" s="3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37" t="inlineStr">
        <is>
          <t>2026-10-04</t>
        </is>
      </c>
      <c r="B4939" s="37" t="inlineStr">
        <is>
          <t>Pokemon Stats</t>
        </is>
      </c>
      <c r="C4939" s="37" t="inlineStr">
        <is>
          <t>Meloetta baseSpAttack</t>
        </is>
      </c>
      <c r="D4939" s="37" t="n">
        <v>77</v>
      </c>
      <c r="E4939" s="37" t="n">
        <v>37</v>
      </c>
      <c r="F4939" s="37" t="inlineStr">
        <is>
          <t>Differs from upstream baseline</t>
        </is>
      </c>
      <c r="G4939" s="3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37" t="inlineStr">
        <is>
          <t>2026-10-04</t>
        </is>
      </c>
      <c r="B4941" s="37" t="inlineStr">
        <is>
          <t>Pokemon Stats</t>
        </is>
      </c>
      <c r="C4941" s="37" t="inlineStr">
        <is>
          <t>Meowstic baseAttack</t>
        </is>
      </c>
      <c r="D4941" s="37" t="n">
        <v>48</v>
      </c>
      <c r="E4941" s="37" t="n">
        <v>30</v>
      </c>
      <c r="F4941" s="37" t="inlineStr">
        <is>
          <t>Differs from upstream baseline</t>
        </is>
      </c>
      <c r="G4941" s="3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37" t="inlineStr">
        <is>
          <t>2026-10-04</t>
        </is>
      </c>
      <c r="B4943" s="37" t="inlineStr">
        <is>
          <t>Pokemon Stats</t>
        </is>
      </c>
      <c r="C4943" s="37" t="inlineStr">
        <is>
          <t>Meowstic baseSpeed</t>
        </is>
      </c>
      <c r="D4943" s="37" t="n">
        <v>104</v>
      </c>
      <c r="E4943" s="37" t="n">
        <v>113</v>
      </c>
      <c r="F4943" s="37" t="inlineStr">
        <is>
          <t>Differs from upstream baseline</t>
        </is>
      </c>
      <c r="G4943" s="3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37" t="inlineStr">
        <is>
          <t>2026-10-04</t>
        </is>
      </c>
      <c r="B4945" s="37" t="inlineStr">
        <is>
          <t>Pokemon Stats</t>
        </is>
      </c>
      <c r="C4945" s="37" t="inlineStr">
        <is>
          <t>Meowth baseHP</t>
        </is>
      </c>
      <c r="D4945" s="37" t="n">
        <v>40</v>
      </c>
      <c r="E4945" s="37" t="n">
        <v>44</v>
      </c>
      <c r="F4945" s="37" t="inlineStr">
        <is>
          <t>Differs from upstream baseline</t>
        </is>
      </c>
      <c r="G4945" s="3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37" t="inlineStr">
        <is>
          <t>2026-10-04</t>
        </is>
      </c>
      <c r="B4947" s="37" t="inlineStr">
        <is>
          <t>Pokemon Stats</t>
        </is>
      </c>
      <c r="C4947" s="37" t="inlineStr">
        <is>
          <t>Meowth baseDefense</t>
        </is>
      </c>
      <c r="D4947" s="37" t="n">
        <v>35</v>
      </c>
      <c r="E4947" s="37" t="n">
        <v>40</v>
      </c>
      <c r="F4947" s="37" t="inlineStr">
        <is>
          <t>Differs from upstream baseline</t>
        </is>
      </c>
      <c r="G4947" s="3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37" t="inlineStr">
        <is>
          <t>2026-10-04</t>
        </is>
      </c>
      <c r="B4949" s="37" t="inlineStr">
        <is>
          <t>Evolutions</t>
        </is>
      </c>
      <c r="C4949" s="37" t="inlineStr">
        <is>
          <t>Meowth evolution</t>
        </is>
      </c>
      <c r="D4949" s="37" t="inlineStr">
        <is>
          <t>Friendship -&gt; Persian Alola</t>
        </is>
      </c>
      <c r="E4949" s="37" t="inlineStr">
        <is>
          <t>Lv 28 -&gt; Persian Alola</t>
        </is>
      </c>
      <c r="F4949" s="37" t="inlineStr">
        <is>
          <t>Differs from upstream baseline</t>
        </is>
      </c>
      <c r="G4949" s="3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37" t="inlineStr">
        <is>
          <t>2026-10-04</t>
        </is>
      </c>
      <c r="B4951" s="37" t="inlineStr">
        <is>
          <t>Pokemon Stats</t>
        </is>
      </c>
      <c r="C4951" s="37" t="inlineStr">
        <is>
          <t>Meowth baseSpDefense</t>
        </is>
      </c>
      <c r="D4951" s="37" t="n">
        <v>40</v>
      </c>
      <c r="E4951" s="37" t="n">
        <v>46</v>
      </c>
      <c r="F4951" s="37" t="inlineStr">
        <is>
          <t>Differs from upstream baseline</t>
        </is>
      </c>
      <c r="G4951" s="3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37" t="inlineStr">
        <is>
          <t>2026-10-04</t>
        </is>
      </c>
      <c r="B4953" s="37" t="inlineStr">
        <is>
          <t>Pokemon Stats</t>
        </is>
      </c>
      <c r="C4953" s="37" t="inlineStr">
        <is>
          <t>Mesprit baseAttack</t>
        </is>
      </c>
      <c r="D4953" s="37" t="n">
        <v>105</v>
      </c>
      <c r="E4953" s="37" t="n">
        <v>110</v>
      </c>
      <c r="F4953" s="37" t="inlineStr">
        <is>
          <t>Differs from upstream baseline</t>
        </is>
      </c>
      <c r="G4953" s="3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37" t="inlineStr">
        <is>
          <t>2026-10-04</t>
        </is>
      </c>
      <c r="B4955" s="37" t="inlineStr">
        <is>
          <t>Pokemon Stats</t>
        </is>
      </c>
      <c r="C4955" s="37" t="inlineStr">
        <is>
          <t>Mesprit baseSpAttack</t>
        </is>
      </c>
      <c r="D4955" s="37" t="n">
        <v>105</v>
      </c>
      <c r="E4955" s="37" t="n">
        <v>110</v>
      </c>
      <c r="F4955" s="37" t="inlineStr">
        <is>
          <t>Differs from upstream baseline</t>
        </is>
      </c>
      <c r="G4955" s="3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37" t="inlineStr">
        <is>
          <t>2026-10-04</t>
        </is>
      </c>
      <c r="B4957" s="37" t="inlineStr">
        <is>
          <t>Abilities</t>
        </is>
      </c>
      <c r="C4957" s="37" t="inlineStr">
        <is>
          <t>Mesprit abilities</t>
        </is>
      </c>
      <c r="D4957" s="37" t="inlineStr">
        <is>
          <t>Levitate</t>
        </is>
      </c>
      <c r="E4957" s="37" t="inlineStr">
        <is>
          <t>Magic Guard</t>
        </is>
      </c>
      <c r="F4957" s="37" t="inlineStr">
        <is>
          <t>Differs from upstream baseline</t>
        </is>
      </c>
      <c r="G4957" s="3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37" t="inlineStr">
        <is>
          <t>2026-10-04</t>
        </is>
      </c>
      <c r="B4959" s="37" t="inlineStr">
        <is>
          <t>Pokemon Stats</t>
        </is>
      </c>
      <c r="C4959" s="37" t="inlineStr">
        <is>
          <t>Metagross baseSpAttack</t>
        </is>
      </c>
      <c r="D4959" s="37" t="n">
        <v>105</v>
      </c>
      <c r="E4959" s="37" t="n">
        <v>110</v>
      </c>
      <c r="F4959" s="37" t="inlineStr">
        <is>
          <t>Differs from upstream baseline</t>
        </is>
      </c>
      <c r="G4959" s="3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37" t="inlineStr">
        <is>
          <t>2026-10-04</t>
        </is>
      </c>
      <c r="B4961" s="37" t="inlineStr">
        <is>
          <t>Pokemon Stats</t>
        </is>
      </c>
      <c r="C4961" s="37" t="inlineStr">
        <is>
          <t>Metapod baseSpDefense</t>
        </is>
      </c>
      <c r="D4961" s="37" t="n">
        <v>25</v>
      </c>
      <c r="E4961" s="37" t="n">
        <v>55</v>
      </c>
      <c r="F4961" s="37" t="inlineStr">
        <is>
          <t>Differs from upstream baseline</t>
        </is>
      </c>
      <c r="G4961" s="3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37" t="inlineStr">
        <is>
          <t>2026-10-04</t>
        </is>
      </c>
      <c r="B4963" s="37" t="inlineStr">
        <is>
          <t>Abilities</t>
        </is>
      </c>
      <c r="C4963" s="37" t="inlineStr">
        <is>
          <t>Mewtwo abilities</t>
        </is>
      </c>
      <c r="D4963" s="37" t="inlineStr">
        <is>
          <t>Pressure / Unnerve</t>
        </is>
      </c>
      <c r="E4963" s="37" t="inlineStr">
        <is>
          <t>Insomnia / Unnerve</t>
        </is>
      </c>
      <c r="F4963" s="37" t="inlineStr">
        <is>
          <t>Differs from upstream baseline</t>
        </is>
      </c>
      <c r="G4963" s="3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37" t="inlineStr">
        <is>
          <t>2026-10-04</t>
        </is>
      </c>
      <c r="B4965" s="37" t="inlineStr">
        <is>
          <t>Pokemon Stats</t>
        </is>
      </c>
      <c r="C4965" s="37" t="inlineStr">
        <is>
          <t>Mightyena baseAttack</t>
        </is>
      </c>
      <c r="D4965" s="37" t="n">
        <v>90</v>
      </c>
      <c r="E4965" s="37" t="n">
        <v>100</v>
      </c>
      <c r="F4965" s="37" t="inlineStr">
        <is>
          <t>Differs from upstream baseline</t>
        </is>
      </c>
      <c r="G4965" s="3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37" t="inlineStr">
        <is>
          <t>2026-10-04</t>
        </is>
      </c>
      <c r="B4967" s="37" t="inlineStr">
        <is>
          <t>Abilities</t>
        </is>
      </c>
      <c r="C4967" s="37" t="inlineStr">
        <is>
          <t>Mightyena abilities</t>
        </is>
      </c>
      <c r="D4967" s="37" t="inlineStr">
        <is>
          <t>Intimidate / Quick Feet / Moxie</t>
        </is>
      </c>
      <c r="E4967" s="37" t="inlineStr">
        <is>
          <t>Intimidate / Intimidate / Moxie</t>
        </is>
      </c>
      <c r="F4967" s="37" t="inlineStr">
        <is>
          <t>Differs from upstream baseline</t>
        </is>
      </c>
      <c r="G4967" s="3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37" t="inlineStr">
        <is>
          <t>2026-10-04</t>
        </is>
      </c>
      <c r="B4969" s="37" t="inlineStr">
        <is>
          <t>Pokemon Stats</t>
        </is>
      </c>
      <c r="C4969" s="37" t="inlineStr">
        <is>
          <t>Miltank baseAttack</t>
        </is>
      </c>
      <c r="D4969" s="37" t="n">
        <v>80</v>
      </c>
      <c r="E4969" s="37" t="n">
        <v>90</v>
      </c>
      <c r="F4969" s="37" t="inlineStr">
        <is>
          <t>Differs from upstream baseline</t>
        </is>
      </c>
      <c r="G4969" s="3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37" t="inlineStr">
        <is>
          <t>2026-10-04</t>
        </is>
      </c>
      <c r="B4971" s="37" t="inlineStr">
        <is>
          <t>Abilities</t>
        </is>
      </c>
      <c r="C4971" s="37" t="inlineStr">
        <is>
          <t>Mime Jr. abilities</t>
        </is>
      </c>
      <c r="D4971" s="37" t="inlineStr">
        <is>
          <t>Soundproof / Filter / Technician</t>
        </is>
      </c>
      <c r="E4971" s="37" t="inlineStr">
        <is>
          <t>Filter / Filter / Technician</t>
        </is>
      </c>
      <c r="F4971" s="37" t="inlineStr">
        <is>
          <t>Differs from upstream baseline</t>
        </is>
      </c>
      <c r="G4971" s="3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37" t="inlineStr">
        <is>
          <t>2026-10-04</t>
        </is>
      </c>
      <c r="B4973" s="37" t="inlineStr">
        <is>
          <t>Pokemon Stats</t>
        </is>
      </c>
      <c r="C4973" s="37" t="inlineStr">
        <is>
          <t>Minccino baseDefense</t>
        </is>
      </c>
      <c r="D4973" s="37" t="n">
        <v>40</v>
      </c>
      <c r="E4973" s="37" t="n">
        <v>42</v>
      </c>
      <c r="F4973" s="37" t="inlineStr">
        <is>
          <t>Differs from upstream baseline</t>
        </is>
      </c>
      <c r="G4973" s="3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37" t="inlineStr">
        <is>
          <t>2026-10-04</t>
        </is>
      </c>
      <c r="B4975" s="37" t="inlineStr">
        <is>
          <t>Pokemon Stats</t>
        </is>
      </c>
      <c r="C4975" s="37" t="inlineStr">
        <is>
          <t>Mismagius baseSpAttack</t>
        </is>
      </c>
      <c r="D4975" s="37" t="n">
        <v>105</v>
      </c>
      <c r="E4975" s="37" t="n">
        <v>115</v>
      </c>
      <c r="F4975" s="37" t="inlineStr">
        <is>
          <t>Differs from upstream baseline</t>
        </is>
      </c>
      <c r="G4975" s="3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37" t="inlineStr">
        <is>
          <t>2026-10-04</t>
        </is>
      </c>
      <c r="B4977" s="37" t="inlineStr">
        <is>
          <t>Abilities</t>
        </is>
      </c>
      <c r="C4977" s="37" t="inlineStr">
        <is>
          <t>Moltres abilities</t>
        </is>
      </c>
      <c r="D4977" s="37" t="inlineStr">
        <is>
          <t>Pressure / Flame Body</t>
        </is>
      </c>
      <c r="E4977" s="37" t="inlineStr">
        <is>
          <t>Pressure / Pressure / Flame Body</t>
        </is>
      </c>
      <c r="F4977" s="37" t="inlineStr">
        <is>
          <t>Differs from upstream baseline</t>
        </is>
      </c>
      <c r="G4977" s="3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37" t="inlineStr">
        <is>
          <t>2026-10-04</t>
        </is>
      </c>
      <c r="B4979" s="37" t="inlineStr">
        <is>
          <t>Pokemon Stats</t>
        </is>
      </c>
      <c r="C4979" s="37" t="inlineStr">
        <is>
          <t>Mr. Mime baseHP</t>
        </is>
      </c>
      <c r="D4979" s="37" t="n">
        <v>40</v>
      </c>
      <c r="E4979" s="37" t="n">
        <v>65</v>
      </c>
      <c r="F4979" s="37" t="inlineStr">
        <is>
          <t>Differs from upstream baseline</t>
        </is>
      </c>
      <c r="G4979" s="3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37" t="inlineStr">
        <is>
          <t>2026-10-04</t>
        </is>
      </c>
      <c r="B4981" s="37" t="inlineStr">
        <is>
          <t>Pokemon Stats</t>
        </is>
      </c>
      <c r="C4981" s="37" t="inlineStr">
        <is>
          <t>Mr. Mime baseDefense</t>
        </is>
      </c>
      <c r="D4981" s="37" t="n">
        <v>65</v>
      </c>
      <c r="E4981" s="37" t="n">
        <v>95</v>
      </c>
      <c r="F4981" s="37" t="inlineStr">
        <is>
          <t>Differs from upstream baseline</t>
        </is>
      </c>
      <c r="G4981" s="3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37" t="inlineStr">
        <is>
          <t>2026-10-04</t>
        </is>
      </c>
      <c r="B4983" s="37" t="inlineStr">
        <is>
          <t>Pokemon Stats</t>
        </is>
      </c>
      <c r="C4983" s="37" t="inlineStr">
        <is>
          <t>Mudkip baseAttack</t>
        </is>
      </c>
      <c r="D4983" s="37" t="n">
        <v>70</v>
      </c>
      <c r="E4983" s="37" t="n">
        <v>55</v>
      </c>
      <c r="F4983" s="37" t="inlineStr">
        <is>
          <t>Differs from upstream baseline</t>
        </is>
      </c>
      <c r="G4983" s="3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37" t="inlineStr">
        <is>
          <t>2026-10-04</t>
        </is>
      </c>
      <c r="B4985" s="37" t="inlineStr">
        <is>
          <t>Abilities</t>
        </is>
      </c>
      <c r="C4985" s="37" t="inlineStr">
        <is>
          <t>Muk abilities</t>
        </is>
      </c>
      <c r="D4985" s="37" t="inlineStr">
        <is>
          <t>Stench / Sticky Hold / Poison Touch</t>
        </is>
      </c>
      <c r="E4985" s="37" t="inlineStr">
        <is>
          <t>Aftermath / Aftermath / Poison Touch</t>
        </is>
      </c>
      <c r="F4985" s="37" t="inlineStr">
        <is>
          <t>Differs from upstream baseline</t>
        </is>
      </c>
      <c r="G4985" s="3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37" t="inlineStr">
        <is>
          <t>2026-10-04</t>
        </is>
      </c>
      <c r="B4987" s="37" t="inlineStr">
        <is>
          <t>Abilities</t>
        </is>
      </c>
      <c r="C4987" s="37" t="inlineStr">
        <is>
          <t>Munchlax abilities</t>
        </is>
      </c>
      <c r="D4987" s="37" t="inlineStr">
        <is>
          <t>Pickup / Thick Fat / Gluttony</t>
        </is>
      </c>
      <c r="E4987" s="37" t="inlineStr">
        <is>
          <t>Guts / Gluttony / Gluttony</t>
        </is>
      </c>
      <c r="F4987" s="37" t="inlineStr">
        <is>
          <t>Differs from upstream baseline</t>
        </is>
      </c>
      <c r="G4987" s="3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37" t="inlineStr">
        <is>
          <t>2026-10-04</t>
        </is>
      </c>
      <c r="B4989" s="37" t="inlineStr">
        <is>
          <t>Pokemon Stats</t>
        </is>
      </c>
      <c r="C4989" s="37" t="inlineStr">
        <is>
          <t>Munna baseAttack</t>
        </is>
      </c>
      <c r="D4989" s="37" t="n">
        <v>25</v>
      </c>
      <c r="E4989" s="37" t="n">
        <v>27</v>
      </c>
      <c r="F4989" s="37" t="inlineStr">
        <is>
          <t>Differs from upstream baseline</t>
        </is>
      </c>
      <c r="G4989" s="3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37" t="inlineStr">
        <is>
          <t>2026-10-04</t>
        </is>
      </c>
      <c r="B4991" s="37" t="inlineStr">
        <is>
          <t>Pokemon Stats</t>
        </is>
      </c>
      <c r="C4991" s="37" t="inlineStr">
        <is>
          <t>Munna baseSpeed</t>
        </is>
      </c>
      <c r="D4991" s="37" t="n">
        <v>24</v>
      </c>
      <c r="E4991" s="37" t="n">
        <v>33</v>
      </c>
      <c r="F4991" s="37" t="inlineStr">
        <is>
          <t>Differs from upstream baseline</t>
        </is>
      </c>
      <c r="G4991" s="3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37" t="inlineStr">
        <is>
          <t>2026-10-04</t>
        </is>
      </c>
      <c r="B4993" s="37" t="inlineStr">
        <is>
          <t>Pokemon Stats</t>
        </is>
      </c>
      <c r="C4993" s="37" t="inlineStr">
        <is>
          <t>Musharna baseHP</t>
        </is>
      </c>
      <c r="D4993" s="37" t="n">
        <v>116</v>
      </c>
      <c r="E4993" s="37" t="n">
        <v>126</v>
      </c>
      <c r="F4993" s="37" t="inlineStr">
        <is>
          <t>Differs from upstream baseline</t>
        </is>
      </c>
      <c r="G4993" s="3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37" t="inlineStr">
        <is>
          <t>2026-10-04</t>
        </is>
      </c>
      <c r="B4995" s="37" t="inlineStr">
        <is>
          <t>Pokemon Stats</t>
        </is>
      </c>
      <c r="C4995" s="37" t="inlineStr">
        <is>
          <t>Musharna baseDefense</t>
        </is>
      </c>
      <c r="D4995" s="37" t="n">
        <v>85</v>
      </c>
      <c r="E4995" s="37" t="n">
        <v>95</v>
      </c>
      <c r="F4995" s="37" t="inlineStr">
        <is>
          <t>Differs from upstream baseline</t>
        </is>
      </c>
      <c r="G4995" s="3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37" t="inlineStr">
        <is>
          <t>2026-10-04</t>
        </is>
      </c>
      <c r="B4997" s="37" t="inlineStr">
        <is>
          <t>Abilities</t>
        </is>
      </c>
      <c r="C4997" s="37" t="inlineStr">
        <is>
          <t>Musharna abilities</t>
        </is>
      </c>
      <c r="D4997" s="37" t="inlineStr">
        <is>
          <t>Forewarn / Synchronize / Telepathy</t>
        </is>
      </c>
      <c r="E4997" s="37" t="inlineStr">
        <is>
          <t>Forewarn / Synchronize / Magic Bounce</t>
        </is>
      </c>
      <c r="F4997" s="37" t="inlineStr">
        <is>
          <t>Differs from upstream baseline</t>
        </is>
      </c>
      <c r="G4997" s="3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37" t="inlineStr">
        <is>
          <t>2026-10-04</t>
        </is>
      </c>
      <c r="B4999" s="37" t="inlineStr">
        <is>
          <t>Pokemon Stats</t>
        </is>
      </c>
      <c r="C4999" s="37" t="inlineStr">
        <is>
          <t>Nidoking baseDefense</t>
        </is>
      </c>
      <c r="D4999" s="37" t="n">
        <v>77</v>
      </c>
      <c r="E4999" s="37" t="n">
        <v>87</v>
      </c>
      <c r="F4999" s="37" t="inlineStr">
        <is>
          <t>Differs from upstream baseline</t>
        </is>
      </c>
      <c r="G4999" s="3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37" t="inlineStr">
        <is>
          <t>2026-10-04</t>
        </is>
      </c>
      <c r="B5001" s="37" t="inlineStr">
        <is>
          <t>Pokemon Stats</t>
        </is>
      </c>
      <c r="C5001" s="37" t="inlineStr">
        <is>
          <t>Nidoking baseSpDefense</t>
        </is>
      </c>
      <c r="D5001" s="37" t="n">
        <v>75</v>
      </c>
      <c r="E5001" s="37" t="n">
        <v>85</v>
      </c>
      <c r="F5001" s="37" t="inlineStr">
        <is>
          <t>Differs from upstream baseline</t>
        </is>
      </c>
      <c r="G5001" s="3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37" t="inlineStr">
        <is>
          <t>2026-10-04</t>
        </is>
      </c>
      <c r="B5003" s="37" t="inlineStr">
        <is>
          <t>Pokemon Stats</t>
        </is>
      </c>
      <c r="C5003" s="37" t="inlineStr">
        <is>
          <t>Nidoqueen baseDefense</t>
        </is>
      </c>
      <c r="D5003" s="37" t="n">
        <v>87</v>
      </c>
      <c r="E5003" s="37" t="n">
        <v>97</v>
      </c>
      <c r="F5003" s="37" t="inlineStr">
        <is>
          <t>Differs from upstream baseline</t>
        </is>
      </c>
      <c r="G5003" s="3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37" t="inlineStr">
        <is>
          <t>2026-10-04</t>
        </is>
      </c>
      <c r="B5005" s="37" t="inlineStr">
        <is>
          <t>Pokemon Stats</t>
        </is>
      </c>
      <c r="C5005" s="37" t="inlineStr">
        <is>
          <t>Nidoqueen baseSpDefense</t>
        </is>
      </c>
      <c r="D5005" s="37" t="n">
        <v>85</v>
      </c>
      <c r="E5005" s="37" t="n">
        <v>95</v>
      </c>
      <c r="F5005" s="37" t="inlineStr">
        <is>
          <t>Differs from upstream baseline</t>
        </is>
      </c>
      <c r="G5005" s="3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37" t="inlineStr">
        <is>
          <t>2026-10-04</t>
        </is>
      </c>
      <c r="B5007" s="37" t="inlineStr">
        <is>
          <t>Pokemon Stats</t>
        </is>
      </c>
      <c r="C5007" s="37" t="inlineStr">
        <is>
          <t>Ninetales baseHP</t>
        </is>
      </c>
      <c r="D5007" s="37" t="n">
        <v>73</v>
      </c>
      <c r="E5007" s="37" t="n">
        <v>79</v>
      </c>
      <c r="F5007" s="37" t="inlineStr">
        <is>
          <t>Differs from upstream baseline</t>
        </is>
      </c>
      <c r="G5007" s="3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37" t="inlineStr">
        <is>
          <t>2026-10-04</t>
        </is>
      </c>
      <c r="B5009" s="37" t="inlineStr">
        <is>
          <t>Pokemon Stats</t>
        </is>
      </c>
      <c r="C5009" s="37" t="inlineStr">
        <is>
          <t>Ninetales baseDefense</t>
        </is>
      </c>
      <c r="D5009" s="37" t="n">
        <v>75</v>
      </c>
      <c r="E5009" s="37" t="n">
        <v>79</v>
      </c>
      <c r="F5009" s="37" t="inlineStr">
        <is>
          <t>Differs from upstream baseline</t>
        </is>
      </c>
      <c r="G5009" s="3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37" t="inlineStr">
        <is>
          <t>2026-10-04</t>
        </is>
      </c>
      <c r="B5011" s="37" t="inlineStr">
        <is>
          <t>Pokemon Stats</t>
        </is>
      </c>
      <c r="C5011" s="37" t="inlineStr">
        <is>
          <t>Ninetales baseSpDefense</t>
        </is>
      </c>
      <c r="D5011" s="37" t="n">
        <v>100</v>
      </c>
      <c r="E5011" s="37" t="n">
        <v>99</v>
      </c>
      <c r="F5011" s="37" t="inlineStr">
        <is>
          <t>Differs from upstream baseline</t>
        </is>
      </c>
      <c r="G5011" s="3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37" t="inlineStr">
        <is>
          <t>2026-10-04</t>
        </is>
      </c>
      <c r="B5013" s="37" t="inlineStr">
        <is>
          <t>Abilities</t>
        </is>
      </c>
      <c r="C5013" s="37" t="inlineStr">
        <is>
          <t>Ninetales abilities</t>
        </is>
      </c>
      <c r="D5013" s="37" t="inlineStr">
        <is>
          <t>Snow Cloak / Snow Warning</t>
        </is>
      </c>
      <c r="E5013" s="37" t="inlineStr">
        <is>
          <t>Snow Cloak / Cursed Body</t>
        </is>
      </c>
      <c r="F5013" s="37" t="inlineStr">
        <is>
          <t>Differs from upstream baseline</t>
        </is>
      </c>
      <c r="G5013" s="3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37" t="inlineStr">
        <is>
          <t>2026-10-04</t>
        </is>
      </c>
      <c r="B5015" s="37" t="inlineStr">
        <is>
          <t>Pokemon Stats</t>
        </is>
      </c>
      <c r="C5015" s="37" t="inlineStr">
        <is>
          <t>Noctowl baseAttack</t>
        </is>
      </c>
      <c r="D5015" s="37" t="n">
        <v>50</v>
      </c>
      <c r="E5015" s="37" t="n">
        <v>86</v>
      </c>
      <c r="F5015" s="37" t="inlineStr">
        <is>
          <t>Differs from upstream baseline</t>
        </is>
      </c>
      <c r="G5015" s="3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37" t="inlineStr">
        <is>
          <t>2026-10-04</t>
        </is>
      </c>
      <c r="B5017" s="37" t="inlineStr">
        <is>
          <t>Pokemon Stats</t>
        </is>
      </c>
      <c r="C5017" s="37" t="inlineStr">
        <is>
          <t>Noibat baseHP</t>
        </is>
      </c>
      <c r="D5017" s="37" t="n">
        <v>40</v>
      </c>
      <c r="E5017" s="37" t="n">
        <v>55</v>
      </c>
      <c r="F5017" s="37" t="inlineStr">
        <is>
          <t>Differs from upstream baseline</t>
        </is>
      </c>
      <c r="G5017" s="3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37" t="inlineStr">
        <is>
          <t>2026-10-04</t>
        </is>
      </c>
      <c r="B5019" s="37" t="inlineStr">
        <is>
          <t>Pokemon Stats</t>
        </is>
      </c>
      <c r="C5019" s="37" t="inlineStr">
        <is>
          <t>Noibat baseDefense</t>
        </is>
      </c>
      <c r="D5019" s="37" t="n">
        <v>35</v>
      </c>
      <c r="E5019" s="37" t="n">
        <v>57</v>
      </c>
      <c r="F5019" s="37" t="inlineStr">
        <is>
          <t>Differs from upstream baseline</t>
        </is>
      </c>
      <c r="G5019" s="3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37" t="inlineStr">
        <is>
          <t>2026-10-04</t>
        </is>
      </c>
      <c r="B5021" s="37" t="inlineStr">
        <is>
          <t>Evolutions</t>
        </is>
      </c>
      <c r="C5021" s="37" t="inlineStr">
        <is>
          <t>Noibat evolution</t>
        </is>
      </c>
      <c r="D5021" s="37" t="inlineStr">
        <is>
          <t>Lv 48 -&gt; Noivern</t>
        </is>
      </c>
      <c r="E5021" s="37" t="inlineStr">
        <is>
          <t>Lv 40 -&gt; Noivern</t>
        </is>
      </c>
      <c r="F5021" s="37" t="inlineStr">
        <is>
          <t>Differs from upstream baseline</t>
        </is>
      </c>
      <c r="G5021" s="3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37" t="inlineStr">
        <is>
          <t>2026-10-04</t>
        </is>
      </c>
      <c r="B5023" s="37" t="inlineStr">
        <is>
          <t>Abilities</t>
        </is>
      </c>
      <c r="C5023" s="37" t="inlineStr">
        <is>
          <t>Nosepass abilities</t>
        </is>
      </c>
      <c r="D5023" s="37" t="inlineStr">
        <is>
          <t>Sturdy / Magnet Pull / Sand Force</t>
        </is>
      </c>
      <c r="E5023" s="37" t="inlineStr">
        <is>
          <t>Solid Rock / Solid Rock / Sand Force</t>
        </is>
      </c>
      <c r="F5023" s="37" t="inlineStr">
        <is>
          <t>Differs from upstream baseline</t>
        </is>
      </c>
      <c r="G5023" s="3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37" t="inlineStr">
        <is>
          <t>2026-10-04</t>
        </is>
      </c>
      <c r="B5025" s="37" t="inlineStr">
        <is>
          <t>Pokemon Stats</t>
        </is>
      </c>
      <c r="C5025" s="37" t="inlineStr">
        <is>
          <t>Octillery baseHP</t>
        </is>
      </c>
      <c r="D5025" s="37" t="n">
        <v>75</v>
      </c>
      <c r="E5025" s="37" t="n">
        <v>84</v>
      </c>
      <c r="F5025" s="37" t="inlineStr">
        <is>
          <t>Differs from upstream baseline</t>
        </is>
      </c>
      <c r="G5025" s="3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37" t="inlineStr">
        <is>
          <t>2026-10-04</t>
        </is>
      </c>
      <c r="B5027" s="37" t="inlineStr">
        <is>
          <t>Pokemon Stats</t>
        </is>
      </c>
      <c r="C5027" s="37" t="inlineStr">
        <is>
          <t>Octillery baseDefense</t>
        </is>
      </c>
      <c r="D5027" s="37" t="n">
        <v>75</v>
      </c>
      <c r="E5027" s="37" t="n">
        <v>88</v>
      </c>
      <c r="F5027" s="37" t="inlineStr">
        <is>
          <t>Differs from upstream baseline</t>
        </is>
      </c>
      <c r="G5027" s="3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37" t="inlineStr">
        <is>
          <t>2026-10-04</t>
        </is>
      </c>
      <c r="B5029" s="37" t="inlineStr">
        <is>
          <t>Pokemon Stats</t>
        </is>
      </c>
      <c r="C5029" s="37" t="inlineStr">
        <is>
          <t>Octillery baseSpDefense</t>
        </is>
      </c>
      <c r="D5029" s="37" t="n">
        <v>75</v>
      </c>
      <c r="E5029" s="37" t="n">
        <v>88</v>
      </c>
      <c r="F5029" s="37" t="inlineStr">
        <is>
          <t>Differs from upstream baseline</t>
        </is>
      </c>
      <c r="G5029" s="3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37" t="inlineStr">
        <is>
          <t>2026-10-04</t>
        </is>
      </c>
      <c r="B5031" s="37" t="inlineStr">
        <is>
          <t>Abilities</t>
        </is>
      </c>
      <c r="C5031" s="37" t="inlineStr">
        <is>
          <t>Octillery abilities</t>
        </is>
      </c>
      <c r="D5031" s="37" t="inlineStr">
        <is>
          <t>Suction Cups / Sniper / Moody</t>
        </is>
      </c>
      <c r="E5031" s="37" t="inlineStr">
        <is>
          <t>Rock Head / Rock Head / Moody</t>
        </is>
      </c>
      <c r="F5031" s="37" t="inlineStr">
        <is>
          <t>Differs from upstream baseline</t>
        </is>
      </c>
      <c r="G5031" s="3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37" t="inlineStr">
        <is>
          <t>2026-10-04</t>
        </is>
      </c>
      <c r="B5033" s="37" t="inlineStr">
        <is>
          <t>Pokemon Stats</t>
        </is>
      </c>
      <c r="C5033" s="37" t="inlineStr">
        <is>
          <t>Onix baseAttack</t>
        </is>
      </c>
      <c r="D5033" s="37" t="n">
        <v>45</v>
      </c>
      <c r="E5033" s="37" t="n">
        <v>80</v>
      </c>
      <c r="F5033" s="37" t="inlineStr">
        <is>
          <t>Differs from upstream baseline</t>
        </is>
      </c>
      <c r="G5033" s="3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37" t="inlineStr">
        <is>
          <t>2026-10-04</t>
        </is>
      </c>
      <c r="B5035" s="37" t="inlineStr">
        <is>
          <t>Pokemon Stats</t>
        </is>
      </c>
      <c r="C5035" s="37" t="inlineStr">
        <is>
          <t>Onix baseSpDefense</t>
        </is>
      </c>
      <c r="D5035" s="37" t="n">
        <v>45</v>
      </c>
      <c r="E5035" s="37" t="n">
        <v>55</v>
      </c>
      <c r="F5035" s="37" t="inlineStr">
        <is>
          <t>Differs from upstream baseline</t>
        </is>
      </c>
      <c r="G5035" s="3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37" t="inlineStr">
        <is>
          <t>2026-10-04</t>
        </is>
      </c>
      <c r="B5037" s="37" t="inlineStr">
        <is>
          <t>Pokemon Stats</t>
        </is>
      </c>
      <c r="C5037" s="37" t="inlineStr">
        <is>
          <t>Overqwil baseAttack</t>
        </is>
      </c>
      <c r="D5037" s="37" t="n">
        <v>115</v>
      </c>
      <c r="E5037" s="37" t="n">
        <v>134</v>
      </c>
      <c r="F5037" s="37" t="inlineStr">
        <is>
          <t>Differs from upstream baseline</t>
        </is>
      </c>
      <c r="G5037" s="3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37" t="inlineStr">
        <is>
          <t>2026-10-04</t>
        </is>
      </c>
      <c r="B5039" s="37" t="inlineStr">
        <is>
          <t>Pokemon Stats</t>
        </is>
      </c>
      <c r="C5039" s="37" t="inlineStr">
        <is>
          <t>Overqwil baseSpeed</t>
        </is>
      </c>
      <c r="D5039" s="37" t="n">
        <v>85</v>
      </c>
      <c r="E5039" s="37" t="n">
        <v>101</v>
      </c>
      <c r="F5039" s="37" t="inlineStr">
        <is>
          <t>Differs from upstream baseline</t>
        </is>
      </c>
      <c r="G5039" s="3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37" t="inlineStr">
        <is>
          <t>2026-10-04</t>
        </is>
      </c>
      <c r="B5041" s="37" t="inlineStr">
        <is>
          <t>Pokemon Stats</t>
        </is>
      </c>
      <c r="C5041" s="37" t="inlineStr">
        <is>
          <t>Pachirisu baseSpAttack</t>
        </is>
      </c>
      <c r="D5041" s="37" t="n">
        <v>45</v>
      </c>
      <c r="E5041" s="37" t="n">
        <v>65</v>
      </c>
      <c r="F5041" s="37" t="inlineStr">
        <is>
          <t>Differs from upstream baseline</t>
        </is>
      </c>
      <c r="G5041" s="3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37" t="inlineStr">
        <is>
          <t>2026-10-04</t>
        </is>
      </c>
      <c r="B5043" s="37" t="inlineStr">
        <is>
          <t>Pokemon Stats</t>
        </is>
      </c>
      <c r="C5043" s="37" t="inlineStr">
        <is>
          <t>Pancham baseAttack</t>
        </is>
      </c>
      <c r="D5043" s="37" t="n">
        <v>82</v>
      </c>
      <c r="E5043" s="37" t="n">
        <v>98</v>
      </c>
      <c r="F5043" s="37" t="inlineStr">
        <is>
          <t>Differs from upstream baseline</t>
        </is>
      </c>
      <c r="G5043" s="3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37" t="inlineStr">
        <is>
          <t>2026-10-04</t>
        </is>
      </c>
      <c r="B5045" s="37" t="inlineStr">
        <is>
          <t>Evolutions</t>
        </is>
      </c>
      <c r="C5045" s="37" t="inlineStr">
        <is>
          <t>Pancham evolution</t>
        </is>
      </c>
      <c r="D5045" s="37" t="inlineStr">
        <is>
          <t>Level Dark Type Mon In Party 32 -&gt; Pangoro</t>
        </is>
      </c>
      <c r="E5045" s="37" t="inlineStr">
        <is>
          <t>Lv 32 -&gt; Pangoro</t>
        </is>
      </c>
      <c r="F5045" s="37" t="inlineStr">
        <is>
          <t>Differs from upstream baseline</t>
        </is>
      </c>
      <c r="G5045" s="3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37" t="inlineStr">
        <is>
          <t>2026-10-04</t>
        </is>
      </c>
      <c r="B5047" s="37" t="inlineStr">
        <is>
          <t>Pokemon Stats</t>
        </is>
      </c>
      <c r="C5047" s="37" t="inlineStr">
        <is>
          <t>Pangoro baseSpAttack</t>
        </is>
      </c>
      <c r="D5047" s="37" t="n">
        <v>69</v>
      </c>
      <c r="E5047" s="37" t="n">
        <v>30</v>
      </c>
      <c r="F5047" s="37" t="inlineStr">
        <is>
          <t>Differs from upstream baseline</t>
        </is>
      </c>
      <c r="G5047" s="3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37" t="inlineStr">
        <is>
          <t>2026-10-04</t>
        </is>
      </c>
      <c r="B5049" s="37" t="inlineStr">
        <is>
          <t>Abilities</t>
        </is>
      </c>
      <c r="C5049" s="37" t="inlineStr">
        <is>
          <t>Paras abilities</t>
        </is>
      </c>
      <c r="D5049" s="37" t="inlineStr">
        <is>
          <t>Effect Spore / Dry Skin / Damp</t>
        </is>
      </c>
      <c r="E5049" s="37" t="inlineStr">
        <is>
          <t>Dry Skin / Dry Skin / Damp</t>
        </is>
      </c>
      <c r="F5049" s="37" t="inlineStr">
        <is>
          <t>Differs from upstream baseline</t>
        </is>
      </c>
      <c r="G5049" s="3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37" t="inlineStr">
        <is>
          <t>2026-10-04</t>
        </is>
      </c>
      <c r="B5051" s="37" t="inlineStr">
        <is>
          <t>Pokemon Stats</t>
        </is>
      </c>
      <c r="C5051" s="37" t="inlineStr">
        <is>
          <t>Patrat baseHP</t>
        </is>
      </c>
      <c r="D5051" s="37" t="n">
        <v>45</v>
      </c>
      <c r="E5051" s="37" t="n">
        <v>51</v>
      </c>
      <c r="F5051" s="37" t="inlineStr">
        <is>
          <t>Differs from upstream baseline</t>
        </is>
      </c>
      <c r="G5051" s="3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37" t="inlineStr">
        <is>
          <t>2026-10-04</t>
        </is>
      </c>
      <c r="B5053" s="37" t="inlineStr">
        <is>
          <t>Pokemon Stats</t>
        </is>
      </c>
      <c r="C5053" s="37" t="inlineStr">
        <is>
          <t>Patrat baseDefense</t>
        </is>
      </c>
      <c r="D5053" s="37" t="n">
        <v>39</v>
      </c>
      <c r="E5053" s="37" t="n">
        <v>52</v>
      </c>
      <c r="F5053" s="37" t="inlineStr">
        <is>
          <t>Differs from upstream baseline</t>
        </is>
      </c>
      <c r="G5053" s="3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37" t="inlineStr">
        <is>
          <t>2026-10-04</t>
        </is>
      </c>
      <c r="B5055" s="37" t="inlineStr">
        <is>
          <t>Pokemon Stats</t>
        </is>
      </c>
      <c r="C5055" s="37" t="inlineStr">
        <is>
          <t>Patrat baseSpDefense</t>
        </is>
      </c>
      <c r="D5055" s="37" t="n">
        <v>39</v>
      </c>
      <c r="E5055" s="37" t="n">
        <v>52</v>
      </c>
      <c r="F5055" s="37" t="inlineStr">
        <is>
          <t>Differs from upstream baseline</t>
        </is>
      </c>
      <c r="G5055" s="3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37" t="inlineStr">
        <is>
          <t>2026-10-04</t>
        </is>
      </c>
      <c r="B5057" s="37" t="inlineStr">
        <is>
          <t>Pokemon Stats</t>
        </is>
      </c>
      <c r="C5057" s="37" t="inlineStr">
        <is>
          <t>Pawniard baseAttack</t>
        </is>
      </c>
      <c r="D5057" s="37" t="n">
        <v>85</v>
      </c>
      <c r="E5057" s="37" t="n">
        <v>91</v>
      </c>
      <c r="F5057" s="37" t="inlineStr">
        <is>
          <t>Differs from upstream baseline</t>
        </is>
      </c>
      <c r="G5057" s="3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37" t="inlineStr">
        <is>
          <t>2026-10-04</t>
        </is>
      </c>
      <c r="B5059" s="37" t="inlineStr">
        <is>
          <t>Pokemon Stats</t>
        </is>
      </c>
      <c r="C5059" s="37" t="inlineStr">
        <is>
          <t>Pawniard baseSpeed</t>
        </is>
      </c>
      <c r="D5059" s="37" t="n">
        <v>60</v>
      </c>
      <c r="E5059" s="37" t="n">
        <v>64</v>
      </c>
      <c r="F5059" s="37" t="inlineStr">
        <is>
          <t>Differs from upstream baseline</t>
        </is>
      </c>
      <c r="G5059" s="3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37" t="inlineStr">
        <is>
          <t>2026-10-04</t>
        </is>
      </c>
      <c r="B5061" s="37" t="inlineStr">
        <is>
          <t>Pokemon Stats</t>
        </is>
      </c>
      <c r="C5061" s="37" t="inlineStr">
        <is>
          <t>Pelipper baseAttack</t>
        </is>
      </c>
      <c r="D5061" s="37" t="n">
        <v>50</v>
      </c>
      <c r="E5061" s="37" t="n">
        <v>80</v>
      </c>
      <c r="F5061" s="37" t="inlineStr">
        <is>
          <t>Differs from upstream baseline</t>
        </is>
      </c>
      <c r="G5061" s="3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37" t="inlineStr">
        <is>
          <t>2026-10-04</t>
        </is>
      </c>
      <c r="B5063" s="37" t="inlineStr">
        <is>
          <t>Pokemon Stats</t>
        </is>
      </c>
      <c r="C5063" s="37" t="inlineStr">
        <is>
          <t>Perrserker baseAttack</t>
        </is>
      </c>
      <c r="D5063" s="37" t="n">
        <v>110</v>
      </c>
      <c r="E5063" s="37" t="n">
        <v>124</v>
      </c>
      <c r="F5063" s="37" t="inlineStr">
        <is>
          <t>Differs from upstream baseline</t>
        </is>
      </c>
      <c r="G5063" s="3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37" t="inlineStr">
        <is>
          <t>2026-10-04</t>
        </is>
      </c>
      <c r="B5065" s="37" t="inlineStr">
        <is>
          <t>Pokemon Stats</t>
        </is>
      </c>
      <c r="C5065" s="37" t="inlineStr">
        <is>
          <t>Perrserker baseSpDefense</t>
        </is>
      </c>
      <c r="D5065" s="37" t="n">
        <v>60</v>
      </c>
      <c r="E5065" s="37" t="n">
        <v>71</v>
      </c>
      <c r="F5065" s="37" t="inlineStr">
        <is>
          <t>Differs from upstream baseline</t>
        </is>
      </c>
      <c r="G5065" s="3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37" t="inlineStr">
        <is>
          <t>2026-10-04</t>
        </is>
      </c>
      <c r="B5067" s="37" t="inlineStr">
        <is>
          <t>Pokemon Stats</t>
        </is>
      </c>
      <c r="C5067" s="37" t="inlineStr">
        <is>
          <t>Persian baseAttack</t>
        </is>
      </c>
      <c r="D5067" s="37" t="n">
        <v>70</v>
      </c>
      <c r="E5067" s="37" t="n">
        <v>92</v>
      </c>
      <c r="F5067" s="37" t="inlineStr">
        <is>
          <t>Differs from upstream baseline</t>
        </is>
      </c>
      <c r="G5067" s="3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37" t="inlineStr">
        <is>
          <t>2026-10-04</t>
        </is>
      </c>
      <c r="B5069" s="37" t="inlineStr">
        <is>
          <t>Pokemon Stats</t>
        </is>
      </c>
      <c r="C5069" s="37" t="inlineStr">
        <is>
          <t>Persian baseHP</t>
        </is>
      </c>
      <c r="D5069" s="37" t="n">
        <v>65</v>
      </c>
      <c r="E5069" s="37" t="n">
        <v>68</v>
      </c>
      <c r="F5069" s="37" t="inlineStr">
        <is>
          <t>Differs from upstream baseline</t>
        </is>
      </c>
      <c r="G5069" s="3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37" t="inlineStr">
        <is>
          <t>2026-10-04</t>
        </is>
      </c>
      <c r="B5071" s="37" t="inlineStr">
        <is>
          <t>Pokemon Stats</t>
        </is>
      </c>
      <c r="C5071" s="37" t="inlineStr">
        <is>
          <t>Persian baseDefense</t>
        </is>
      </c>
      <c r="D5071" s="37" t="n">
        <v>60</v>
      </c>
      <c r="E5071" s="37" t="n">
        <v>69</v>
      </c>
      <c r="F5071" s="37" t="inlineStr">
        <is>
          <t>Differs from upstream baseline</t>
        </is>
      </c>
      <c r="G5071" s="3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37" t="inlineStr">
        <is>
          <t>2026-10-04</t>
        </is>
      </c>
      <c r="B5073" s="37" t="inlineStr">
        <is>
          <t>Pokemon Stats</t>
        </is>
      </c>
      <c r="C5073" s="37" t="inlineStr">
        <is>
          <t>Persian baseSpDefense</t>
        </is>
      </c>
      <c r="D5073" s="37" t="n">
        <v>65</v>
      </c>
      <c r="E5073" s="37" t="n">
        <v>73</v>
      </c>
      <c r="F5073" s="37" t="inlineStr">
        <is>
          <t>Differs from upstream baseline</t>
        </is>
      </c>
      <c r="G5073" s="3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37" t="inlineStr">
        <is>
          <t>2026-10-04</t>
        </is>
      </c>
      <c r="B5075" s="37" t="inlineStr">
        <is>
          <t>Pokemon Stats</t>
        </is>
      </c>
      <c r="C5075" s="37" t="inlineStr">
        <is>
          <t>Petilil baseAttack</t>
        </is>
      </c>
      <c r="D5075" s="37" t="n">
        <v>35</v>
      </c>
      <c r="E5075" s="37" t="n">
        <v>30</v>
      </c>
      <c r="F5075" s="37" t="inlineStr">
        <is>
          <t>Differs from upstream baseline</t>
        </is>
      </c>
      <c r="G5075" s="3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37" t="inlineStr">
        <is>
          <t>2026-10-04</t>
        </is>
      </c>
      <c r="B5077" s="37" t="inlineStr">
        <is>
          <t>Pokemon Stats</t>
        </is>
      </c>
      <c r="C5077" s="37" t="inlineStr">
        <is>
          <t>Petilil baseSpeed</t>
        </is>
      </c>
      <c r="D5077" s="37" t="n">
        <v>30</v>
      </c>
      <c r="E5077" s="37" t="n">
        <v>52</v>
      </c>
      <c r="F5077" s="37" t="inlineStr">
        <is>
          <t>Differs from upstream baseline</t>
        </is>
      </c>
      <c r="G5077" s="3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37" t="inlineStr">
        <is>
          <t>2026-10-04</t>
        </is>
      </c>
      <c r="B5079" s="37" t="inlineStr">
        <is>
          <t>Pokemon Stats</t>
        </is>
      </c>
      <c r="C5079" s="37" t="inlineStr">
        <is>
          <t>Phione baseAttack</t>
        </is>
      </c>
      <c r="D5079" s="37" t="n">
        <v>80</v>
      </c>
      <c r="E5079" s="37" t="n">
        <v>90</v>
      </c>
      <c r="F5079" s="37" t="inlineStr">
        <is>
          <t>Differs from upstream baseline</t>
        </is>
      </c>
      <c r="G5079" s="3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37" t="inlineStr">
        <is>
          <t>2026-10-04</t>
        </is>
      </c>
      <c r="B5081" s="37" t="inlineStr">
        <is>
          <t>Pokemon Stats</t>
        </is>
      </c>
      <c r="C5081" s="37" t="inlineStr">
        <is>
          <t>Phione baseSpAttack</t>
        </is>
      </c>
      <c r="D5081" s="37" t="n">
        <v>80</v>
      </c>
      <c r="E5081" s="37" t="n">
        <v>90</v>
      </c>
      <c r="F5081" s="37" t="inlineStr">
        <is>
          <t>Differs from upstream baseline</t>
        </is>
      </c>
      <c r="G5081" s="3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37" t="inlineStr">
        <is>
          <t>2026-10-04</t>
        </is>
      </c>
      <c r="B5083" s="37" t="inlineStr">
        <is>
          <t>Evolutions</t>
        </is>
      </c>
      <c r="C5083" s="37" t="inlineStr">
        <is>
          <t>Pichu evolution</t>
        </is>
      </c>
      <c r="D5083" s="37" t="inlineStr">
        <is>
          <t>Friendship -&gt; Pikachu</t>
        </is>
      </c>
      <c r="E5083" s="37" t="inlineStr">
        <is>
          <t>Lv 15 -&gt; Pikachu</t>
        </is>
      </c>
      <c r="F5083" s="37" t="inlineStr">
        <is>
          <t>Differs from upstream baseline</t>
        </is>
      </c>
      <c r="G5083" s="3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37" t="inlineStr">
        <is>
          <t>2026-10-04</t>
        </is>
      </c>
      <c r="B5085" s="37" t="inlineStr">
        <is>
          <t>Pokemon Stats</t>
        </is>
      </c>
      <c r="C5085" s="37" t="inlineStr">
        <is>
          <t>Pidgeot baseSpAttack</t>
        </is>
      </c>
      <c r="D5085" s="37" t="n">
        <v>70</v>
      </c>
      <c r="E5085" s="37" t="n">
        <v>100</v>
      </c>
      <c r="F5085" s="37" t="inlineStr">
        <is>
          <t>Differs from upstream baseline</t>
        </is>
      </c>
      <c r="G5085" s="3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37" t="inlineStr">
        <is>
          <t>2026-10-04</t>
        </is>
      </c>
      <c r="B5087" s="37" t="inlineStr">
        <is>
          <t>Abilities</t>
        </is>
      </c>
      <c r="C5087" s="37" t="inlineStr">
        <is>
          <t>Pidgeotto abilities</t>
        </is>
      </c>
      <c r="D5087" s="37" t="inlineStr">
        <is>
          <t>Keen Eye / Tangled Feet / Big Pecks</t>
        </is>
      </c>
      <c r="E5087" s="37" t="inlineStr">
        <is>
          <t>Tangled Feet / Tangled Feet / Big Pecks</t>
        </is>
      </c>
      <c r="F5087" s="37" t="inlineStr">
        <is>
          <t>Differs from upstream baseline</t>
        </is>
      </c>
      <c r="G5087" s="3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37" t="inlineStr">
        <is>
          <t>2026-10-04</t>
        </is>
      </c>
      <c r="B5089" s="37" t="inlineStr">
        <is>
          <t>Abilities</t>
        </is>
      </c>
      <c r="C5089" s="37" t="inlineStr">
        <is>
          <t>Pidgey abilities</t>
        </is>
      </c>
      <c r="D5089" s="37" t="inlineStr">
        <is>
          <t>Keen Eye / Tangled Feet / Big Pecks</t>
        </is>
      </c>
      <c r="E5089" s="37" t="inlineStr">
        <is>
          <t>Tangled Feet / Tangled Feet / Big Pecks</t>
        </is>
      </c>
      <c r="F5089" s="37" t="inlineStr">
        <is>
          <t>Differs from upstream baseline</t>
        </is>
      </c>
      <c r="G5089" s="3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37" t="inlineStr">
        <is>
          <t>2026-10-04</t>
        </is>
      </c>
      <c r="B5091" s="37" t="inlineStr">
        <is>
          <t>Pokemon Stats</t>
        </is>
      </c>
      <c r="C5091" s="37" t="inlineStr">
        <is>
          <t>Pidove baseSpAttack</t>
        </is>
      </c>
      <c r="D5091" s="37" t="n">
        <v>36</v>
      </c>
      <c r="E5091" s="37" t="n">
        <v>55</v>
      </c>
      <c r="F5091" s="37" t="inlineStr">
        <is>
          <t>Differs from upstream baseline</t>
        </is>
      </c>
      <c r="G5091" s="3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37" t="inlineStr">
        <is>
          <t>2026-10-04</t>
        </is>
      </c>
      <c r="B5093" s="37" t="inlineStr">
        <is>
          <t>Pokemon Stats</t>
        </is>
      </c>
      <c r="C5093" s="37" t="inlineStr">
        <is>
          <t>Pikachu baseDefense</t>
        </is>
      </c>
      <c r="D5093" s="37" t="n">
        <v>40</v>
      </c>
      <c r="E5093" s="37" t="n">
        <v>30</v>
      </c>
      <c r="F5093" s="37" t="inlineStr">
        <is>
          <t>Differs from upstream baseline</t>
        </is>
      </c>
      <c r="G5093" s="3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37" t="inlineStr">
        <is>
          <t>2026-10-04</t>
        </is>
      </c>
      <c r="B5095" s="37" t="inlineStr">
        <is>
          <t>Abilities</t>
        </is>
      </c>
      <c r="C5095" s="37" t="inlineStr">
        <is>
          <t>Pikachu abilities</t>
        </is>
      </c>
      <c r="D5095" s="37" t="inlineStr">
        <is>
          <t>Static / Lightning Rod</t>
        </is>
      </c>
      <c r="E5095" s="37" t="inlineStr">
        <is>
          <t>Reckless / Lightning Rod</t>
        </is>
      </c>
      <c r="F5095" s="37" t="inlineStr">
        <is>
          <t>Differs from upstream baseline</t>
        </is>
      </c>
      <c r="G5095" s="3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37" t="inlineStr">
        <is>
          <t>2026-10-04</t>
        </is>
      </c>
      <c r="B5097" s="37" t="inlineStr">
        <is>
          <t>Pokemon Stats</t>
        </is>
      </c>
      <c r="C5097" s="37" t="inlineStr">
        <is>
          <t>Piloswine baseSpeed</t>
        </is>
      </c>
      <c r="D5097" s="37" t="n">
        <v>50</v>
      </c>
      <c r="E5097" s="37" t="n">
        <v>80</v>
      </c>
      <c r="F5097" s="37" t="inlineStr">
        <is>
          <t>Differs from upstream baseline</t>
        </is>
      </c>
      <c r="G5097" s="3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37" t="inlineStr">
        <is>
          <t>2026-10-04</t>
        </is>
      </c>
      <c r="B5099" s="37" t="inlineStr">
        <is>
          <t>Abilities</t>
        </is>
      </c>
      <c r="C5099" s="37" t="inlineStr">
        <is>
          <t>Pineco abilities</t>
        </is>
      </c>
      <c r="D5099" s="37" t="inlineStr">
        <is>
          <t>Sturdy / Overcoat</t>
        </is>
      </c>
      <c r="E5099" s="37" t="inlineStr">
        <is>
          <t>Rough Skin / Overcoat</t>
        </is>
      </c>
      <c r="F5099" s="37" t="inlineStr">
        <is>
          <t>Differs from upstream baseline</t>
        </is>
      </c>
      <c r="G5099" s="3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37" t="inlineStr">
        <is>
          <t>2026-10-04</t>
        </is>
      </c>
      <c r="B5101" s="37" t="inlineStr">
        <is>
          <t>Pokemon Stats</t>
        </is>
      </c>
      <c r="C5101" s="37" t="inlineStr">
        <is>
          <t>Piplup baseSpAttack</t>
        </is>
      </c>
      <c r="D5101" s="37" t="n">
        <v>61</v>
      </c>
      <c r="E5101" s="37" t="n">
        <v>51</v>
      </c>
      <c r="F5101" s="37" t="inlineStr">
        <is>
          <t>Differs from upstream baseline</t>
        </is>
      </c>
      <c r="G5101" s="3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37" t="inlineStr">
        <is>
          <t>2026-10-04</t>
        </is>
      </c>
      <c r="B5103" s="37" t="inlineStr">
        <is>
          <t>Pokemon Stats</t>
        </is>
      </c>
      <c r="C5103" s="37" t="inlineStr">
        <is>
          <t>Politoed baseAttack</t>
        </is>
      </c>
      <c r="D5103" s="37" t="n">
        <v>75</v>
      </c>
      <c r="E5103" s="37" t="n">
        <v>85</v>
      </c>
      <c r="F5103" s="37" t="inlineStr">
        <is>
          <t>Differs from upstream baseline</t>
        </is>
      </c>
      <c r="G5103" s="3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37" t="inlineStr">
        <is>
          <t>2026-10-04</t>
        </is>
      </c>
      <c r="B5105" s="37" t="inlineStr">
        <is>
          <t>Abilities</t>
        </is>
      </c>
      <c r="C5105" s="37" t="inlineStr">
        <is>
          <t>Politoed abilities</t>
        </is>
      </c>
      <c r="D5105" s="37" t="inlineStr">
        <is>
          <t>Water Absorb / Damp / Drizzle</t>
        </is>
      </c>
      <c r="E5105" s="37" t="inlineStr">
        <is>
          <t>Swift Swim / Water Absorb / Regenerator</t>
        </is>
      </c>
      <c r="F5105" s="37" t="inlineStr">
        <is>
          <t>Differs from upstream baseline</t>
        </is>
      </c>
      <c r="G5105" s="3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37" t="inlineStr">
        <is>
          <t>2026-10-04</t>
        </is>
      </c>
      <c r="B5107" s="37" t="inlineStr">
        <is>
          <t>Abilities</t>
        </is>
      </c>
      <c r="C5107" s="37" t="inlineStr">
        <is>
          <t>Poliwhirl abilities</t>
        </is>
      </c>
      <c r="D5107" s="37" t="inlineStr">
        <is>
          <t>Water Absorb / Damp / Swift Swim</t>
        </is>
      </c>
      <c r="E5107" s="37" t="inlineStr">
        <is>
          <t>Swift Swim / Swift Swim / Swift Swim</t>
        </is>
      </c>
      <c r="F5107" s="37" t="inlineStr">
        <is>
          <t>Differs from upstream baseline</t>
        </is>
      </c>
      <c r="G5107" s="3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37" t="inlineStr">
        <is>
          <t>2026-10-04</t>
        </is>
      </c>
      <c r="B5109" s="37" t="inlineStr">
        <is>
          <t>Pokemon Stats</t>
        </is>
      </c>
      <c r="C5109" s="37" t="inlineStr">
        <is>
          <t>Poliwrath baseSpeed</t>
        </is>
      </c>
      <c r="D5109" s="37" t="n">
        <v>70</v>
      </c>
      <c r="E5109" s="37" t="n">
        <v>90</v>
      </c>
      <c r="F5109" s="37" t="inlineStr">
        <is>
          <t>Differs from upstream baseline</t>
        </is>
      </c>
      <c r="G5109" s="3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37" t="inlineStr">
        <is>
          <t>2026-10-04</t>
        </is>
      </c>
      <c r="B5111" s="37" t="inlineStr">
        <is>
          <t>Abilities</t>
        </is>
      </c>
      <c r="C5111" s="37" t="inlineStr">
        <is>
          <t>Ponyta abilities</t>
        </is>
      </c>
      <c r="D5111" s="37" t="inlineStr">
        <is>
          <t>Run Away / Flash Fire / Flame Body</t>
        </is>
      </c>
      <c r="E5111" s="37" t="inlineStr">
        <is>
          <t>Reckless / Reckless / Flame Body</t>
        </is>
      </c>
      <c r="F5111" s="37" t="inlineStr">
        <is>
          <t>Differs from upstream baseline</t>
        </is>
      </c>
      <c r="G5111" s="3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37" t="inlineStr">
        <is>
          <t>2026-10-04</t>
        </is>
      </c>
      <c r="B5113" s="37" t="inlineStr">
        <is>
          <t>Abilities</t>
        </is>
      </c>
      <c r="C5113" s="37" t="inlineStr">
        <is>
          <t>Poochyena abilities</t>
        </is>
      </c>
      <c r="D5113" s="37" t="inlineStr">
        <is>
          <t>Run Away / Quick Feet / Rattled</t>
        </is>
      </c>
      <c r="E5113" s="37" t="inlineStr">
        <is>
          <t>Quick Feet / Quick Feet / Rattled</t>
        </is>
      </c>
      <c r="F5113" s="37" t="inlineStr">
        <is>
          <t>Differs from upstream baseline</t>
        </is>
      </c>
      <c r="G5113" s="3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37" t="inlineStr">
        <is>
          <t>2026-10-04</t>
        </is>
      </c>
      <c r="B5115" s="37" t="inlineStr">
        <is>
          <t>Abilities</t>
        </is>
      </c>
      <c r="C5115" s="37" t="inlineStr">
        <is>
          <t>Porygon2 abilities</t>
        </is>
      </c>
      <c r="D5115" s="37" t="inlineStr">
        <is>
          <t>Trace / Download / Analytic</t>
        </is>
      </c>
      <c r="E5115" s="37" t="inlineStr">
        <is>
          <t>Trace / Trace / Analytic</t>
        </is>
      </c>
      <c r="F5115" s="37" t="inlineStr">
        <is>
          <t>Differs from upstream baseline</t>
        </is>
      </c>
      <c r="G5115" s="3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37" t="inlineStr">
        <is>
          <t>2026-10-04</t>
        </is>
      </c>
      <c r="B5117" s="37" t="inlineStr">
        <is>
          <t>Pokemon Stats</t>
        </is>
      </c>
      <c r="C5117" s="37" t="inlineStr">
        <is>
          <t>Primeape baseHP</t>
        </is>
      </c>
      <c r="D5117" s="37" t="n">
        <v>65</v>
      </c>
      <c r="E5117" s="37" t="n">
        <v>75</v>
      </c>
      <c r="F5117" s="37" t="inlineStr">
        <is>
          <t>Differs from upstream baseline</t>
        </is>
      </c>
      <c r="G5117" s="3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37" t="inlineStr">
        <is>
          <t>2026-10-04</t>
        </is>
      </c>
      <c r="B5119" s="37" t="inlineStr">
        <is>
          <t>Pokemon Stats</t>
        </is>
      </c>
      <c r="C5119" s="37" t="inlineStr">
        <is>
          <t>Primeape baseDefense</t>
        </is>
      </c>
      <c r="D5119" s="37" t="n">
        <v>60</v>
      </c>
      <c r="E5119" s="37" t="n">
        <v>80</v>
      </c>
      <c r="F5119" s="37" t="inlineStr">
        <is>
          <t>Differs from upstream baseline</t>
        </is>
      </c>
      <c r="G5119" s="3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37" t="inlineStr">
        <is>
          <t>2026-10-04</t>
        </is>
      </c>
      <c r="B5121" s="37" t="inlineStr">
        <is>
          <t>Pokemon Stats</t>
        </is>
      </c>
      <c r="C5121" s="37" t="inlineStr">
        <is>
          <t>Primeape baseSpDefense</t>
        </is>
      </c>
      <c r="D5121" s="37" t="n">
        <v>70</v>
      </c>
      <c r="E5121" s="37" t="n">
        <v>90</v>
      </c>
      <c r="F5121" s="37" t="inlineStr">
        <is>
          <t>Differs from upstream baseline</t>
        </is>
      </c>
      <c r="G5121" s="3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37" t="inlineStr">
        <is>
          <t>2026-10-04</t>
        </is>
      </c>
      <c r="B5123" s="37" t="inlineStr">
        <is>
          <t>Pokemon Stats</t>
        </is>
      </c>
      <c r="C5123" s="37" t="inlineStr">
        <is>
          <t>Prinplup baseAttack</t>
        </is>
      </c>
      <c r="D5123" s="37" t="n">
        <v>66</v>
      </c>
      <c r="E5123" s="37" t="n">
        <v>81</v>
      </c>
      <c r="F5123" s="37" t="inlineStr">
        <is>
          <t>Differs from upstream baseline</t>
        </is>
      </c>
      <c r="G5123" s="3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37" t="inlineStr">
        <is>
          <t>2026-10-04</t>
        </is>
      </c>
      <c r="B5125" s="37" t="inlineStr">
        <is>
          <t>Abilities</t>
        </is>
      </c>
      <c r="C5125" s="37" t="inlineStr">
        <is>
          <t>Prinplup abilities</t>
        </is>
      </c>
      <c r="D5125" s="37" t="inlineStr">
        <is>
          <t>Torrent / Competitive</t>
        </is>
      </c>
      <c r="E5125" s="37" t="inlineStr">
        <is>
          <t>Swift Swim / Torrent / Competitive</t>
        </is>
      </c>
      <c r="F5125" s="37" t="inlineStr">
        <is>
          <t>Differs from upstream baseline</t>
        </is>
      </c>
      <c r="G5125" s="3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37" t="inlineStr">
        <is>
          <t>2026-10-04</t>
        </is>
      </c>
      <c r="B5127" s="37" t="inlineStr">
        <is>
          <t>Pokemon Stats</t>
        </is>
      </c>
      <c r="C5127" s="37" t="inlineStr">
        <is>
          <t>Probopass baseAttack</t>
        </is>
      </c>
      <c r="D5127" s="37" t="n">
        <v>55</v>
      </c>
      <c r="E5127" s="37" t="n">
        <v>75</v>
      </c>
      <c r="F5127" s="37" t="inlineStr">
        <is>
          <t>Differs from upstream baseline</t>
        </is>
      </c>
      <c r="G5127" s="3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37" t="inlineStr">
        <is>
          <t>2026-10-04</t>
        </is>
      </c>
      <c r="B5129" s="37" t="inlineStr">
        <is>
          <t>Abilities</t>
        </is>
      </c>
      <c r="C5129" s="37" t="inlineStr">
        <is>
          <t>Psyduck abilities</t>
        </is>
      </c>
      <c r="D5129" s="37" t="inlineStr">
        <is>
          <t>Damp / Cloud Nine / Swift Swim</t>
        </is>
      </c>
      <c r="E5129" s="37" t="inlineStr">
        <is>
          <t>Simple / Unaware / Swift Swim</t>
        </is>
      </c>
      <c r="F5129" s="37" t="inlineStr">
        <is>
          <t>Differs from upstream baseline</t>
        </is>
      </c>
      <c r="G5129" s="3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37" t="inlineStr">
        <is>
          <t>2026-10-04</t>
        </is>
      </c>
      <c r="B5131" s="37" t="inlineStr">
        <is>
          <t>Pokemon Stats</t>
        </is>
      </c>
      <c r="C5131" s="37" t="inlineStr">
        <is>
          <t>Purrloin baseHP</t>
        </is>
      </c>
      <c r="D5131" s="37" t="n">
        <v>41</v>
      </c>
      <c r="E5131" s="37" t="n">
        <v>46</v>
      </c>
      <c r="F5131" s="37" t="inlineStr">
        <is>
          <t>Differs from upstream baseline</t>
        </is>
      </c>
      <c r="G5131" s="3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37" t="inlineStr">
        <is>
          <t>2026-10-04</t>
        </is>
      </c>
      <c r="B5133" s="37" t="inlineStr">
        <is>
          <t>Pokemon Stats</t>
        </is>
      </c>
      <c r="C5133" s="37" t="inlineStr">
        <is>
          <t>Purrloin baseDefense</t>
        </is>
      </c>
      <c r="D5133" s="37" t="n">
        <v>37</v>
      </c>
      <c r="E5133" s="37" t="n">
        <v>45</v>
      </c>
      <c r="F5133" s="37" t="inlineStr">
        <is>
          <t>Differs from upstream baseline</t>
        </is>
      </c>
      <c r="G5133" s="3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37" t="inlineStr">
        <is>
          <t>2026-10-04</t>
        </is>
      </c>
      <c r="B5135" s="37" t="inlineStr">
        <is>
          <t>Pokemon Stats</t>
        </is>
      </c>
      <c r="C5135" s="37" t="inlineStr">
        <is>
          <t>Purugly baseHP</t>
        </is>
      </c>
      <c r="D5135" s="37" t="n">
        <v>71</v>
      </c>
      <c r="E5135" s="37" t="n">
        <v>91</v>
      </c>
      <c r="F5135" s="37" t="inlineStr">
        <is>
          <t>Differs from upstream baseline</t>
        </is>
      </c>
      <c r="G5135" s="3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37" t="inlineStr">
        <is>
          <t>2026-10-04</t>
        </is>
      </c>
      <c r="B5137" s="37" t="inlineStr">
        <is>
          <t>Pokemon Stats</t>
        </is>
      </c>
      <c r="C5137" s="37" t="inlineStr">
        <is>
          <t>Purugly baseSpDefense</t>
        </is>
      </c>
      <c r="D5137" s="37" t="n">
        <v>59</v>
      </c>
      <c r="E5137" s="37" t="n">
        <v>69</v>
      </c>
      <c r="F5137" s="37" t="inlineStr">
        <is>
          <t>Differs from upstream baseline</t>
        </is>
      </c>
      <c r="G5137" s="3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37" t="inlineStr">
        <is>
          <t>2026-10-04</t>
        </is>
      </c>
      <c r="B5139" s="37" t="inlineStr">
        <is>
          <t>Pokemon Stats</t>
        </is>
      </c>
      <c r="C5139" s="37" t="inlineStr">
        <is>
          <t>Pyroar baseAttack</t>
        </is>
      </c>
      <c r="D5139" s="37" t="n">
        <v>68</v>
      </c>
      <c r="E5139" s="37" t="n">
        <v>30</v>
      </c>
      <c r="F5139" s="37" t="inlineStr">
        <is>
          <t>Differs from upstream baseline</t>
        </is>
      </c>
      <c r="G5139" s="3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37" t="inlineStr">
        <is>
          <t>2026-10-04</t>
        </is>
      </c>
      <c r="B5141" s="37" t="inlineStr">
        <is>
          <t>Pokemon Stats</t>
        </is>
      </c>
      <c r="C5141" s="37" t="inlineStr">
        <is>
          <t>Pyroar baseSpeed</t>
        </is>
      </c>
      <c r="D5141" s="37" t="n">
        <v>106</v>
      </c>
      <c r="E5141" s="37" t="n">
        <v>133</v>
      </c>
      <c r="F5141" s="37" t="inlineStr">
        <is>
          <t>Differs from upstream baseline</t>
        </is>
      </c>
      <c r="G5141" s="3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37" t="inlineStr">
        <is>
          <t>2026-10-04</t>
        </is>
      </c>
      <c r="B5143" s="37" t="inlineStr">
        <is>
          <t>Abilities</t>
        </is>
      </c>
      <c r="C5143" s="37" t="inlineStr">
        <is>
          <t>Quagsire abilities</t>
        </is>
      </c>
      <c r="D5143" s="37" t="inlineStr">
        <is>
          <t>Damp / Water Absorb / Unaware</t>
        </is>
      </c>
      <c r="E5143" s="37" t="inlineStr">
        <is>
          <t>Simple / Poison Point / Unaware</t>
        </is>
      </c>
      <c r="F5143" s="37" t="inlineStr">
        <is>
          <t>Differs from upstream baseline</t>
        </is>
      </c>
      <c r="G5143" s="3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37" t="inlineStr">
        <is>
          <t>2026-10-04</t>
        </is>
      </c>
      <c r="B5145" s="37" t="inlineStr">
        <is>
          <t>Pokemon Stats</t>
        </is>
      </c>
      <c r="C5145" s="37" t="inlineStr">
        <is>
          <t>Qwilfish baseAttack</t>
        </is>
      </c>
      <c r="D5145" s="37" t="n">
        <v>95</v>
      </c>
      <c r="E5145" s="37" t="n">
        <v>115</v>
      </c>
      <c r="F5145" s="37" t="inlineStr">
        <is>
          <t>Differs from upstream baseline</t>
        </is>
      </c>
      <c r="G5145" s="3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37" t="inlineStr">
        <is>
          <t>2026-10-04</t>
        </is>
      </c>
      <c r="B5147" s="37" t="inlineStr">
        <is>
          <t>Pokemon Stats</t>
        </is>
      </c>
      <c r="C5147" s="37" t="inlineStr">
        <is>
          <t>Qwilfish baseSpAttack</t>
        </is>
      </c>
      <c r="D5147" s="37" t="n">
        <v>55</v>
      </c>
      <c r="E5147" s="37" t="n">
        <v>65</v>
      </c>
      <c r="F5147" s="37" t="inlineStr">
        <is>
          <t>Differs from upstream baseline</t>
        </is>
      </c>
      <c r="G5147" s="3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37" t="inlineStr">
        <is>
          <t>2026-10-04</t>
        </is>
      </c>
      <c r="B5149" s="37" t="inlineStr">
        <is>
          <t>Abilities</t>
        </is>
      </c>
      <c r="C5149" s="37" t="inlineStr">
        <is>
          <t>Qwilfish abilities</t>
        </is>
      </c>
      <c r="D5149" s="37" t="inlineStr">
        <is>
          <t>Poison Point / Swift Swim / Intimidate</t>
        </is>
      </c>
      <c r="E5149" s="37" t="inlineStr">
        <is>
          <t>Swift Swim / Swift Swim / Intimidate</t>
        </is>
      </c>
      <c r="F5149" s="37" t="inlineStr">
        <is>
          <t>Differs from upstream baseline</t>
        </is>
      </c>
      <c r="G5149" s="3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37" t="inlineStr">
        <is>
          <t>2026-10-04</t>
        </is>
      </c>
      <c r="B5151" s="37" t="inlineStr">
        <is>
          <t>Pokemon Stats</t>
        </is>
      </c>
      <c r="C5151" s="37" t="inlineStr">
        <is>
          <t>Raichu baseSpDefense</t>
        </is>
      </c>
      <c r="D5151" s="37" t="n">
        <v>80</v>
      </c>
      <c r="E5151" s="37" t="n">
        <v>85</v>
      </c>
      <c r="F5151" s="37" t="inlineStr">
        <is>
          <t>Differs from upstream baseline</t>
        </is>
      </c>
      <c r="G5151" s="3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37" t="inlineStr">
        <is>
          <t>2026-10-04</t>
        </is>
      </c>
      <c r="B5153" s="37" t="inlineStr">
        <is>
          <t>Pokemon Stats</t>
        </is>
      </c>
      <c r="C5153" s="37" t="inlineStr">
        <is>
          <t>Raichu baseHP</t>
        </is>
      </c>
      <c r="D5153" s="37" t="n">
        <v>60</v>
      </c>
      <c r="E5153" s="37" t="n">
        <v>74</v>
      </c>
      <c r="F5153" s="37" t="inlineStr">
        <is>
          <t>Differs from upstream baseline</t>
        </is>
      </c>
      <c r="G5153" s="3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37" t="inlineStr">
        <is>
          <t>2026-10-04</t>
        </is>
      </c>
      <c r="B5155" s="37" t="inlineStr">
        <is>
          <t>Pokemon Stats</t>
        </is>
      </c>
      <c r="C5155" s="37" t="inlineStr">
        <is>
          <t>Raichu baseDefense</t>
        </is>
      </c>
      <c r="D5155" s="37" t="n">
        <v>50</v>
      </c>
      <c r="E5155" s="37" t="n">
        <v>68</v>
      </c>
      <c r="F5155" s="37" t="inlineStr">
        <is>
          <t>Differs from upstream baseline</t>
        </is>
      </c>
      <c r="G5155" s="3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37" t="inlineStr">
        <is>
          <t>2026-10-04</t>
        </is>
      </c>
      <c r="B5157" s="37" t="inlineStr">
        <is>
          <t>Abilities</t>
        </is>
      </c>
      <c r="C5157" s="37" t="inlineStr">
        <is>
          <t>Ralts abilities</t>
        </is>
      </c>
      <c r="D5157" s="37" t="inlineStr">
        <is>
          <t>Synchronize / Trace / Telepathy</t>
        </is>
      </c>
      <c r="E5157" s="37" t="inlineStr">
        <is>
          <t>Trace / Trace / Telepathy</t>
        </is>
      </c>
      <c r="F5157" s="37" t="inlineStr">
        <is>
          <t>Differs from upstream baseline</t>
        </is>
      </c>
      <c r="G5157" s="3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37" t="inlineStr">
        <is>
          <t>2026-10-04</t>
        </is>
      </c>
      <c r="B5159" s="37" t="inlineStr">
        <is>
          <t>Pokemon Stats</t>
        </is>
      </c>
      <c r="C5159" s="37" t="inlineStr">
        <is>
          <t>Rampardos baseDefense</t>
        </is>
      </c>
      <c r="D5159" s="37" t="n">
        <v>60</v>
      </c>
      <c r="E5159" s="37" t="n">
        <v>80</v>
      </c>
      <c r="F5159" s="37" t="inlineStr">
        <is>
          <t>Differs from upstream baseline</t>
        </is>
      </c>
      <c r="G5159" s="3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37" t="inlineStr">
        <is>
          <t>2026-10-04</t>
        </is>
      </c>
      <c r="B5161" s="37" t="inlineStr">
        <is>
          <t>Pokemon Stats</t>
        </is>
      </c>
      <c r="C5161" s="37" t="inlineStr">
        <is>
          <t>Rampardos baseSpDefense</t>
        </is>
      </c>
      <c r="D5161" s="37" t="n">
        <v>50</v>
      </c>
      <c r="E5161" s="37" t="n">
        <v>70</v>
      </c>
      <c r="F5161" s="37" t="inlineStr">
        <is>
          <t>Differs from upstream baseline</t>
        </is>
      </c>
      <c r="G5161" s="3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37" t="inlineStr">
        <is>
          <t>2026-10-04</t>
        </is>
      </c>
      <c r="B5163" s="37" t="inlineStr">
        <is>
          <t>Pokemon Stats</t>
        </is>
      </c>
      <c r="C5163" s="37" t="inlineStr">
        <is>
          <t>Rapidash baseHP</t>
        </is>
      </c>
      <c r="D5163" s="37" t="n">
        <v>65</v>
      </c>
      <c r="E5163" s="37" t="n">
        <v>70</v>
      </c>
      <c r="F5163" s="37" t="inlineStr">
        <is>
          <t>Differs from upstream baseline</t>
        </is>
      </c>
      <c r="G5163" s="3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37" t="inlineStr">
        <is>
          <t>2026-10-04</t>
        </is>
      </c>
      <c r="B5165" s="37" t="inlineStr">
        <is>
          <t>Pokemon Stats</t>
        </is>
      </c>
      <c r="C5165" s="37" t="inlineStr">
        <is>
          <t>Rapidash baseDefense</t>
        </is>
      </c>
      <c r="D5165" s="37" t="n">
        <v>70</v>
      </c>
      <c r="E5165" s="37" t="n">
        <v>75</v>
      </c>
      <c r="F5165" s="37" t="inlineStr">
        <is>
          <t>Differs from upstream baseline</t>
        </is>
      </c>
      <c r="G5165" s="3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37" t="inlineStr">
        <is>
          <t>2026-10-04</t>
        </is>
      </c>
      <c r="B5167" s="37" t="inlineStr">
        <is>
          <t>Pokemon Stats</t>
        </is>
      </c>
      <c r="C5167" s="37" t="inlineStr">
        <is>
          <t>Rapidash baseSpDefense</t>
        </is>
      </c>
      <c r="D5167" s="37" t="n">
        <v>80</v>
      </c>
      <c r="E5167" s="37" t="n">
        <v>85</v>
      </c>
      <c r="F5167" s="37" t="inlineStr">
        <is>
          <t>Differs from upstream baseline</t>
        </is>
      </c>
      <c r="G5167" s="3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37" t="inlineStr">
        <is>
          <t>2026-10-04</t>
        </is>
      </c>
      <c r="B5169" s="37" t="inlineStr">
        <is>
          <t>Abilities</t>
        </is>
      </c>
      <c r="C5169" s="37" t="inlineStr">
        <is>
          <t>Rapidash abilities</t>
        </is>
      </c>
      <c r="D5169" s="37" t="inlineStr">
        <is>
          <t>Run Away / Flash Fire / Flame Body</t>
        </is>
      </c>
      <c r="E5169" s="37" t="inlineStr">
        <is>
          <t>Reckless / Reckless / Flame Body</t>
        </is>
      </c>
      <c r="F5169" s="37" t="inlineStr">
        <is>
          <t>Differs from upstream baseline</t>
        </is>
      </c>
      <c r="G5169" s="3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37" t="inlineStr">
        <is>
          <t>2026-10-04</t>
        </is>
      </c>
      <c r="B5171" s="37" t="inlineStr">
        <is>
          <t>Abilities</t>
        </is>
      </c>
      <c r="C5171" s="37" t="inlineStr">
        <is>
          <t>Raticate abilities</t>
        </is>
      </c>
      <c r="D5171" s="37" t="inlineStr">
        <is>
          <t>Run Away / Guts / Hustle</t>
        </is>
      </c>
      <c r="E5171" s="37" t="inlineStr">
        <is>
          <t>Guts / Guts / Hustle</t>
        </is>
      </c>
      <c r="F5171" s="37" t="inlineStr">
        <is>
          <t>Differs from upstream baseline</t>
        </is>
      </c>
      <c r="G5171" s="3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37" t="inlineStr">
        <is>
          <t>2026-10-04</t>
        </is>
      </c>
      <c r="B5173" s="37" t="inlineStr">
        <is>
          <t>Pokemon Stats</t>
        </is>
      </c>
      <c r="C5173" s="37" t="inlineStr">
        <is>
          <t>Raticate baseDefense</t>
        </is>
      </c>
      <c r="D5173" s="37" t="n">
        <v>70</v>
      </c>
      <c r="E5173" s="37" t="n">
        <v>81</v>
      </c>
      <c r="F5173" s="37" t="inlineStr">
        <is>
          <t>Differs from upstream baseline</t>
        </is>
      </c>
      <c r="G5173" s="3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37" t="inlineStr">
        <is>
          <t>2026-10-04</t>
        </is>
      </c>
      <c r="B5175" s="37" t="inlineStr">
        <is>
          <t>Pokemon Stats</t>
        </is>
      </c>
      <c r="C5175" s="37" t="inlineStr">
        <is>
          <t>Raticate baseSpeed</t>
        </is>
      </c>
      <c r="D5175" s="37" t="n">
        <v>77</v>
      </c>
      <c r="E5175" s="37" t="n">
        <v>88</v>
      </c>
      <c r="F5175" s="37" t="inlineStr">
        <is>
          <t>Differs from upstream baseline</t>
        </is>
      </c>
      <c r="G5175" s="3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37" t="inlineStr">
        <is>
          <t>2026-10-04</t>
        </is>
      </c>
      <c r="B5177" s="37" t="inlineStr">
        <is>
          <t>Abilities</t>
        </is>
      </c>
      <c r="C5177" s="37" t="inlineStr">
        <is>
          <t>Rattata abilities</t>
        </is>
      </c>
      <c r="D5177" s="37" t="inlineStr">
        <is>
          <t>Gluttony / Hustle / Thick Fat</t>
        </is>
      </c>
      <c r="E5177" s="37" t="inlineStr">
        <is>
          <t>Guts / Guts / Thick Fat</t>
        </is>
      </c>
      <c r="F5177" s="37" t="inlineStr">
        <is>
          <t>Differs from upstream baseline</t>
        </is>
      </c>
      <c r="G5177" s="3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37" t="inlineStr">
        <is>
          <t>2026-10-04</t>
        </is>
      </c>
      <c r="B5179" s="37" t="inlineStr">
        <is>
          <t>Pokemon Stats</t>
        </is>
      </c>
      <c r="C5179" s="37" t="inlineStr">
        <is>
          <t>Regice baseSpAttack</t>
        </is>
      </c>
      <c r="D5179" s="37" t="n">
        <v>100</v>
      </c>
      <c r="E5179" s="37" t="n">
        <v>120</v>
      </c>
      <c r="F5179" s="37" t="inlineStr">
        <is>
          <t>Differs from upstream baseline</t>
        </is>
      </c>
      <c r="G5179" s="3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37" t="inlineStr">
        <is>
          <t>2026-10-04</t>
        </is>
      </c>
      <c r="B5181" s="37" t="inlineStr">
        <is>
          <t>Abilities</t>
        </is>
      </c>
      <c r="C5181" s="37" t="inlineStr">
        <is>
          <t>Regigigas abilities</t>
        </is>
      </c>
      <c r="D5181" s="37" t="inlineStr">
        <is>
          <t>Slow Start</t>
        </is>
      </c>
      <c r="E5181" s="37" t="inlineStr">
        <is>
          <t>Clear Body</t>
        </is>
      </c>
      <c r="F5181" s="37" t="inlineStr">
        <is>
          <t>Differs from upstream baseline</t>
        </is>
      </c>
      <c r="G5181" s="3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37" t="inlineStr">
        <is>
          <t>2026-10-04</t>
        </is>
      </c>
      <c r="B5183" s="37" t="inlineStr">
        <is>
          <t>Abilities</t>
        </is>
      </c>
      <c r="C5183" s="37" t="inlineStr">
        <is>
          <t>Regirock abilities</t>
        </is>
      </c>
      <c r="D5183" s="37" t="inlineStr">
        <is>
          <t>Clear Body / Sturdy</t>
        </is>
      </c>
      <c r="E5183" s="37" t="inlineStr">
        <is>
          <t>Solid Rock / Clear Body / Sturdy</t>
        </is>
      </c>
      <c r="F5183" s="37" t="inlineStr">
        <is>
          <t>Differs from upstream baseline</t>
        </is>
      </c>
      <c r="G5183" s="3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37" t="inlineStr">
        <is>
          <t>2026-10-04</t>
        </is>
      </c>
      <c r="B5185" s="37" t="inlineStr">
        <is>
          <t>Pokemon Stats</t>
        </is>
      </c>
      <c r="C5185" s="37" t="inlineStr">
        <is>
          <t>Registeel baseDefense</t>
        </is>
      </c>
      <c r="D5185" s="37" t="n">
        <v>150</v>
      </c>
      <c r="E5185" s="37" t="n">
        <v>200</v>
      </c>
      <c r="F5185" s="37" t="inlineStr">
        <is>
          <t>Differs from upstream baseline</t>
        </is>
      </c>
      <c r="G5185" s="3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37" t="inlineStr">
        <is>
          <t>2026-10-04</t>
        </is>
      </c>
      <c r="B5187" s="37" t="inlineStr">
        <is>
          <t>Pokemon Stats</t>
        </is>
      </c>
      <c r="C5187" s="37" t="inlineStr">
        <is>
          <t>Registeel baseSpDefense</t>
        </is>
      </c>
      <c r="D5187" s="37" t="n">
        <v>150</v>
      </c>
      <c r="E5187" s="37" t="n">
        <v>200</v>
      </c>
      <c r="F5187" s="37" t="inlineStr">
        <is>
          <t>Differs from upstream baseline</t>
        </is>
      </c>
      <c r="G5187" s="3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37" t="inlineStr">
        <is>
          <t>2026-10-04</t>
        </is>
      </c>
      <c r="B5189" s="37" t="inlineStr">
        <is>
          <t>Abilities</t>
        </is>
      </c>
      <c r="C5189" s="37" t="inlineStr">
        <is>
          <t>Registeel abilities</t>
        </is>
      </c>
      <c r="D5189" s="37" t="inlineStr">
        <is>
          <t>Clear Body / Light Metal</t>
        </is>
      </c>
      <c r="E5189" s="37" t="inlineStr">
        <is>
          <t>Filter / Clear Body / Light Metal</t>
        </is>
      </c>
      <c r="F5189" s="37" t="inlineStr">
        <is>
          <t>Differs from upstream baseline</t>
        </is>
      </c>
      <c r="G5189" s="3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37" t="inlineStr">
        <is>
          <t>2026-10-04</t>
        </is>
      </c>
      <c r="B5191" s="37" t="inlineStr">
        <is>
          <t>Pokemon Stats</t>
        </is>
      </c>
      <c r="C5191" s="37" t="inlineStr">
        <is>
          <t>Reuniclus baseAttack</t>
        </is>
      </c>
      <c r="D5191" s="37" t="n">
        <v>65</v>
      </c>
      <c r="E5191" s="37" t="n">
        <v>30</v>
      </c>
      <c r="F5191" s="37" t="inlineStr">
        <is>
          <t>Differs from upstream baseline</t>
        </is>
      </c>
      <c r="G5191" s="3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37" t="inlineStr">
        <is>
          <t>2026-10-04</t>
        </is>
      </c>
      <c r="B5193" s="37" t="inlineStr">
        <is>
          <t>Pokemon Stats</t>
        </is>
      </c>
      <c r="C5193" s="37" t="inlineStr">
        <is>
          <t>Reuniclus baseSpAttack</t>
        </is>
      </c>
      <c r="D5193" s="37" t="n">
        <v>125</v>
      </c>
      <c r="E5193" s="37" t="n">
        <v>146</v>
      </c>
      <c r="F5193" s="37" t="inlineStr">
        <is>
          <t>Differs from upstream baseline</t>
        </is>
      </c>
      <c r="G5193" s="3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37" t="inlineStr">
        <is>
          <t>2026-10-04</t>
        </is>
      </c>
      <c r="B5195" s="37" t="inlineStr">
        <is>
          <t>Abilities</t>
        </is>
      </c>
      <c r="C5195" s="37" t="inlineStr">
        <is>
          <t>Rhyperior abilities</t>
        </is>
      </c>
      <c r="D5195" s="37" t="inlineStr">
        <is>
          <t>Lightning Rod / Solid Rock / Reckless</t>
        </is>
      </c>
      <c r="E5195" s="37" t="inlineStr">
        <is>
          <t>Solid Rock / Solid Rock / Reckless</t>
        </is>
      </c>
      <c r="F5195" s="37" t="inlineStr">
        <is>
          <t>Differs from upstream baseline</t>
        </is>
      </c>
      <c r="G5195" s="3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37" t="inlineStr">
        <is>
          <t>2026-10-04</t>
        </is>
      </c>
      <c r="B5197" s="37" t="inlineStr">
        <is>
          <t>Evolutions</t>
        </is>
      </c>
      <c r="C5197" s="37" t="inlineStr">
        <is>
          <t>Riolu evolution</t>
        </is>
      </c>
      <c r="D5197" s="37" t="inlineStr">
        <is>
          <t>Friendship Day -&gt; Lucario</t>
        </is>
      </c>
      <c r="E5197" s="37" t="inlineStr">
        <is>
          <t>Lv 36 -&gt; Lucario</t>
        </is>
      </c>
      <c r="F5197" s="37" t="inlineStr">
        <is>
          <t>Differs from upstream baseline</t>
        </is>
      </c>
      <c r="G5197" s="3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37" t="inlineStr">
        <is>
          <t>2026-10-04</t>
        </is>
      </c>
      <c r="B5199" s="37" t="inlineStr">
        <is>
          <t>Evolutions</t>
        </is>
      </c>
      <c r="C5199" s="37" t="inlineStr">
        <is>
          <t>Roselia evolution</t>
        </is>
      </c>
      <c r="D5199" s="37" t="inlineStr">
        <is>
          <t>Item (Shiny Stone) -&gt; Roserade</t>
        </is>
      </c>
      <c r="E5199" s="37" t="inlineStr">
        <is>
          <t>Item (Leaf Stone) -&gt; Roserade</t>
        </is>
      </c>
      <c r="F5199" s="37" t="inlineStr">
        <is>
          <t>Differs from upstream baseline</t>
        </is>
      </c>
      <c r="G5199" s="3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37" t="inlineStr">
        <is>
          <t>2026-10-04</t>
        </is>
      </c>
      <c r="B5201" s="37" t="inlineStr">
        <is>
          <t>Abilities</t>
        </is>
      </c>
      <c r="C5201" s="37" t="inlineStr">
        <is>
          <t>Roserade abilities</t>
        </is>
      </c>
      <c r="D5201" s="37" t="inlineStr">
        <is>
          <t>Natural Cure / Poison Point / Technician</t>
        </is>
      </c>
      <c r="E5201" s="37" t="inlineStr">
        <is>
          <t>Natural Cure / Natural Cure / Technician</t>
        </is>
      </c>
      <c r="F5201" s="37" t="inlineStr">
        <is>
          <t>Differs from upstream baseline</t>
        </is>
      </c>
      <c r="G5201" s="3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37" t="inlineStr">
        <is>
          <t>2026-10-04</t>
        </is>
      </c>
      <c r="B5203" s="37" t="inlineStr">
        <is>
          <t>Pokemon Stats</t>
        </is>
      </c>
      <c r="C5203" s="37" t="inlineStr">
        <is>
          <t>Rotom baseDefense</t>
        </is>
      </c>
      <c r="D5203" s="37" t="n">
        <v>77</v>
      </c>
      <c r="E5203" s="37" t="n">
        <v>107</v>
      </c>
      <c r="F5203" s="37" t="inlineStr">
        <is>
          <t>Differs from upstream baseline</t>
        </is>
      </c>
      <c r="G5203" s="3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37" t="inlineStr">
        <is>
          <t>2026-10-04</t>
        </is>
      </c>
      <c r="B5205" s="37" t="inlineStr">
        <is>
          <t>Pokemon Stats</t>
        </is>
      </c>
      <c r="C5205" s="37" t="inlineStr">
        <is>
          <t>Rotom baseSpDefense</t>
        </is>
      </c>
      <c r="D5205" s="37" t="n">
        <v>77</v>
      </c>
      <c r="E5205" s="37" t="n">
        <v>107</v>
      </c>
      <c r="F5205" s="37" t="inlineStr">
        <is>
          <t>Differs from upstream baseline</t>
        </is>
      </c>
      <c r="G5205" s="3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37" t="inlineStr">
        <is>
          <t>2026-10-04</t>
        </is>
      </c>
      <c r="B5207" s="37" t="inlineStr">
        <is>
          <t>Pokemon Stats</t>
        </is>
      </c>
      <c r="C5207" s="37" t="inlineStr">
        <is>
          <t>Rufflet baseAttack</t>
        </is>
      </c>
      <c r="D5207" s="37" t="n">
        <v>83</v>
      </c>
      <c r="E5207" s="37" t="n">
        <v>87</v>
      </c>
      <c r="F5207" s="37" t="inlineStr">
        <is>
          <t>Differs from upstream baseline</t>
        </is>
      </c>
      <c r="G5207" s="3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37" t="inlineStr">
        <is>
          <t>2026-10-04</t>
        </is>
      </c>
      <c r="B5209" s="37" t="inlineStr">
        <is>
          <t>Pokemon Stats</t>
        </is>
      </c>
      <c r="C5209" s="37" t="inlineStr">
        <is>
          <t>Rufflet baseSpeed</t>
        </is>
      </c>
      <c r="D5209" s="37" t="n">
        <v>60</v>
      </c>
      <c r="E5209" s="37" t="n">
        <v>63</v>
      </c>
      <c r="F5209" s="37" t="inlineStr">
        <is>
          <t>Differs from upstream baseline</t>
        </is>
      </c>
      <c r="G5209" s="3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37" t="inlineStr">
        <is>
          <t>2026-10-04</t>
        </is>
      </c>
      <c r="B5211" s="37" t="inlineStr">
        <is>
          <t>Pokemon Stats</t>
        </is>
      </c>
      <c r="C5211" s="37" t="inlineStr">
        <is>
          <t>Runerigus baseAttack</t>
        </is>
      </c>
      <c r="D5211" s="37" t="n">
        <v>95</v>
      </c>
      <c r="E5211" s="37" t="n">
        <v>115</v>
      </c>
      <c r="F5211" s="37" t="inlineStr">
        <is>
          <t>Differs from upstream baseline</t>
        </is>
      </c>
      <c r="G5211" s="3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37" t="inlineStr">
        <is>
          <t>2026-10-04</t>
        </is>
      </c>
      <c r="B5213" s="37" t="inlineStr">
        <is>
          <t>Pokemon Stats</t>
        </is>
      </c>
      <c r="C5213" s="37" t="inlineStr">
        <is>
          <t>Sableye baseHP</t>
        </is>
      </c>
      <c r="D5213" s="37" t="n">
        <v>50</v>
      </c>
      <c r="E5213" s="37" t="n">
        <v>60</v>
      </c>
      <c r="F5213" s="37" t="inlineStr">
        <is>
          <t>Differs from upstream baseline</t>
        </is>
      </c>
      <c r="G5213" s="3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37" t="inlineStr">
        <is>
          <t>2026-10-04</t>
        </is>
      </c>
      <c r="B5215" s="37" t="inlineStr">
        <is>
          <t>Pokemon Stats</t>
        </is>
      </c>
      <c r="C5215" s="37" t="inlineStr">
        <is>
          <t>Sableye baseDefense</t>
        </is>
      </c>
      <c r="D5215" s="37" t="n">
        <v>75</v>
      </c>
      <c r="E5215" s="37" t="n">
        <v>105</v>
      </c>
      <c r="F5215" s="37" t="inlineStr">
        <is>
          <t>Differs from upstream baseline</t>
        </is>
      </c>
      <c r="G5215" s="3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37" t="inlineStr">
        <is>
          <t>2026-10-04</t>
        </is>
      </c>
      <c r="B5217" s="37" t="inlineStr">
        <is>
          <t>Abilities</t>
        </is>
      </c>
      <c r="C5217" s="37" t="inlineStr">
        <is>
          <t>Sableye abilities</t>
        </is>
      </c>
      <c r="D5217" s="37" t="inlineStr">
        <is>
          <t>Keen Eye / Stall / Prankster</t>
        </is>
      </c>
      <c r="E5217" s="37" t="inlineStr">
        <is>
          <t>Clear Body / Clear Body / Prankster</t>
        </is>
      </c>
      <c r="F5217" s="37" t="inlineStr">
        <is>
          <t>Differs from upstream baseline</t>
        </is>
      </c>
      <c r="G5217" s="3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37" t="inlineStr">
        <is>
          <t>2026-10-04</t>
        </is>
      </c>
      <c r="B5219" s="37" t="inlineStr">
        <is>
          <t>Pokemon Stats</t>
        </is>
      </c>
      <c r="C5219" s="37" t="inlineStr">
        <is>
          <t>Sableye baseDefense</t>
        </is>
      </c>
      <c r="D5219" s="37" t="n">
        <v>125</v>
      </c>
      <c r="E5219" s="37" t="n">
        <v>155</v>
      </c>
      <c r="F5219" s="37" t="inlineStr">
        <is>
          <t>Differs from upstream baseline</t>
        </is>
      </c>
      <c r="G5219" s="3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37" t="inlineStr">
        <is>
          <t>2026-10-04</t>
        </is>
      </c>
      <c r="B5221" s="37" t="inlineStr">
        <is>
          <t>Pokemon Stats</t>
        </is>
      </c>
      <c r="C5221" s="37" t="inlineStr">
        <is>
          <t>Salamence baseSpDefense</t>
        </is>
      </c>
      <c r="D5221" s="37" t="n">
        <v>80</v>
      </c>
      <c r="E5221" s="37" t="n">
        <v>85</v>
      </c>
      <c r="F5221" s="37" t="inlineStr">
        <is>
          <t>Differs from upstream baseline</t>
        </is>
      </c>
      <c r="G5221" s="3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37" t="inlineStr">
        <is>
          <t>2026-10-04</t>
        </is>
      </c>
      <c r="B5223" s="37" t="inlineStr">
        <is>
          <t>Pokemon Stats</t>
        </is>
      </c>
      <c r="C5223" s="37" t="inlineStr">
        <is>
          <t>Salamence baseSpDefense</t>
        </is>
      </c>
      <c r="D5223" s="37" t="n">
        <v>90</v>
      </c>
      <c r="E5223" s="37" t="n">
        <v>95</v>
      </c>
      <c r="F5223" s="37" t="inlineStr">
        <is>
          <t>Differs from upstream baseline</t>
        </is>
      </c>
      <c r="G5223" s="3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37" t="inlineStr">
        <is>
          <t>2026-10-04</t>
        </is>
      </c>
      <c r="B5225" s="37" t="inlineStr">
        <is>
          <t>Abilities</t>
        </is>
      </c>
      <c r="C5225" s="37" t="inlineStr">
        <is>
          <t>Samurott abilities</t>
        </is>
      </c>
      <c r="D5225" s="37" t="inlineStr">
        <is>
          <t>Torrent / Shell Armor</t>
        </is>
      </c>
      <c r="E5225" s="37" t="inlineStr">
        <is>
          <t>Torrent / Shell Armor / Sharpness</t>
        </is>
      </c>
      <c r="F5225" s="37" t="inlineStr">
        <is>
          <t>Differs from upstream baseline</t>
        </is>
      </c>
      <c r="G5225" s="3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37" t="inlineStr">
        <is>
          <t>2026-10-04</t>
        </is>
      </c>
      <c r="B5227" s="37" t="inlineStr">
        <is>
          <t>Pokemon Stats</t>
        </is>
      </c>
      <c r="C5227" s="37" t="inlineStr">
        <is>
          <t>Sandile baseAttack</t>
        </is>
      </c>
      <c r="D5227" s="37" t="n">
        <v>72</v>
      </c>
      <c r="E5227" s="37" t="n">
        <v>75</v>
      </c>
      <c r="F5227" s="37" t="inlineStr">
        <is>
          <t>Differs from upstream baseline</t>
        </is>
      </c>
      <c r="G5227" s="3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37" t="inlineStr">
        <is>
          <t>2026-10-04</t>
        </is>
      </c>
      <c r="B5229" s="37" t="inlineStr">
        <is>
          <t>Pokemon Stats</t>
        </is>
      </c>
      <c r="C5229" s="37" t="inlineStr">
        <is>
          <t>Sandile baseSpeed</t>
        </is>
      </c>
      <c r="D5229" s="37" t="n">
        <v>65</v>
      </c>
      <c r="E5229" s="37" t="n">
        <v>67</v>
      </c>
      <c r="F5229" s="37" t="inlineStr">
        <is>
          <t>Differs from upstream baseline</t>
        </is>
      </c>
      <c r="G5229" s="3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37" t="inlineStr">
        <is>
          <t>2026-10-04</t>
        </is>
      </c>
      <c r="B5231" s="37" t="inlineStr">
        <is>
          <t>Pokemon Stats</t>
        </is>
      </c>
      <c r="C5231" s="37" t="inlineStr">
        <is>
          <t>Sandshrew baseSpAttack</t>
        </is>
      </c>
      <c r="D5231" s="37" t="n">
        <v>20</v>
      </c>
      <c r="E5231" s="37" t="n">
        <v>10</v>
      </c>
      <c r="F5231" s="37" t="inlineStr">
        <is>
          <t>Differs from upstream baseline</t>
        </is>
      </c>
      <c r="G5231" s="3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37" t="inlineStr">
        <is>
          <t>2026-10-04</t>
        </is>
      </c>
      <c r="B5233" s="37" t="inlineStr">
        <is>
          <t>Abilities</t>
        </is>
      </c>
      <c r="C5233" s="37" t="inlineStr">
        <is>
          <t>Sandshrew abilities</t>
        </is>
      </c>
      <c r="D5233" s="37" t="inlineStr">
        <is>
          <t>Sand Veil / Sand Rush</t>
        </is>
      </c>
      <c r="E5233" s="37" t="inlineStr">
        <is>
          <t>Rough Skin / Rough Skin / Sand Rush</t>
        </is>
      </c>
      <c r="F5233" s="37" t="inlineStr">
        <is>
          <t>Differs from upstream baseline</t>
        </is>
      </c>
      <c r="G5233" s="3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37" t="inlineStr">
        <is>
          <t>2026-10-04</t>
        </is>
      </c>
      <c r="B5235" s="37" t="inlineStr">
        <is>
          <t>Pokemon Stats</t>
        </is>
      </c>
      <c r="C5235" s="37" t="inlineStr">
        <is>
          <t>Sandshrew baseSpDefense</t>
        </is>
      </c>
      <c r="D5235" s="37" t="n">
        <v>35</v>
      </c>
      <c r="E5235" s="37" t="n">
        <v>37</v>
      </c>
      <c r="F5235" s="37" t="inlineStr">
        <is>
          <t>Differs from upstream baseline</t>
        </is>
      </c>
      <c r="G5235" s="3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37" t="inlineStr">
        <is>
          <t>2026-10-04</t>
        </is>
      </c>
      <c r="B5237" s="37" t="inlineStr">
        <is>
          <t>Pokemon Stats</t>
        </is>
      </c>
      <c r="C5237" s="37" t="inlineStr">
        <is>
          <t>Sandslash baseDefense</t>
        </is>
      </c>
      <c r="D5237" s="37" t="n">
        <v>110</v>
      </c>
      <c r="E5237" s="37" t="n">
        <v>120</v>
      </c>
      <c r="F5237" s="37" t="inlineStr">
        <is>
          <t>Differs from upstream baseline</t>
        </is>
      </c>
      <c r="G5237" s="3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37" t="inlineStr">
        <is>
          <t>2026-10-04</t>
        </is>
      </c>
      <c r="B5239" s="37" t="inlineStr">
        <is>
          <t>Pokemon Stats</t>
        </is>
      </c>
      <c r="C5239" s="37" t="inlineStr">
        <is>
          <t>Sandslash baseSpDefense</t>
        </is>
      </c>
      <c r="D5239" s="37" t="n">
        <v>55</v>
      </c>
      <c r="E5239" s="37" t="n">
        <v>65</v>
      </c>
      <c r="F5239" s="37" t="inlineStr">
        <is>
          <t>Differs from upstream baseline</t>
        </is>
      </c>
      <c r="G5239" s="3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37" t="inlineStr">
        <is>
          <t>2026-10-04</t>
        </is>
      </c>
      <c r="B5241" s="37" t="inlineStr">
        <is>
          <t>Pokemon Stats</t>
        </is>
      </c>
      <c r="C5241" s="37" t="inlineStr">
        <is>
          <t>Sandslash baseSpAttack</t>
        </is>
      </c>
      <c r="D5241" s="37" t="n">
        <v>25</v>
      </c>
      <c r="E5241" s="37" t="n">
        <v>32</v>
      </c>
      <c r="F5241" s="37" t="inlineStr">
        <is>
          <t>Differs from upstream baseline</t>
        </is>
      </c>
      <c r="G5241" s="3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37" t="inlineStr">
        <is>
          <t>2026-10-04</t>
        </is>
      </c>
      <c r="B5243" s="37" t="inlineStr">
        <is>
          <t>Pokemon Stats</t>
        </is>
      </c>
      <c r="C5243" s="37" t="inlineStr">
        <is>
          <t>Sandslash baseSpeed</t>
        </is>
      </c>
      <c r="D5243" s="37" t="n">
        <v>65</v>
      </c>
      <c r="E5243" s="37" t="n">
        <v>68</v>
      </c>
      <c r="F5243" s="37" t="inlineStr">
        <is>
          <t>Differs from upstream baseline</t>
        </is>
      </c>
      <c r="G5243" s="3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37" t="inlineStr">
        <is>
          <t>2026-10-04</t>
        </is>
      </c>
      <c r="B5245" s="37" t="inlineStr">
        <is>
          <t>Pokemon Stats</t>
        </is>
      </c>
      <c r="C5245" s="37" t="inlineStr">
        <is>
          <t>Sawk baseDefense</t>
        </is>
      </c>
      <c r="D5245" s="37" t="n">
        <v>75</v>
      </c>
      <c r="E5245" s="37" t="n">
        <v>84</v>
      </c>
      <c r="F5245" s="37" t="inlineStr">
        <is>
          <t>Differs from upstream baseline</t>
        </is>
      </c>
      <c r="G5245" s="3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37" t="inlineStr">
        <is>
          <t>2026-10-04</t>
        </is>
      </c>
      <c r="B5247" s="37" t="inlineStr">
        <is>
          <t>Pokemon Stats</t>
        </is>
      </c>
      <c r="C5247" s="37" t="inlineStr">
        <is>
          <t>Sawk baseSpeed</t>
        </is>
      </c>
      <c r="D5247" s="37" t="n">
        <v>85</v>
      </c>
      <c r="E5247" s="37" t="n">
        <v>105</v>
      </c>
      <c r="F5247" s="37" t="inlineStr">
        <is>
          <t>Differs from upstream baseline</t>
        </is>
      </c>
      <c r="G5247" s="3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37" t="inlineStr">
        <is>
          <t>2026-10-04</t>
        </is>
      </c>
      <c r="B5249" s="37" t="inlineStr">
        <is>
          <t>Pokemon Stats</t>
        </is>
      </c>
      <c r="C5249" s="37" t="inlineStr">
        <is>
          <t>Sawsbuck baseSpAttack</t>
        </is>
      </c>
      <c r="D5249" s="37" t="n">
        <v>60</v>
      </c>
      <c r="E5249" s="37" t="n">
        <v>30</v>
      </c>
      <c r="F5249" s="37" t="inlineStr">
        <is>
          <t>Differs from upstream baseline</t>
        </is>
      </c>
      <c r="G5249" s="3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37" t="inlineStr">
        <is>
          <t>2026-10-04</t>
        </is>
      </c>
      <c r="B5251" s="37" t="inlineStr">
        <is>
          <t>Pokemon Stats</t>
        </is>
      </c>
      <c r="C5251" s="37" t="inlineStr">
        <is>
          <t>Sawsbuck baseAttack</t>
        </is>
      </c>
      <c r="D5251" s="37" t="n">
        <v>100</v>
      </c>
      <c r="E5251" s="37" t="n">
        <v>126</v>
      </c>
      <c r="F5251" s="37" t="inlineStr">
        <is>
          <t>Differs from upstream baseline</t>
        </is>
      </c>
      <c r="G5251" s="3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37" t="inlineStr">
        <is>
          <t>2026-10-04</t>
        </is>
      </c>
      <c r="B5253" s="37" t="inlineStr">
        <is>
          <t>Pokemon Stats</t>
        </is>
      </c>
      <c r="C5253" s="37" t="inlineStr">
        <is>
          <t>Sceptile baseAttack</t>
        </is>
      </c>
      <c r="D5253" s="37" t="n">
        <v>85</v>
      </c>
      <c r="E5253" s="37" t="n">
        <v>100</v>
      </c>
      <c r="F5253" s="37" t="inlineStr">
        <is>
          <t>Differs from upstream baseline</t>
        </is>
      </c>
      <c r="G5253" s="3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37" t="inlineStr">
        <is>
          <t>2026-10-04</t>
        </is>
      </c>
      <c r="B5255" s="37" t="inlineStr">
        <is>
          <t>Pokemon Stats</t>
        </is>
      </c>
      <c r="C5255" s="37" t="inlineStr">
        <is>
          <t>Sceptile baseSpDefense</t>
        </is>
      </c>
      <c r="D5255" s="37" t="n">
        <v>85</v>
      </c>
      <c r="E5255" s="37" t="n">
        <v>80</v>
      </c>
      <c r="F5255" s="37" t="inlineStr">
        <is>
          <t>Differs from upstream baseline</t>
        </is>
      </c>
      <c r="G5255" s="3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37" t="inlineStr">
        <is>
          <t>2026-10-04</t>
        </is>
      </c>
      <c r="B5257" s="37" t="inlineStr">
        <is>
          <t>Pokemon Stats</t>
        </is>
      </c>
      <c r="C5257" s="37" t="inlineStr">
        <is>
          <t>Sceptile baseSpAttack</t>
        </is>
      </c>
      <c r="D5257" s="37" t="n">
        <v>145</v>
      </c>
      <c r="E5257" s="37" t="n">
        <v>140</v>
      </c>
      <c r="F5257" s="37" t="inlineStr">
        <is>
          <t>Differs from upstream baseline</t>
        </is>
      </c>
      <c r="G5257" s="3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37" t="inlineStr">
        <is>
          <t>2026-10-04</t>
        </is>
      </c>
      <c r="B5259" s="37" t="inlineStr">
        <is>
          <t>Pokemon Stats</t>
        </is>
      </c>
      <c r="C5259" s="37" t="inlineStr">
        <is>
          <t>Scolipede baseHP</t>
        </is>
      </c>
      <c r="D5259" s="37" t="n">
        <v>60</v>
      </c>
      <c r="E5259" s="37" t="n">
        <v>75</v>
      </c>
      <c r="F5259" s="37" t="inlineStr">
        <is>
          <t>Differs from upstream baseline</t>
        </is>
      </c>
      <c r="G5259" s="3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37" t="inlineStr">
        <is>
          <t>2026-10-04</t>
        </is>
      </c>
      <c r="B5261" s="37" t="inlineStr">
        <is>
          <t>Pokemon Stats</t>
        </is>
      </c>
      <c r="C5261" s="37" t="inlineStr">
        <is>
          <t>Scolipede baseSpAttack</t>
        </is>
      </c>
      <c r="D5261" s="37" t="n">
        <v>55</v>
      </c>
      <c r="E5261" s="37" t="n">
        <v>30</v>
      </c>
      <c r="F5261" s="37" t="inlineStr">
        <is>
          <t>Differs from upstream baseline</t>
        </is>
      </c>
      <c r="G5261" s="3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37" t="inlineStr">
        <is>
          <t>2026-10-04</t>
        </is>
      </c>
      <c r="B5263" s="37" t="inlineStr">
        <is>
          <t>Pokemon Stats</t>
        </is>
      </c>
      <c r="C5263" s="37" t="inlineStr">
        <is>
          <t>Scolipede baseSpeed</t>
        </is>
      </c>
      <c r="D5263" s="37" t="n">
        <v>112</v>
      </c>
      <c r="E5263" s="37" t="n">
        <v>126</v>
      </c>
      <c r="F5263" s="37" t="inlineStr">
        <is>
          <t>Differs from upstream baseline</t>
        </is>
      </c>
      <c r="G5263" s="3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37" t="inlineStr">
        <is>
          <t>2026-10-04</t>
        </is>
      </c>
      <c r="B5265" s="37" t="inlineStr">
        <is>
          <t>Pokemon Stats</t>
        </is>
      </c>
      <c r="C5265" s="37" t="inlineStr">
        <is>
          <t>Scrafty baseSpAttack</t>
        </is>
      </c>
      <c r="D5265" s="37" t="n">
        <v>45</v>
      </c>
      <c r="E5265" s="37" t="n">
        <v>30</v>
      </c>
      <c r="F5265" s="37" t="inlineStr">
        <is>
          <t>Differs from upstream baseline</t>
        </is>
      </c>
      <c r="G5265" s="3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37" t="inlineStr">
        <is>
          <t>2026-10-04</t>
        </is>
      </c>
      <c r="B5267" s="37" t="inlineStr">
        <is>
          <t>Pokemon Stats</t>
        </is>
      </c>
      <c r="C5267" s="37" t="inlineStr">
        <is>
          <t>Scraggy baseAttack</t>
        </is>
      </c>
      <c r="D5267" s="37" t="n">
        <v>75</v>
      </c>
      <c r="E5267" s="37" t="n">
        <v>78</v>
      </c>
      <c r="F5267" s="37" t="inlineStr">
        <is>
          <t>Differs from upstream baseline</t>
        </is>
      </c>
      <c r="G5267" s="3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37" t="inlineStr">
        <is>
          <t>2026-10-04</t>
        </is>
      </c>
      <c r="B5269" s="37" t="inlineStr">
        <is>
          <t>Pokemon Stats</t>
        </is>
      </c>
      <c r="C5269" s="37" t="inlineStr">
        <is>
          <t>Scraggy baseSpeed</t>
        </is>
      </c>
      <c r="D5269" s="37" t="n">
        <v>48</v>
      </c>
      <c r="E5269" s="37" t="n">
        <v>50</v>
      </c>
      <c r="F5269" s="37" t="inlineStr">
        <is>
          <t>Differs from upstream baseline</t>
        </is>
      </c>
      <c r="G5269" s="3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37" t="inlineStr">
        <is>
          <t>2026-10-04</t>
        </is>
      </c>
      <c r="B5271" s="37" t="inlineStr">
        <is>
          <t>Abilities</t>
        </is>
      </c>
      <c r="C5271" s="37" t="inlineStr">
        <is>
          <t>Seadra abilities</t>
        </is>
      </c>
      <c r="D5271" s="37" t="inlineStr">
        <is>
          <t>Poison Point / Sniper / Damp</t>
        </is>
      </c>
      <c r="E5271" s="37" t="inlineStr">
        <is>
          <t>Sniper / Sniper / Damp</t>
        </is>
      </c>
      <c r="F5271" s="37" t="inlineStr">
        <is>
          <t>Differs from upstream baseline</t>
        </is>
      </c>
      <c r="G5271" s="3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37" t="inlineStr">
        <is>
          <t>2026-10-04</t>
        </is>
      </c>
      <c r="B5273" s="37" t="inlineStr">
        <is>
          <t>Pokemon Stats</t>
        </is>
      </c>
      <c r="C5273" s="37" t="inlineStr">
        <is>
          <t>Sealeo baseDefense</t>
        </is>
      </c>
      <c r="D5273" s="37" t="n">
        <v>70</v>
      </c>
      <c r="E5273" s="37" t="n">
        <v>90</v>
      </c>
      <c r="F5273" s="37" t="inlineStr">
        <is>
          <t>Differs from upstream baseline</t>
        </is>
      </c>
      <c r="G5273" s="3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37" t="inlineStr">
        <is>
          <t>2026-10-04</t>
        </is>
      </c>
      <c r="B5275" s="37" t="inlineStr">
        <is>
          <t>Abilities</t>
        </is>
      </c>
      <c r="C5275" s="37" t="inlineStr">
        <is>
          <t>Sealeo abilities</t>
        </is>
      </c>
      <c r="D5275" s="37" t="inlineStr">
        <is>
          <t>Thick Fat / Ice Body / Oblivious</t>
        </is>
      </c>
      <c r="E5275" s="37" t="inlineStr">
        <is>
          <t>Ice Body / Ice Body / Oblivious</t>
        </is>
      </c>
      <c r="F5275" s="37" t="inlineStr">
        <is>
          <t>Differs from upstream baseline</t>
        </is>
      </c>
      <c r="G5275" s="3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37" t="inlineStr">
        <is>
          <t>2026-10-04</t>
        </is>
      </c>
      <c r="B5277" s="37" t="inlineStr">
        <is>
          <t>Abilities</t>
        </is>
      </c>
      <c r="C5277" s="37" t="inlineStr">
        <is>
          <t>Seel abilities</t>
        </is>
      </c>
      <c r="D5277" s="37" t="inlineStr">
        <is>
          <t>Thick Fat / Hydration / Ice Body</t>
        </is>
      </c>
      <c r="E5277" s="37" t="inlineStr">
        <is>
          <t>Thick Fat / Thick Fat / Ice Body</t>
        </is>
      </c>
      <c r="F5277" s="37" t="inlineStr">
        <is>
          <t>Differs from upstream baseline</t>
        </is>
      </c>
      <c r="G5277" s="3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37" t="inlineStr">
        <is>
          <t>2026-10-04</t>
        </is>
      </c>
      <c r="B5279" s="37" t="inlineStr">
        <is>
          <t>Pokemon Stats</t>
        </is>
      </c>
      <c r="C5279" s="37" t="inlineStr">
        <is>
          <t>Seismitoad baseSpAttack</t>
        </is>
      </c>
      <c r="D5279" s="37" t="n">
        <v>85</v>
      </c>
      <c r="E5279" s="37" t="n">
        <v>96</v>
      </c>
      <c r="F5279" s="37" t="inlineStr">
        <is>
          <t>Differs from upstream baseline</t>
        </is>
      </c>
      <c r="G5279" s="3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37" t="inlineStr">
        <is>
          <t>2026-10-04</t>
        </is>
      </c>
      <c r="B5281" s="37" t="inlineStr">
        <is>
          <t>Pokemon Stats</t>
        </is>
      </c>
      <c r="C5281" s="37" t="inlineStr">
        <is>
          <t>Seismitoad baseSpeed</t>
        </is>
      </c>
      <c r="D5281" s="37" t="n">
        <v>74</v>
      </c>
      <c r="E5281" s="37" t="n">
        <v>76</v>
      </c>
      <c r="F5281" s="37" t="inlineStr">
        <is>
          <t>Differs from upstream baseline</t>
        </is>
      </c>
      <c r="G5281" s="3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37" t="inlineStr">
        <is>
          <t>2026-10-04</t>
        </is>
      </c>
      <c r="B5283" s="37" t="inlineStr">
        <is>
          <t>Abilities</t>
        </is>
      </c>
      <c r="C5283" s="37" t="inlineStr">
        <is>
          <t>Sentret abilities</t>
        </is>
      </c>
      <c r="D5283" s="37" t="inlineStr">
        <is>
          <t>Run Away / Keen Eye / Frisk</t>
        </is>
      </c>
      <c r="E5283" s="37" t="inlineStr">
        <is>
          <t>Adaptability / Adaptability / Frisk</t>
        </is>
      </c>
      <c r="F5283" s="37" t="inlineStr">
        <is>
          <t>Differs from upstream baseline</t>
        </is>
      </c>
      <c r="G5283" s="3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37" t="inlineStr">
        <is>
          <t>2026-10-04</t>
        </is>
      </c>
      <c r="B5285" s="37" t="inlineStr">
        <is>
          <t>Pokemon Stats</t>
        </is>
      </c>
      <c r="C5285" s="37" t="inlineStr">
        <is>
          <t>Seviper baseSpAttack</t>
        </is>
      </c>
      <c r="D5285" s="37" t="n">
        <v>100</v>
      </c>
      <c r="E5285" s="37" t="n">
        <v>60</v>
      </c>
      <c r="F5285" s="37" t="inlineStr">
        <is>
          <t>Differs from upstream baseline</t>
        </is>
      </c>
      <c r="G5285" s="3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37" t="inlineStr">
        <is>
          <t>2026-10-04</t>
        </is>
      </c>
      <c r="B5287" s="37" t="inlineStr">
        <is>
          <t>Abilities</t>
        </is>
      </c>
      <c r="C5287" s="37" t="inlineStr">
        <is>
          <t>Seviper abilities</t>
        </is>
      </c>
      <c r="D5287" s="37" t="inlineStr">
        <is>
          <t>Shed Skin / Infiltrator</t>
        </is>
      </c>
      <c r="E5287" s="37" t="inlineStr">
        <is>
          <t>Hyper Cutter / Shed Skin / Infiltrator</t>
        </is>
      </c>
      <c r="F5287" s="37" t="inlineStr">
        <is>
          <t>Differs from upstream baseline</t>
        </is>
      </c>
      <c r="G5287" s="3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37" t="inlineStr">
        <is>
          <t>2026-10-04</t>
        </is>
      </c>
      <c r="B5289" s="37" t="inlineStr">
        <is>
          <t>Pokemon Stats</t>
        </is>
      </c>
      <c r="C5289" s="37" t="inlineStr">
        <is>
          <t>Shedinja baseAttack</t>
        </is>
      </c>
      <c r="D5289" s="37" t="n">
        <v>90</v>
      </c>
      <c r="E5289" s="37" t="n">
        <v>100</v>
      </c>
      <c r="F5289" s="37" t="inlineStr">
        <is>
          <t>Differs from upstream baseline</t>
        </is>
      </c>
      <c r="G5289" s="3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37" t="inlineStr">
        <is>
          <t>2026-10-04</t>
        </is>
      </c>
      <c r="B5291" s="37" t="inlineStr">
        <is>
          <t>Pokemon Stats</t>
        </is>
      </c>
      <c r="C5291" s="37" t="inlineStr">
        <is>
          <t>Shedinja baseSpAttack</t>
        </is>
      </c>
      <c r="D5291" s="37" t="n">
        <v>30</v>
      </c>
      <c r="E5291" s="37" t="n">
        <v>100</v>
      </c>
      <c r="F5291" s="37" t="inlineStr">
        <is>
          <t>Differs from upstream baseline</t>
        </is>
      </c>
      <c r="G5291" s="3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37" t="inlineStr">
        <is>
          <t>2026-10-04</t>
        </is>
      </c>
      <c r="B5293" s="37" t="inlineStr">
        <is>
          <t>Pokemon Stats</t>
        </is>
      </c>
      <c r="C5293" s="37" t="inlineStr">
        <is>
          <t>Shedinja baseSpeed</t>
        </is>
      </c>
      <c r="D5293" s="37" t="n">
        <v>40</v>
      </c>
      <c r="E5293" s="37" t="n">
        <v>80</v>
      </c>
      <c r="F5293" s="37" t="inlineStr">
        <is>
          <t>Differs from upstream baseline</t>
        </is>
      </c>
      <c r="G5293" s="3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37" t="inlineStr">
        <is>
          <t>2026-10-04</t>
        </is>
      </c>
      <c r="B5295" s="37" t="inlineStr">
        <is>
          <t>Abilities</t>
        </is>
      </c>
      <c r="C5295" s="37" t="inlineStr">
        <is>
          <t>Shelgon abilities</t>
        </is>
      </c>
      <c r="D5295" s="37" t="inlineStr">
        <is>
          <t>Rock Head / Overcoat</t>
        </is>
      </c>
      <c r="E5295" s="37" t="inlineStr">
        <is>
          <t>Rock Head / Shell Armor / Overcoat</t>
        </is>
      </c>
      <c r="F5295" s="37" t="inlineStr">
        <is>
          <t>Differs from upstream baseline</t>
        </is>
      </c>
      <c r="G5295" s="3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37" t="inlineStr">
        <is>
          <t>2026-10-04</t>
        </is>
      </c>
      <c r="B5297" s="37" t="inlineStr">
        <is>
          <t>Abilities</t>
        </is>
      </c>
      <c r="C5297" s="37" t="inlineStr">
        <is>
          <t>Shellder abilities</t>
        </is>
      </c>
      <c r="D5297" s="37" t="inlineStr">
        <is>
          <t>Shell Armor / Skill Link / Overcoat</t>
        </is>
      </c>
      <c r="E5297" s="37" t="inlineStr">
        <is>
          <t>Filter / Shell Armor / Overcoat</t>
        </is>
      </c>
      <c r="F5297" s="37" t="inlineStr">
        <is>
          <t>Differs from upstream baseline</t>
        </is>
      </c>
      <c r="G5297" s="3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37" t="inlineStr">
        <is>
          <t>2026-10-04</t>
        </is>
      </c>
      <c r="B5299" s="37" t="inlineStr">
        <is>
          <t>Pokemon Stats</t>
        </is>
      </c>
      <c r="C5299" s="37" t="inlineStr">
        <is>
          <t>Shelmet baseHP</t>
        </is>
      </c>
      <c r="D5299" s="37" t="n">
        <v>50</v>
      </c>
      <c r="E5299" s="37" t="n">
        <v>63</v>
      </c>
      <c r="F5299" s="37" t="inlineStr">
        <is>
          <t>Differs from upstream baseline</t>
        </is>
      </c>
      <c r="G5299" s="3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37" t="inlineStr">
        <is>
          <t>2026-10-04</t>
        </is>
      </c>
      <c r="B5301" s="37" t="inlineStr">
        <is>
          <t>Pokemon Stats</t>
        </is>
      </c>
      <c r="C5301" s="37" t="inlineStr">
        <is>
          <t>Shelmet baseSpAttack</t>
        </is>
      </c>
      <c r="D5301" s="37" t="n">
        <v>40</v>
      </c>
      <c r="E5301" s="37" t="n">
        <v>44</v>
      </c>
      <c r="F5301" s="37" t="inlineStr">
        <is>
          <t>Differs from upstream baseline</t>
        </is>
      </c>
      <c r="G5301" s="3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37" t="inlineStr">
        <is>
          <t>2026-10-04</t>
        </is>
      </c>
      <c r="B5303" s="37" t="inlineStr">
        <is>
          <t>Evolutions</t>
        </is>
      </c>
      <c r="C5303" s="37" t="inlineStr">
        <is>
          <t>Shelmet evolution</t>
        </is>
      </c>
      <c r="D5303" s="37" t="inlineStr">
        <is>
          <t>Trade Specific Mon SPECIES_KARRABLAST -&gt; Accelgor</t>
        </is>
      </c>
      <c r="E5303" s="37" t="inlineStr">
        <is>
          <t>Lv 34 -&gt; Accelgor</t>
        </is>
      </c>
      <c r="F5303" s="37" t="inlineStr">
        <is>
          <t>Differs from upstream baseline</t>
        </is>
      </c>
      <c r="G5303" s="3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37" t="inlineStr">
        <is>
          <t>2026-10-04</t>
        </is>
      </c>
      <c r="B5305" s="37" t="inlineStr">
        <is>
          <t>Pokemon Stats</t>
        </is>
      </c>
      <c r="C5305" s="37" t="inlineStr">
        <is>
          <t>Shieldon baseAttack</t>
        </is>
      </c>
      <c r="D5305" s="37" t="n">
        <v>42</v>
      </c>
      <c r="E5305" s="37" t="n">
        <v>82</v>
      </c>
      <c r="F5305" s="37" t="inlineStr">
        <is>
          <t>Differs from upstream baseline</t>
        </is>
      </c>
      <c r="G5305" s="3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37" t="inlineStr">
        <is>
          <t>2026-10-04</t>
        </is>
      </c>
      <c r="B5307" s="37" t="inlineStr">
        <is>
          <t>Abilities</t>
        </is>
      </c>
      <c r="C5307" s="37" t="inlineStr">
        <is>
          <t>Shieldon abilities</t>
        </is>
      </c>
      <c r="D5307" s="37" t="inlineStr">
        <is>
          <t>Sturdy / Soundproof</t>
        </is>
      </c>
      <c r="E5307" s="37" t="inlineStr">
        <is>
          <t>Solid Rock / Battle Armor / Soundproof</t>
        </is>
      </c>
      <c r="F5307" s="37" t="inlineStr">
        <is>
          <t>Differs from upstream baseline</t>
        </is>
      </c>
      <c r="G5307" s="3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37" t="inlineStr">
        <is>
          <t>2026-10-04</t>
        </is>
      </c>
      <c r="B5309" s="37" t="inlineStr">
        <is>
          <t>Abilities</t>
        </is>
      </c>
      <c r="C5309" s="37" t="inlineStr">
        <is>
          <t>Shinx abilities</t>
        </is>
      </c>
      <c r="D5309" s="37" t="inlineStr">
        <is>
          <t>Rivalry / Intimidate / Guts</t>
        </is>
      </c>
      <c r="E5309" s="37" t="inlineStr">
        <is>
          <t>Rivalry / Rivalry / Guts</t>
        </is>
      </c>
      <c r="F5309" s="37" t="inlineStr">
        <is>
          <t>Differs from upstream baseline</t>
        </is>
      </c>
      <c r="G5309" s="3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37" t="inlineStr">
        <is>
          <t>2026-10-04</t>
        </is>
      </c>
      <c r="B5311" s="37" t="inlineStr">
        <is>
          <t>Pokemon Stats</t>
        </is>
      </c>
      <c r="C5311" s="37" t="inlineStr">
        <is>
          <t>Shuckle baseHP</t>
        </is>
      </c>
      <c r="D5311" s="37" t="n">
        <v>20</v>
      </c>
      <c r="E5311" s="37" t="n">
        <v>50</v>
      </c>
      <c r="F5311" s="37" t="inlineStr">
        <is>
          <t>Differs from upstream baseline</t>
        </is>
      </c>
      <c r="G5311" s="3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37" t="inlineStr">
        <is>
          <t>2026-10-04</t>
        </is>
      </c>
      <c r="B5313" s="37" t="inlineStr">
        <is>
          <t>Pokemon Stats</t>
        </is>
      </c>
      <c r="C5313" s="37" t="inlineStr">
        <is>
          <t>Shuppet baseAttack</t>
        </is>
      </c>
      <c r="D5313" s="37" t="n">
        <v>75</v>
      </c>
      <c r="E5313" s="37" t="n">
        <v>85</v>
      </c>
      <c r="F5313" s="37" t="inlineStr">
        <is>
          <t>Differs from upstream baseline</t>
        </is>
      </c>
      <c r="G5313" s="3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37" t="inlineStr">
        <is>
          <t>2026-10-04</t>
        </is>
      </c>
      <c r="B5315" s="37" t="inlineStr">
        <is>
          <t>Abilities</t>
        </is>
      </c>
      <c r="C5315" s="37" t="inlineStr">
        <is>
          <t>Shuppet abilities</t>
        </is>
      </c>
      <c r="D5315" s="37" t="inlineStr">
        <is>
          <t>Insomnia / Frisk / Cursed Body</t>
        </is>
      </c>
      <c r="E5315" s="37" t="inlineStr">
        <is>
          <t>Clear Body / Insomnia / Cursed Body</t>
        </is>
      </c>
      <c r="F5315" s="37" t="inlineStr">
        <is>
          <t>Differs from upstream baseline</t>
        </is>
      </c>
      <c r="G5315" s="3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37" t="inlineStr">
        <is>
          <t>2026-10-04</t>
        </is>
      </c>
      <c r="B5317" s="37" t="inlineStr">
        <is>
          <t>Pokemon Stats</t>
        </is>
      </c>
      <c r="C5317" s="37" t="inlineStr">
        <is>
          <t>Sigilyph baseAttack</t>
        </is>
      </c>
      <c r="D5317" s="37" t="n">
        <v>58</v>
      </c>
      <c r="E5317" s="37" t="n">
        <v>30</v>
      </c>
      <c r="F5317" s="37" t="inlineStr">
        <is>
          <t>Differs from upstream baseline</t>
        </is>
      </c>
      <c r="G5317" s="3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37" t="inlineStr">
        <is>
          <t>2026-10-04</t>
        </is>
      </c>
      <c r="B5319" s="37" t="inlineStr">
        <is>
          <t>Pokemon Stats</t>
        </is>
      </c>
      <c r="C5319" s="37" t="inlineStr">
        <is>
          <t>Sigilyph baseSpAttack</t>
        </is>
      </c>
      <c r="D5319" s="37" t="n">
        <v>103</v>
      </c>
      <c r="E5319" s="37" t="n">
        <v>120</v>
      </c>
      <c r="F5319" s="37" t="inlineStr">
        <is>
          <t>Differs from upstream baseline</t>
        </is>
      </c>
      <c r="G5319" s="3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37" t="inlineStr">
        <is>
          <t>2026-10-04</t>
        </is>
      </c>
      <c r="B5321" s="37" t="inlineStr">
        <is>
          <t>Abilities</t>
        </is>
      </c>
      <c r="C5321" s="37" t="inlineStr">
        <is>
          <t>Silcoon abilities</t>
        </is>
      </c>
      <c r="D5321" s="37" t="inlineStr">
        <is>
          <t>Shed Skin</t>
        </is>
      </c>
      <c r="E5321" s="37" t="inlineStr">
        <is>
          <t>Shed Skin / Shed Skin</t>
        </is>
      </c>
      <c r="F5321" s="37" t="inlineStr">
        <is>
          <t>Differs from upstream baseline</t>
        </is>
      </c>
      <c r="G5321" s="3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37" t="inlineStr">
        <is>
          <t>2026-10-04</t>
        </is>
      </c>
      <c r="B5323" s="37" t="inlineStr">
        <is>
          <t>Pokemon Stats</t>
        </is>
      </c>
      <c r="C5323" s="37" t="inlineStr">
        <is>
          <t>Simipour baseSpAttack</t>
        </is>
      </c>
      <c r="D5323" s="37" t="n">
        <v>98</v>
      </c>
      <c r="E5323" s="37" t="n">
        <v>108</v>
      </c>
      <c r="F5323" s="37" t="inlineStr">
        <is>
          <t>Differs from upstream baseline</t>
        </is>
      </c>
      <c r="G5323" s="3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37" t="inlineStr">
        <is>
          <t>2026-10-04</t>
        </is>
      </c>
      <c r="B5325" s="37" t="inlineStr">
        <is>
          <t>Abilities</t>
        </is>
      </c>
      <c r="C5325" s="37" t="inlineStr">
        <is>
          <t>Simipour abilities</t>
        </is>
      </c>
      <c r="D5325" s="37" t="inlineStr">
        <is>
          <t>Gluttony / Torrent</t>
        </is>
      </c>
      <c r="E5325" s="37" t="inlineStr">
        <is>
          <t>Gluttony / Swift Swim / Torrent</t>
        </is>
      </c>
      <c r="F5325" s="37" t="inlineStr">
        <is>
          <t>Differs from upstream baseline</t>
        </is>
      </c>
      <c r="G5325" s="3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37" t="inlineStr">
        <is>
          <t>2026-10-04</t>
        </is>
      </c>
      <c r="B5327" s="37" t="inlineStr">
        <is>
          <t>Pokemon Stats</t>
        </is>
      </c>
      <c r="C5327" s="37" t="inlineStr">
        <is>
          <t>Simisage baseSpeed</t>
        </is>
      </c>
      <c r="D5327" s="37" t="n">
        <v>101</v>
      </c>
      <c r="E5327" s="37" t="n">
        <v>111</v>
      </c>
      <c r="F5327" s="37" t="inlineStr">
        <is>
          <t>Differs from upstream baseline</t>
        </is>
      </c>
      <c r="G5327" s="3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37" t="inlineStr">
        <is>
          <t>2026-10-04</t>
        </is>
      </c>
      <c r="B5329" s="37" t="inlineStr">
        <is>
          <t>Pokemon Stats</t>
        </is>
      </c>
      <c r="C5329" s="37" t="inlineStr">
        <is>
          <t>Simisear baseSpAttack</t>
        </is>
      </c>
      <c r="D5329" s="37" t="n">
        <v>98</v>
      </c>
      <c r="E5329" s="37" t="n">
        <v>108</v>
      </c>
      <c r="F5329" s="37" t="inlineStr">
        <is>
          <t>Differs from upstream baseline</t>
        </is>
      </c>
      <c r="G5329" s="3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37" t="inlineStr">
        <is>
          <t>2026-10-04</t>
        </is>
      </c>
      <c r="B5331" s="37" t="inlineStr">
        <is>
          <t>Abilities</t>
        </is>
      </c>
      <c r="C5331" s="37" t="inlineStr">
        <is>
          <t>Simisear abilities</t>
        </is>
      </c>
      <c r="D5331" s="37" t="inlineStr">
        <is>
          <t>Gluttony / Blaze</t>
        </is>
      </c>
      <c r="E5331" s="37" t="inlineStr">
        <is>
          <t>Gluttony / Flash Fire / Blaze</t>
        </is>
      </c>
      <c r="F5331" s="37" t="inlineStr">
        <is>
          <t>Differs from upstream baseline</t>
        </is>
      </c>
      <c r="G5331" s="3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37" t="inlineStr">
        <is>
          <t>2026-10-04</t>
        </is>
      </c>
      <c r="B5333" s="37" t="inlineStr">
        <is>
          <t>Pokemon Stats</t>
        </is>
      </c>
      <c r="C5333" s="37" t="inlineStr">
        <is>
          <t>Sirfetch'd baseSpAttack</t>
        </is>
      </c>
      <c r="D5333" s="37" t="n">
        <v>68</v>
      </c>
      <c r="E5333" s="37" t="n">
        <v>30</v>
      </c>
      <c r="F5333" s="37" t="inlineStr">
        <is>
          <t>Differs from upstream baseline</t>
        </is>
      </c>
      <c r="G5333" s="3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37" t="inlineStr">
        <is>
          <t>2026-10-04</t>
        </is>
      </c>
      <c r="B5335" s="37" t="inlineStr">
        <is>
          <t>Pokemon Stats</t>
        </is>
      </c>
      <c r="C5335" s="37" t="inlineStr">
        <is>
          <t>Skarmory baseHP</t>
        </is>
      </c>
      <c r="D5335" s="37" t="n">
        <v>65</v>
      </c>
      <c r="E5335" s="37" t="n">
        <v>85</v>
      </c>
      <c r="F5335" s="37" t="inlineStr">
        <is>
          <t>Differs from upstream baseline</t>
        </is>
      </c>
      <c r="G5335" s="3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37" t="inlineStr">
        <is>
          <t>2026-10-04</t>
        </is>
      </c>
      <c r="B5337" s="37" t="inlineStr">
        <is>
          <t>Pokemon Stats</t>
        </is>
      </c>
      <c r="C5337" s="37" t="inlineStr">
        <is>
          <t>Skarmory baseSpDefense</t>
        </is>
      </c>
      <c r="D5337" s="37" t="n">
        <v>70</v>
      </c>
      <c r="E5337" s="37" t="n">
        <v>80</v>
      </c>
      <c r="F5337" s="37" t="inlineStr">
        <is>
          <t>Differs from upstream baseline</t>
        </is>
      </c>
      <c r="G5337" s="3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37" t="inlineStr">
        <is>
          <t>2026-10-04</t>
        </is>
      </c>
      <c r="B5339" s="37" t="inlineStr">
        <is>
          <t>Abilities</t>
        </is>
      </c>
      <c r="C5339" s="37" t="inlineStr">
        <is>
          <t>Skiploom abilities</t>
        </is>
      </c>
      <c r="D5339" s="37" t="inlineStr">
        <is>
          <t>Chlorophyll / Leaf Guard / Infiltrator</t>
        </is>
      </c>
      <c r="E5339" s="37" t="inlineStr">
        <is>
          <t>Chlorophyll / Chlorophyll / Infiltrator</t>
        </is>
      </c>
      <c r="F5339" s="37" t="inlineStr">
        <is>
          <t>Differs from upstream baseline</t>
        </is>
      </c>
      <c r="G5339" s="3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37" t="inlineStr">
        <is>
          <t>2026-10-04</t>
        </is>
      </c>
      <c r="B5341" s="37" t="inlineStr">
        <is>
          <t>Evolutions</t>
        </is>
      </c>
      <c r="C5341" s="37" t="inlineStr">
        <is>
          <t>Skorupi evolution</t>
        </is>
      </c>
      <c r="D5341" s="37" t="inlineStr">
        <is>
          <t>Lv 40 -&gt; Drapion</t>
        </is>
      </c>
      <c r="E5341" s="37" t="inlineStr">
        <is>
          <t>Lv 32 -&gt; Drapion</t>
        </is>
      </c>
      <c r="F5341" s="37" t="inlineStr">
        <is>
          <t>Differs from upstream baseline</t>
        </is>
      </c>
      <c r="G5341" s="3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37" t="inlineStr">
        <is>
          <t>2026-10-04</t>
        </is>
      </c>
      <c r="B5343" s="37" t="inlineStr">
        <is>
          <t>Pokemon Stats</t>
        </is>
      </c>
      <c r="C5343" s="37" t="inlineStr">
        <is>
          <t>Skuntank baseSpAttack</t>
        </is>
      </c>
      <c r="D5343" s="37" t="n">
        <v>71</v>
      </c>
      <c r="E5343" s="37" t="n">
        <v>91</v>
      </c>
      <c r="F5343" s="37" t="inlineStr">
        <is>
          <t>Differs from upstream baseline</t>
        </is>
      </c>
      <c r="G5343" s="3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37" t="inlineStr">
        <is>
          <t>2026-10-04</t>
        </is>
      </c>
      <c r="B5345" s="37" t="inlineStr">
        <is>
          <t>Pokemon Stats</t>
        </is>
      </c>
      <c r="C5345" s="37" t="inlineStr">
        <is>
          <t>Slaking baseAttack</t>
        </is>
      </c>
      <c r="D5345" s="37" t="n">
        <v>160</v>
      </c>
      <c r="E5345" s="37" t="n">
        <v>170</v>
      </c>
      <c r="F5345" s="37" t="inlineStr">
        <is>
          <t>Differs from upstream baseline</t>
        </is>
      </c>
      <c r="G5345" s="3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37" t="inlineStr">
        <is>
          <t>2026-10-04</t>
        </is>
      </c>
      <c r="B5347" s="37" t="inlineStr">
        <is>
          <t>Abilities</t>
        </is>
      </c>
      <c r="C5347" s="37" t="inlineStr">
        <is>
          <t>Slowking abilities</t>
        </is>
      </c>
      <c r="D5347" s="37" t="inlineStr">
        <is>
          <t>Oblivious / Own Tempo / Regenerator</t>
        </is>
      </c>
      <c r="E5347" s="37" t="inlineStr">
        <is>
          <t>Simple / Magic Guard / Regenerator</t>
        </is>
      </c>
      <c r="F5347" s="37" t="inlineStr">
        <is>
          <t>Differs from upstream baseline</t>
        </is>
      </c>
      <c r="G5347" s="3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37" t="inlineStr">
        <is>
          <t>2026-10-04</t>
        </is>
      </c>
      <c r="B5349" s="37" t="inlineStr">
        <is>
          <t>Pokemon Stats</t>
        </is>
      </c>
      <c r="C5349" s="37" t="inlineStr">
        <is>
          <t>Slowking baseSpAttack</t>
        </is>
      </c>
      <c r="D5349" s="37" t="n">
        <v>110</v>
      </c>
      <c r="E5349" s="37" t="n">
        <v>145</v>
      </c>
      <c r="F5349" s="37" t="inlineStr">
        <is>
          <t>Differs from upstream baseline</t>
        </is>
      </c>
      <c r="G5349" s="3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37" t="inlineStr">
        <is>
          <t>2026-10-04</t>
        </is>
      </c>
      <c r="B5351" s="37" t="inlineStr">
        <is>
          <t>Abilities</t>
        </is>
      </c>
      <c r="C5351" s="37" t="inlineStr">
        <is>
          <t>Slowpoke abilities</t>
        </is>
      </c>
      <c r="D5351" s="37" t="inlineStr">
        <is>
          <t>Gluttony / Own Tempo / Regenerator</t>
        </is>
      </c>
      <c r="E5351" s="37" t="inlineStr">
        <is>
          <t>Simple / Unaware / Regenerator</t>
        </is>
      </c>
      <c r="F5351" s="37" t="inlineStr">
        <is>
          <t>Differs from upstream baseline</t>
        </is>
      </c>
      <c r="G5351" s="3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37" t="inlineStr">
        <is>
          <t>2026-10-04</t>
        </is>
      </c>
      <c r="B5353" s="37" t="inlineStr">
        <is>
          <t>Pokemon Stats</t>
        </is>
      </c>
      <c r="C5353" s="37" t="inlineStr">
        <is>
          <t>Slugma baseAttack</t>
        </is>
      </c>
      <c r="D5353" s="37" t="n">
        <v>40</v>
      </c>
      <c r="E5353" s="37" t="n">
        <v>50</v>
      </c>
      <c r="F5353" s="37" t="inlineStr">
        <is>
          <t>Differs from upstream baseline</t>
        </is>
      </c>
      <c r="G5353" s="3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37" t="inlineStr">
        <is>
          <t>2026-10-04</t>
        </is>
      </c>
      <c r="B5355" s="37" t="inlineStr">
        <is>
          <t>Pokemon Stats</t>
        </is>
      </c>
      <c r="C5355" s="37" t="inlineStr">
        <is>
          <t>Slugma baseSpAttack</t>
        </is>
      </c>
      <c r="D5355" s="37" t="n">
        <v>70</v>
      </c>
      <c r="E5355" s="37" t="n">
        <v>90</v>
      </c>
      <c r="F5355" s="37" t="inlineStr">
        <is>
          <t>Differs from upstream baseline</t>
        </is>
      </c>
      <c r="G5355" s="3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37" t="inlineStr">
        <is>
          <t>2026-10-04</t>
        </is>
      </c>
      <c r="B5357" s="37" t="inlineStr">
        <is>
          <t>Abilities</t>
        </is>
      </c>
      <c r="C5357" s="37" t="inlineStr">
        <is>
          <t>Slugma abilities</t>
        </is>
      </c>
      <c r="D5357" s="37" t="inlineStr">
        <is>
          <t>Magma Armor / Flame Body / Weak Armor</t>
        </is>
      </c>
      <c r="E5357" s="37" t="inlineStr">
        <is>
          <t>Magma Armor / Vital Spirit / Weak Armor</t>
        </is>
      </c>
      <c r="F5357" s="37" t="inlineStr">
        <is>
          <t>Differs from upstream baseline</t>
        </is>
      </c>
      <c r="G5357" s="3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37" t="inlineStr">
        <is>
          <t>2026-10-04</t>
        </is>
      </c>
      <c r="B5359" s="37" t="inlineStr">
        <is>
          <t>Pokemon Stats</t>
        </is>
      </c>
      <c r="C5359" s="37" t="inlineStr">
        <is>
          <t>Slurpuff baseSpeed</t>
        </is>
      </c>
      <c r="D5359" s="37" t="n">
        <v>72</v>
      </c>
      <c r="E5359" s="37" t="n">
        <v>82</v>
      </c>
      <c r="F5359" s="37" t="inlineStr">
        <is>
          <t>Differs from upstream baseline</t>
        </is>
      </c>
      <c r="G5359" s="3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37" t="inlineStr">
        <is>
          <t>2026-10-04</t>
        </is>
      </c>
      <c r="B5361" s="37" t="inlineStr">
        <is>
          <t>Pokemon Stats</t>
        </is>
      </c>
      <c r="C5361" s="37" t="inlineStr">
        <is>
          <t>Smeargle baseHP</t>
        </is>
      </c>
      <c r="D5361" s="37" t="n">
        <v>55</v>
      </c>
      <c r="E5361" s="37" t="n">
        <v>60</v>
      </c>
      <c r="F5361" s="37" t="inlineStr">
        <is>
          <t>Differs from upstream baseline</t>
        </is>
      </c>
      <c r="G5361" s="3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37" t="inlineStr">
        <is>
          <t>2026-10-04</t>
        </is>
      </c>
      <c r="B5363" s="37" t="inlineStr">
        <is>
          <t>Pokemon Stats</t>
        </is>
      </c>
      <c r="C5363" s="37" t="inlineStr">
        <is>
          <t>Smeargle baseDefense</t>
        </is>
      </c>
      <c r="D5363" s="37" t="n">
        <v>35</v>
      </c>
      <c r="E5363" s="37" t="n">
        <v>75</v>
      </c>
      <c r="F5363" s="37" t="inlineStr">
        <is>
          <t>Differs from upstream baseline</t>
        </is>
      </c>
      <c r="G5363" s="3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37" t="inlineStr">
        <is>
          <t>2026-10-04</t>
        </is>
      </c>
      <c r="B5365" s="37" t="inlineStr">
        <is>
          <t>Pokemon Stats</t>
        </is>
      </c>
      <c r="C5365" s="37" t="inlineStr">
        <is>
          <t>Smeargle baseSpDefense</t>
        </is>
      </c>
      <c r="D5365" s="37" t="n">
        <v>45</v>
      </c>
      <c r="E5365" s="37" t="n">
        <v>85</v>
      </c>
      <c r="F5365" s="37" t="inlineStr">
        <is>
          <t>Differs from upstream baseline</t>
        </is>
      </c>
      <c r="G5365" s="3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37" t="inlineStr">
        <is>
          <t>2026-10-04</t>
        </is>
      </c>
      <c r="B5367" s="37" t="inlineStr">
        <is>
          <t>Abilities</t>
        </is>
      </c>
      <c r="C5367" s="37" t="inlineStr">
        <is>
          <t>Smeargle abilities</t>
        </is>
      </c>
      <c r="D5367" s="37" t="inlineStr">
        <is>
          <t>Own Tempo / Technician / Moody</t>
        </is>
      </c>
      <c r="E5367" s="37" t="inlineStr">
        <is>
          <t>Trace / Trace / Moody</t>
        </is>
      </c>
      <c r="F5367" s="37" t="inlineStr">
        <is>
          <t>Differs from upstream baseline</t>
        </is>
      </c>
      <c r="G5367" s="3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37" t="inlineStr">
        <is>
          <t>2026-10-04</t>
        </is>
      </c>
      <c r="B5369" s="37" t="inlineStr">
        <is>
          <t>Abilities</t>
        </is>
      </c>
      <c r="C5369" s="37" t="inlineStr">
        <is>
          <t>Sneasel abilities</t>
        </is>
      </c>
      <c r="D5369" s="37" t="inlineStr">
        <is>
          <t>Inner Focus / Keen Eye / Pickpocket</t>
        </is>
      </c>
      <c r="E5369" s="37" t="inlineStr">
        <is>
          <t>Inner Focus / Inner Focus / Pickpocket</t>
        </is>
      </c>
      <c r="F5369" s="37" t="inlineStr">
        <is>
          <t>Differs from upstream baseline</t>
        </is>
      </c>
      <c r="G5369" s="3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37" t="inlineStr">
        <is>
          <t>2026-10-04</t>
        </is>
      </c>
      <c r="B5371" s="37" t="inlineStr">
        <is>
          <t>Pokemon Stats</t>
        </is>
      </c>
      <c r="C5371" s="37" t="inlineStr">
        <is>
          <t>Sneasler baseSpAttack</t>
        </is>
      </c>
      <c r="D5371" s="37" t="n">
        <v>40</v>
      </c>
      <c r="E5371" s="37" t="n">
        <v>30</v>
      </c>
      <c r="F5371" s="37" t="inlineStr">
        <is>
          <t>Differs from upstream baseline</t>
        </is>
      </c>
      <c r="G5371" s="3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37" t="inlineStr">
        <is>
          <t>2026-10-04</t>
        </is>
      </c>
      <c r="B5373" s="37" t="inlineStr">
        <is>
          <t>Pokemon Stats</t>
        </is>
      </c>
      <c r="C5373" s="37" t="inlineStr">
        <is>
          <t>Snorlax baseHP</t>
        </is>
      </c>
      <c r="D5373" s="37" t="n">
        <v>160</v>
      </c>
      <c r="E5373" s="37" t="n">
        <v>165</v>
      </c>
      <c r="F5373" s="37" t="inlineStr">
        <is>
          <t>Differs from upstream baseline</t>
        </is>
      </c>
      <c r="G5373" s="3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37" t="inlineStr">
        <is>
          <t>2026-10-04</t>
        </is>
      </c>
      <c r="B5375" s="37" t="inlineStr">
        <is>
          <t>Abilities</t>
        </is>
      </c>
      <c r="C5375" s="37" t="inlineStr">
        <is>
          <t>Snorlax abilities</t>
        </is>
      </c>
      <c r="D5375" s="37" t="inlineStr">
        <is>
          <t>Immunity / Thick Fat / Gluttony</t>
        </is>
      </c>
      <c r="E5375" s="37" t="inlineStr">
        <is>
          <t>Thick Fat / Thick Fat / Gluttony</t>
        </is>
      </c>
      <c r="F5375" s="37" t="inlineStr">
        <is>
          <t>Differs from upstream baseline</t>
        </is>
      </c>
      <c r="G5375" s="3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37" t="inlineStr">
        <is>
          <t>2026-10-04</t>
        </is>
      </c>
      <c r="B5377" s="37" t="inlineStr">
        <is>
          <t>Abilities</t>
        </is>
      </c>
      <c r="C5377" s="37" t="inlineStr">
        <is>
          <t>Snorunt abilities</t>
        </is>
      </c>
      <c r="D5377" s="37" t="inlineStr">
        <is>
          <t>Inner Focus / Ice Body / Moody</t>
        </is>
      </c>
      <c r="E5377" s="37" t="inlineStr">
        <is>
          <t>Snow Cloak / Snow Cloak / Moody</t>
        </is>
      </c>
      <c r="F5377" s="37" t="inlineStr">
        <is>
          <t>Differs from upstream baseline</t>
        </is>
      </c>
      <c r="G5377" s="3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37" t="inlineStr">
        <is>
          <t>2026-10-04</t>
        </is>
      </c>
      <c r="B5379" s="37" t="inlineStr">
        <is>
          <t>Abilities</t>
        </is>
      </c>
      <c r="C5379" s="37" t="inlineStr">
        <is>
          <t>Snubbull abilities</t>
        </is>
      </c>
      <c r="D5379" s="37" t="inlineStr">
        <is>
          <t>Intimidate / Run Away / Rattled</t>
        </is>
      </c>
      <c r="E5379" s="37" t="inlineStr">
        <is>
          <t>Intimidate / Intimidate / Rattled</t>
        </is>
      </c>
      <c r="F5379" s="37" t="inlineStr">
        <is>
          <t>Differs from upstream baseline</t>
        </is>
      </c>
      <c r="G5379" s="3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37" t="inlineStr">
        <is>
          <t>2026-10-04</t>
        </is>
      </c>
      <c r="B5381" s="37" t="inlineStr">
        <is>
          <t>Abilities</t>
        </is>
      </c>
      <c r="C5381" s="37" t="inlineStr">
        <is>
          <t>Spearow abilities</t>
        </is>
      </c>
      <c r="D5381" s="37" t="inlineStr">
        <is>
          <t>Keen Eye / Sniper</t>
        </is>
      </c>
      <c r="E5381" s="37" t="inlineStr">
        <is>
          <t>Sniper / Sniper</t>
        </is>
      </c>
      <c r="F5381" s="37" t="inlineStr">
        <is>
          <t>Differs from upstream baseline</t>
        </is>
      </c>
      <c r="G5381" s="3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37" t="inlineStr">
        <is>
          <t>2026-10-04</t>
        </is>
      </c>
      <c r="B5383" s="37" t="inlineStr">
        <is>
          <t>Abilities</t>
        </is>
      </c>
      <c r="C5383" s="37" t="inlineStr">
        <is>
          <t>Spinarak abilities</t>
        </is>
      </c>
      <c r="D5383" s="37" t="inlineStr">
        <is>
          <t>Swarm / Insomnia / Sniper</t>
        </is>
      </c>
      <c r="E5383" s="37" t="inlineStr">
        <is>
          <t>Intimidate / Insomnia / Sniper</t>
        </is>
      </c>
      <c r="F5383" s="37" t="inlineStr">
        <is>
          <t>Differs from upstream baseline</t>
        </is>
      </c>
      <c r="G5383" s="3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37" t="inlineStr">
        <is>
          <t>2026-10-04</t>
        </is>
      </c>
      <c r="B5385" s="37" t="inlineStr">
        <is>
          <t>Pokemon Stats</t>
        </is>
      </c>
      <c r="C5385" s="37" t="inlineStr">
        <is>
          <t>Spinda baseAttack</t>
        </is>
      </c>
      <c r="D5385" s="37" t="n">
        <v>60</v>
      </c>
      <c r="E5385" s="37" t="n">
        <v>80</v>
      </c>
      <c r="F5385" s="37" t="inlineStr">
        <is>
          <t>Differs from upstream baseline</t>
        </is>
      </c>
      <c r="G5385" s="3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37" t="inlineStr">
        <is>
          <t>2026-10-04</t>
        </is>
      </c>
      <c r="B5387" s="37" t="inlineStr">
        <is>
          <t>Pokemon Stats</t>
        </is>
      </c>
      <c r="C5387" s="37" t="inlineStr">
        <is>
          <t>Spinda baseSpAttack</t>
        </is>
      </c>
      <c r="D5387" s="37" t="n">
        <v>60</v>
      </c>
      <c r="E5387" s="37" t="n">
        <v>80</v>
      </c>
      <c r="F5387" s="37" t="inlineStr">
        <is>
          <t>Differs from upstream baseline</t>
        </is>
      </c>
      <c r="G5387" s="3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37" t="inlineStr">
        <is>
          <t>2026-10-04</t>
        </is>
      </c>
      <c r="B5389" s="37" t="inlineStr">
        <is>
          <t>Pokemon Stats</t>
        </is>
      </c>
      <c r="C5389" s="37" t="inlineStr">
        <is>
          <t>Spinda baseSpeed</t>
        </is>
      </c>
      <c r="D5389" s="37" t="n">
        <v>60</v>
      </c>
      <c r="E5389" s="37" t="n">
        <v>80</v>
      </c>
      <c r="F5389" s="37" t="inlineStr">
        <is>
          <t>Differs from upstream baseline</t>
        </is>
      </c>
      <c r="G5389" s="3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37" t="inlineStr">
        <is>
          <t>2026-10-04</t>
        </is>
      </c>
      <c r="B5391" s="37" t="inlineStr">
        <is>
          <t>Pokemon Stats</t>
        </is>
      </c>
      <c r="C5391" s="37" t="inlineStr">
        <is>
          <t>Spiritomb baseHP</t>
        </is>
      </c>
      <c r="D5391" s="37" t="n">
        <v>50</v>
      </c>
      <c r="E5391" s="37" t="n">
        <v>73</v>
      </c>
      <c r="F5391" s="37" t="inlineStr">
        <is>
          <t>Differs from upstream baseline</t>
        </is>
      </c>
      <c r="G5391" s="3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37" t="inlineStr">
        <is>
          <t>2026-10-04</t>
        </is>
      </c>
      <c r="B5393" s="37" t="inlineStr">
        <is>
          <t>Pokemon Stats</t>
        </is>
      </c>
      <c r="C5393" s="37" t="inlineStr">
        <is>
          <t>Spiritomb baseSpAttack</t>
        </is>
      </c>
      <c r="D5393" s="37" t="n">
        <v>92</v>
      </c>
      <c r="E5393" s="37" t="n">
        <v>108</v>
      </c>
      <c r="F5393" s="37" t="inlineStr">
        <is>
          <t>Differs from upstream baseline</t>
        </is>
      </c>
      <c r="G5393" s="3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37" t="inlineStr">
        <is>
          <t>2026-10-04</t>
        </is>
      </c>
      <c r="B5395" s="37" t="inlineStr">
        <is>
          <t>Abilities</t>
        </is>
      </c>
      <c r="C5395" s="37" t="inlineStr">
        <is>
          <t>Squirtle abilities</t>
        </is>
      </c>
      <c r="D5395" s="37" t="inlineStr">
        <is>
          <t>Torrent / Rain Dish</t>
        </is>
      </c>
      <c r="E5395" s="37" t="inlineStr">
        <is>
          <t>Shell Armor / Shell Armor / Rain Dish</t>
        </is>
      </c>
      <c r="F5395" s="37" t="inlineStr">
        <is>
          <t>Differs from upstream baseline</t>
        </is>
      </c>
      <c r="G5395" s="3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37" t="inlineStr">
        <is>
          <t>2026-10-04</t>
        </is>
      </c>
      <c r="B5397" s="37" t="inlineStr">
        <is>
          <t>Pokemon Stats</t>
        </is>
      </c>
      <c r="C5397" s="37" t="inlineStr">
        <is>
          <t>Stantler baseDefense</t>
        </is>
      </c>
      <c r="D5397" s="37" t="n">
        <v>62</v>
      </c>
      <c r="E5397" s="37" t="n">
        <v>72</v>
      </c>
      <c r="F5397" s="37" t="inlineStr">
        <is>
          <t>Differs from upstream baseline</t>
        </is>
      </c>
      <c r="G5397" s="3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37" t="inlineStr">
        <is>
          <t>2026-10-04</t>
        </is>
      </c>
      <c r="B5399" s="37" t="inlineStr">
        <is>
          <t>Pokemon Stats</t>
        </is>
      </c>
      <c r="C5399" s="37" t="inlineStr">
        <is>
          <t>Stantler baseSpDefense</t>
        </is>
      </c>
      <c r="D5399" s="37" t="n">
        <v>65</v>
      </c>
      <c r="E5399" s="37" t="n">
        <v>75</v>
      </c>
      <c r="F5399" s="37" t="inlineStr">
        <is>
          <t>Differs from upstream baseline</t>
        </is>
      </c>
      <c r="G5399" s="3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37" t="inlineStr">
        <is>
          <t>2026-10-04</t>
        </is>
      </c>
      <c r="B5401" s="37" t="inlineStr">
        <is>
          <t>Pokemon Stats</t>
        </is>
      </c>
      <c r="C5401" s="37" t="inlineStr">
        <is>
          <t>Staraptor baseSpDefense</t>
        </is>
      </c>
      <c r="D5401" s="37" t="n">
        <v>60</v>
      </c>
      <c r="E5401" s="37" t="n">
        <v>50</v>
      </c>
      <c r="F5401" s="37" t="inlineStr">
        <is>
          <t>Differs from upstream baseline</t>
        </is>
      </c>
      <c r="G5401" s="3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37" t="inlineStr">
        <is>
          <t>2026-10-04</t>
        </is>
      </c>
      <c r="B5403" s="37" t="inlineStr">
        <is>
          <t>Abilities</t>
        </is>
      </c>
      <c r="C5403" s="37" t="inlineStr">
        <is>
          <t>Staraptor abilities</t>
        </is>
      </c>
      <c r="D5403" s="37" t="inlineStr">
        <is>
          <t>Intimidate / Reckless</t>
        </is>
      </c>
      <c r="E5403" s="37" t="inlineStr">
        <is>
          <t>Reckless / Reckless</t>
        </is>
      </c>
      <c r="F5403" s="37" t="inlineStr">
        <is>
          <t>Differs from upstream baseline</t>
        </is>
      </c>
      <c r="G5403" s="3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37" t="inlineStr">
        <is>
          <t>2026-10-04</t>
        </is>
      </c>
      <c r="B5405" s="37" t="inlineStr">
        <is>
          <t>Pokemon Stats</t>
        </is>
      </c>
      <c r="C5405" s="37" t="inlineStr">
        <is>
          <t>Starmie baseAttack</t>
        </is>
      </c>
      <c r="D5405" s="37" t="n">
        <v>75</v>
      </c>
      <c r="E5405" s="37" t="n">
        <v>80</v>
      </c>
      <c r="F5405" s="37" t="inlineStr">
        <is>
          <t>Differs from upstream baseline</t>
        </is>
      </c>
      <c r="G5405" s="3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37" t="inlineStr">
        <is>
          <t>2026-10-04</t>
        </is>
      </c>
      <c r="B5407" s="37" t="inlineStr">
        <is>
          <t>Abilities</t>
        </is>
      </c>
      <c r="C5407" s="37" t="inlineStr">
        <is>
          <t>Starmie abilities</t>
        </is>
      </c>
      <c r="D5407" s="37" t="inlineStr">
        <is>
          <t>Illuminate / Natural Cure / Analytic</t>
        </is>
      </c>
      <c r="E5407" s="37" t="inlineStr">
        <is>
          <t>Magic Guard / Natural Cure / Analytic</t>
        </is>
      </c>
      <c r="F5407" s="37" t="inlineStr">
        <is>
          <t>Differs from upstream baseline</t>
        </is>
      </c>
      <c r="G5407" s="3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37" t="inlineStr">
        <is>
          <t>2026-10-04</t>
        </is>
      </c>
      <c r="B5409" s="37" t="inlineStr">
        <is>
          <t>Pokemon Stats</t>
        </is>
      </c>
      <c r="C5409" s="37" t="inlineStr">
        <is>
          <t>Steelix baseHP</t>
        </is>
      </c>
      <c r="D5409" s="37" t="n">
        <v>75</v>
      </c>
      <c r="E5409" s="37" t="n">
        <v>100</v>
      </c>
      <c r="F5409" s="37" t="inlineStr">
        <is>
          <t>Differs from upstream baseline</t>
        </is>
      </c>
      <c r="G5409" s="3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37" t="inlineStr">
        <is>
          <t>2026-10-04</t>
        </is>
      </c>
      <c r="B5411" s="37" t="inlineStr">
        <is>
          <t>Pokemon Stats</t>
        </is>
      </c>
      <c r="C5411" s="37" t="inlineStr">
        <is>
          <t>Steelix baseSpAttack</t>
        </is>
      </c>
      <c r="D5411" s="37" t="n">
        <v>55</v>
      </c>
      <c r="E5411" s="37" t="n">
        <v>35</v>
      </c>
      <c r="F5411" s="37" t="inlineStr">
        <is>
          <t>Differs from upstream baseline</t>
        </is>
      </c>
      <c r="G5411" s="3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37" t="inlineStr">
        <is>
          <t>2026-10-04</t>
        </is>
      </c>
      <c r="B5413" s="37" t="inlineStr">
        <is>
          <t>Abilities</t>
        </is>
      </c>
      <c r="C5413" s="37" t="inlineStr">
        <is>
          <t>Steelix abilities</t>
        </is>
      </c>
      <c r="D5413" s="37" t="inlineStr">
        <is>
          <t>Rock Head / Sturdy / Sheer Force</t>
        </is>
      </c>
      <c r="E5413" s="37" t="inlineStr">
        <is>
          <t>Solid Rock / Rock Head / Sheer Force</t>
        </is>
      </c>
      <c r="F5413" s="37" t="inlineStr">
        <is>
          <t>Differs from upstream baseline</t>
        </is>
      </c>
      <c r="G5413" s="3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37" t="inlineStr">
        <is>
          <t>2026-10-04</t>
        </is>
      </c>
      <c r="B5415" s="37" t="inlineStr">
        <is>
          <t>Pokemon Stats</t>
        </is>
      </c>
      <c r="C5415" s="37" t="inlineStr">
        <is>
          <t>Steelix baseSpDefense</t>
        </is>
      </c>
      <c r="D5415" s="37" t="n">
        <v>95</v>
      </c>
      <c r="E5415" s="37" t="n">
        <v>105</v>
      </c>
      <c r="F5415" s="37" t="inlineStr">
        <is>
          <t>Differs from upstream baseline</t>
        </is>
      </c>
      <c r="G5415" s="3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37" t="inlineStr">
        <is>
          <t>2026-10-04</t>
        </is>
      </c>
      <c r="B5417" s="37" t="inlineStr">
        <is>
          <t>Pokemon Stats</t>
        </is>
      </c>
      <c r="C5417" s="37" t="inlineStr">
        <is>
          <t>Stoutland baseAttack</t>
        </is>
      </c>
      <c r="D5417" s="37" t="n">
        <v>110</v>
      </c>
      <c r="E5417" s="37" t="n">
        <v>133</v>
      </c>
      <c r="F5417" s="37" t="inlineStr">
        <is>
          <t>Differs from upstream baseline</t>
        </is>
      </c>
      <c r="G5417" s="3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37" t="inlineStr">
        <is>
          <t>2026-10-04</t>
        </is>
      </c>
      <c r="B5419" s="37" t="inlineStr">
        <is>
          <t>Pokemon Stats</t>
        </is>
      </c>
      <c r="C5419" s="37" t="inlineStr">
        <is>
          <t>Stoutland baseSpeed</t>
        </is>
      </c>
      <c r="D5419" s="37" t="n">
        <v>80</v>
      </c>
      <c r="E5419" s="37" t="n">
        <v>95</v>
      </c>
      <c r="F5419" s="37" t="inlineStr">
        <is>
          <t>Differs from upstream baseline</t>
        </is>
      </c>
      <c r="G5419" s="3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37" t="inlineStr">
        <is>
          <t>2026-10-04</t>
        </is>
      </c>
      <c r="B5421" s="37" t="inlineStr">
        <is>
          <t>Pokemon Stats</t>
        </is>
      </c>
      <c r="C5421" s="37" t="inlineStr">
        <is>
          <t>Stunfisk baseAttack</t>
        </is>
      </c>
      <c r="D5421" s="37" t="n">
        <v>66</v>
      </c>
      <c r="E5421" s="37" t="n">
        <v>68</v>
      </c>
      <c r="F5421" s="37" t="inlineStr">
        <is>
          <t>Differs from upstream baseline</t>
        </is>
      </c>
      <c r="G5421" s="3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37" t="inlineStr">
        <is>
          <t>2026-10-04</t>
        </is>
      </c>
      <c r="B5423" s="37" t="inlineStr">
        <is>
          <t>Pokemon Stats</t>
        </is>
      </c>
      <c r="C5423" s="37" t="inlineStr">
        <is>
          <t>Stunfisk baseSpeed</t>
        </is>
      </c>
      <c r="D5423" s="37" t="n">
        <v>32</v>
      </c>
      <c r="E5423" s="37" t="n">
        <v>54</v>
      </c>
      <c r="F5423" s="37" t="inlineStr">
        <is>
          <t>Differs from upstream baseline</t>
        </is>
      </c>
      <c r="G5423" s="3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37" t="inlineStr">
        <is>
          <t>2026-10-04</t>
        </is>
      </c>
      <c r="B5425" s="37" t="inlineStr">
        <is>
          <t>Pokemon Stats</t>
        </is>
      </c>
      <c r="C5425" s="37" t="inlineStr">
        <is>
          <t>Stunfisk baseAttack</t>
        </is>
      </c>
      <c r="D5425" s="37" t="n">
        <v>81</v>
      </c>
      <c r="E5425" s="37" t="n">
        <v>84</v>
      </c>
      <c r="F5425" s="37" t="inlineStr">
        <is>
          <t>Differs from upstream baseline</t>
        </is>
      </c>
      <c r="G5425" s="3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37" t="inlineStr">
        <is>
          <t>2026-10-04</t>
        </is>
      </c>
      <c r="B5427" s="37" t="inlineStr">
        <is>
          <t>Pokemon Stats</t>
        </is>
      </c>
      <c r="C5427" s="37" t="inlineStr">
        <is>
          <t>Stunfisk baseSpeed</t>
        </is>
      </c>
      <c r="D5427" s="37" t="n">
        <v>32</v>
      </c>
      <c r="E5427" s="37" t="n">
        <v>52</v>
      </c>
      <c r="F5427" s="37" t="inlineStr">
        <is>
          <t>Differs from upstream baseline</t>
        </is>
      </c>
      <c r="G5427" s="3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37" t="inlineStr">
        <is>
          <t>2026-10-04</t>
        </is>
      </c>
      <c r="B5429" s="37" t="inlineStr">
        <is>
          <t>Abilities</t>
        </is>
      </c>
      <c r="C5429" s="37" t="inlineStr">
        <is>
          <t>Stunky abilities</t>
        </is>
      </c>
      <c r="D5429" s="37" t="inlineStr">
        <is>
          <t>Stench / Aftermath / Keen Eye</t>
        </is>
      </c>
      <c r="E5429" s="37" t="inlineStr">
        <is>
          <t>Aftermath / Aftermath / Keen Eye</t>
        </is>
      </c>
      <c r="F5429" s="37" t="inlineStr">
        <is>
          <t>Differs from upstream baseline</t>
        </is>
      </c>
      <c r="G5429" s="3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37" t="inlineStr">
        <is>
          <t>2026-10-04</t>
        </is>
      </c>
      <c r="B5431" s="37" t="inlineStr">
        <is>
          <t>Pokemon Stats</t>
        </is>
      </c>
      <c r="C5431" s="37" t="inlineStr">
        <is>
          <t>Suicune baseHP</t>
        </is>
      </c>
      <c r="D5431" s="37" t="n">
        <v>100</v>
      </c>
      <c r="E5431" s="37" t="n">
        <v>120</v>
      </c>
      <c r="F5431" s="37" t="inlineStr">
        <is>
          <t>Differs from upstream baseline</t>
        </is>
      </c>
      <c r="G5431" s="3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37" t="inlineStr">
        <is>
          <t>2026-10-04</t>
        </is>
      </c>
      <c r="B5433" s="37" t="inlineStr">
        <is>
          <t>Abilities</t>
        </is>
      </c>
      <c r="C5433" s="37" t="inlineStr">
        <is>
          <t>Sunkern abilities</t>
        </is>
      </c>
      <c r="D5433" s="37" t="inlineStr">
        <is>
          <t>Chlorophyll / Solar Power / Early Bird</t>
        </is>
      </c>
      <c r="E5433" s="37" t="inlineStr">
        <is>
          <t>Solar Power / Solar Power / Early Bird</t>
        </is>
      </c>
      <c r="F5433" s="37" t="inlineStr">
        <is>
          <t>Differs from upstream baseline</t>
        </is>
      </c>
      <c r="G5433" s="3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37" t="inlineStr">
        <is>
          <t>2026-10-04</t>
        </is>
      </c>
      <c r="B5435" s="37" t="inlineStr">
        <is>
          <t>Pokemon Stats</t>
        </is>
      </c>
      <c r="C5435" s="37" t="inlineStr">
        <is>
          <t>Surskit baseDefense</t>
        </is>
      </c>
      <c r="D5435" s="37" t="n">
        <v>32</v>
      </c>
      <c r="E5435" s="37" t="n">
        <v>62</v>
      </c>
      <c r="F5435" s="37" t="inlineStr">
        <is>
          <t>Differs from upstream baseline</t>
        </is>
      </c>
      <c r="G5435" s="3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37" t="inlineStr">
        <is>
          <t>2026-10-04</t>
        </is>
      </c>
      <c r="B5437" s="37" t="inlineStr">
        <is>
          <t>Pokemon Stats</t>
        </is>
      </c>
      <c r="C5437" s="37" t="inlineStr">
        <is>
          <t>Surskit baseSpDefense</t>
        </is>
      </c>
      <c r="D5437" s="37" t="n">
        <v>52</v>
      </c>
      <c r="E5437" s="37" t="n">
        <v>82</v>
      </c>
      <c r="F5437" s="37" t="inlineStr">
        <is>
          <t>Differs from upstream baseline</t>
        </is>
      </c>
      <c r="G5437" s="3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37" t="inlineStr">
        <is>
          <t>2026-10-04</t>
        </is>
      </c>
      <c r="B5439" s="37" t="inlineStr">
        <is>
          <t>Abilities</t>
        </is>
      </c>
      <c r="C5439" s="37" t="inlineStr">
        <is>
          <t>Swalot abilities</t>
        </is>
      </c>
      <c r="D5439" s="37" t="inlineStr">
        <is>
          <t>Liquid Ooze / Sticky Hold / Gluttony</t>
        </is>
      </c>
      <c r="E5439" s="37" t="inlineStr">
        <is>
          <t>Gluttony / Gluttony / Gluttony</t>
        </is>
      </c>
      <c r="F5439" s="37" t="inlineStr">
        <is>
          <t>Differs from upstream baseline</t>
        </is>
      </c>
      <c r="G5439" s="3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37" t="inlineStr">
        <is>
          <t>2026-10-04</t>
        </is>
      </c>
      <c r="B5441" s="37" t="inlineStr">
        <is>
          <t>Pokemon Stats</t>
        </is>
      </c>
      <c r="C5441" s="37" t="inlineStr">
        <is>
          <t>Swanna baseSpAttack</t>
        </is>
      </c>
      <c r="D5441" s="37" t="n">
        <v>87</v>
      </c>
      <c r="E5441" s="37" t="n">
        <v>97</v>
      </c>
      <c r="F5441" s="37" t="inlineStr">
        <is>
          <t>Differs from upstream baseline</t>
        </is>
      </c>
      <c r="G5441" s="3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37" t="inlineStr">
        <is>
          <t>2026-10-04</t>
        </is>
      </c>
      <c r="B5443" s="37" t="inlineStr">
        <is>
          <t>Abilities</t>
        </is>
      </c>
      <c r="C5443" s="37" t="inlineStr">
        <is>
          <t>Swanna abilities</t>
        </is>
      </c>
      <c r="D5443" s="37" t="inlineStr">
        <is>
          <t>Keen Eye / Big Pecks / Hydration</t>
        </is>
      </c>
      <c r="E5443" s="37" t="inlineStr">
        <is>
          <t>Keen Eye / Hydration / Competitive</t>
        </is>
      </c>
      <c r="F5443" s="37" t="inlineStr">
        <is>
          <t>Differs from upstream baseline</t>
        </is>
      </c>
      <c r="G5443" s="3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37" t="inlineStr">
        <is>
          <t>2026-10-04</t>
        </is>
      </c>
      <c r="B5445" s="37" t="inlineStr">
        <is>
          <t>Abilities</t>
        </is>
      </c>
      <c r="C5445" s="37" t="inlineStr">
        <is>
          <t>Swinub abilities</t>
        </is>
      </c>
      <c r="D5445" s="37" t="inlineStr">
        <is>
          <t>Oblivious / Snow Cloak / Thick Fat</t>
        </is>
      </c>
      <c r="E5445" s="37" t="inlineStr">
        <is>
          <t>Snow Cloak / Snow Cloak / Thick Fat</t>
        </is>
      </c>
      <c r="F5445" s="37" t="inlineStr">
        <is>
          <t>Differs from upstream baseline</t>
        </is>
      </c>
      <c r="G5445" s="3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37" t="inlineStr">
        <is>
          <t>2026-10-04</t>
        </is>
      </c>
      <c r="B5447" s="37" t="inlineStr">
        <is>
          <t>Pokemon Stats</t>
        </is>
      </c>
      <c r="C5447" s="37" t="inlineStr">
        <is>
          <t>Swoobat baseAttack</t>
        </is>
      </c>
      <c r="D5447" s="37" t="n">
        <v>57</v>
      </c>
      <c r="E5447" s="37" t="n">
        <v>63</v>
      </c>
      <c r="F5447" s="37" t="inlineStr">
        <is>
          <t>Differs from upstream baseline</t>
        </is>
      </c>
      <c r="G5447" s="3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37" t="inlineStr">
        <is>
          <t>2026-10-04</t>
        </is>
      </c>
      <c r="B5449" s="37" t="inlineStr">
        <is>
          <t>Pokemon Stats</t>
        </is>
      </c>
      <c r="C5449" s="37" t="inlineStr">
        <is>
          <t>Swoobat baseSpAttack</t>
        </is>
      </c>
      <c r="D5449" s="37" t="n">
        <v>77</v>
      </c>
      <c r="E5449" s="37" t="n">
        <v>89</v>
      </c>
      <c r="F5449" s="37" t="inlineStr">
        <is>
          <t>Differs from upstream baseline</t>
        </is>
      </c>
      <c r="G5449" s="3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37" t="inlineStr">
        <is>
          <t>2026-10-04</t>
        </is>
      </c>
      <c r="B5451" s="37" t="inlineStr">
        <is>
          <t>Pokemon Stats</t>
        </is>
      </c>
      <c r="C5451" s="37" t="inlineStr">
        <is>
          <t>Swoobat baseSpeed</t>
        </is>
      </c>
      <c r="D5451" s="37" t="n">
        <v>114</v>
      </c>
      <c r="E5451" s="37" t="n">
        <v>124</v>
      </c>
      <c r="F5451" s="37" t="inlineStr">
        <is>
          <t>Differs from upstream baseline</t>
        </is>
      </c>
      <c r="G5451" s="3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37" t="inlineStr">
        <is>
          <t>2026-10-04</t>
        </is>
      </c>
      <c r="B5453" s="37" t="inlineStr">
        <is>
          <t>Pokemon Stats</t>
        </is>
      </c>
      <c r="C5453" s="37" t="inlineStr">
        <is>
          <t>Sylveon baseAttack</t>
        </is>
      </c>
      <c r="D5453" s="37" t="n">
        <v>65</v>
      </c>
      <c r="E5453" s="37" t="n">
        <v>30</v>
      </c>
      <c r="F5453" s="37" t="inlineStr">
        <is>
          <t>Differs from upstream baseline</t>
        </is>
      </c>
      <c r="G5453" s="3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37" t="inlineStr">
        <is>
          <t>2026-10-04</t>
        </is>
      </c>
      <c r="B5455" s="37" t="inlineStr">
        <is>
          <t>Pokemon Stats</t>
        </is>
      </c>
      <c r="C5455" s="37" t="inlineStr">
        <is>
          <t>Sylveon baseSpeed</t>
        </is>
      </c>
      <c r="D5455" s="37" t="n">
        <v>60</v>
      </c>
      <c r="E5455" s="37" t="n">
        <v>76</v>
      </c>
      <c r="F5455" s="37" t="inlineStr">
        <is>
          <t>Differs from upstream baseline</t>
        </is>
      </c>
      <c r="G5455" s="3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37" t="inlineStr">
        <is>
          <t>2026-10-04</t>
        </is>
      </c>
      <c r="B5457" s="37" t="inlineStr">
        <is>
          <t>Pokemon Stats</t>
        </is>
      </c>
      <c r="C5457" s="37" t="inlineStr">
        <is>
          <t>Talonflame baseAttack</t>
        </is>
      </c>
      <c r="D5457" s="37" t="n">
        <v>81</v>
      </c>
      <c r="E5457" s="37" t="n">
        <v>86</v>
      </c>
      <c r="F5457" s="37" t="inlineStr">
        <is>
          <t>Differs from upstream baseline</t>
        </is>
      </c>
      <c r="G5457" s="3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37" t="inlineStr">
        <is>
          <t>2026-10-04</t>
        </is>
      </c>
      <c r="B5459" s="37" t="inlineStr">
        <is>
          <t>Pokemon Stats</t>
        </is>
      </c>
      <c r="C5459" s="37" t="inlineStr">
        <is>
          <t>Talonflame baseSpAttack</t>
        </is>
      </c>
      <c r="D5459" s="37" t="n">
        <v>74</v>
      </c>
      <c r="E5459" s="37" t="n">
        <v>76</v>
      </c>
      <c r="F5459" s="37" t="inlineStr">
        <is>
          <t>Differs from upstream baseline</t>
        </is>
      </c>
      <c r="G5459" s="3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37" t="inlineStr">
        <is>
          <t>2026-10-04</t>
        </is>
      </c>
      <c r="B5461" s="37" t="inlineStr">
        <is>
          <t>Pokemon Stats</t>
        </is>
      </c>
      <c r="C5461" s="37" t="inlineStr">
        <is>
          <t>Tangela baseSpDefense</t>
        </is>
      </c>
      <c r="D5461" s="37" t="n">
        <v>40</v>
      </c>
      <c r="E5461" s="37" t="n">
        <v>50</v>
      </c>
      <c r="F5461" s="37" t="inlineStr">
        <is>
          <t>Differs from upstream baseline</t>
        </is>
      </c>
      <c r="G5461" s="3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37" t="inlineStr">
        <is>
          <t>2026-10-04</t>
        </is>
      </c>
      <c r="B5463" s="37" t="inlineStr">
        <is>
          <t>Pokemon Stats</t>
        </is>
      </c>
      <c r="C5463" s="37" t="inlineStr">
        <is>
          <t>Tangrowth baseSpDefense</t>
        </is>
      </c>
      <c r="D5463" s="37" t="n">
        <v>50</v>
      </c>
      <c r="E5463" s="37" t="n">
        <v>90</v>
      </c>
      <c r="F5463" s="37" t="inlineStr">
        <is>
          <t>Differs from upstream baseline</t>
        </is>
      </c>
      <c r="G5463" s="3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37" t="inlineStr">
        <is>
          <t>2026-10-04</t>
        </is>
      </c>
      <c r="B5465" s="37" t="inlineStr">
        <is>
          <t>Abilities</t>
        </is>
      </c>
      <c r="C5465" s="37" t="inlineStr">
        <is>
          <t>Tangrowth abilities</t>
        </is>
      </c>
      <c r="D5465" s="37" t="inlineStr">
        <is>
          <t>Chlorophyll / Leaf Guard / Regenerator</t>
        </is>
      </c>
      <c r="E5465" s="37" t="inlineStr">
        <is>
          <t>Magic Guard / Magic Guard / Regenerator</t>
        </is>
      </c>
      <c r="F5465" s="37" t="inlineStr">
        <is>
          <t>Differs from upstream baseline</t>
        </is>
      </c>
      <c r="G5465" s="3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37" t="inlineStr">
        <is>
          <t>2026-10-04</t>
        </is>
      </c>
      <c r="B5467" s="37" t="inlineStr">
        <is>
          <t>Pokemon Stats</t>
        </is>
      </c>
      <c r="C5467" s="37" t="inlineStr">
        <is>
          <t>Tauros baseAttack</t>
        </is>
      </c>
      <c r="D5467" s="37" t="n">
        <v>100</v>
      </c>
      <c r="E5467" s="37" t="n">
        <v>110</v>
      </c>
      <c r="F5467" s="37" t="inlineStr">
        <is>
          <t>Differs from upstream baseline</t>
        </is>
      </c>
      <c r="G5467" s="3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37" t="inlineStr">
        <is>
          <t>2026-10-04</t>
        </is>
      </c>
      <c r="B5469" s="37" t="inlineStr">
        <is>
          <t>Abilities</t>
        </is>
      </c>
      <c r="C5469" s="37" t="inlineStr">
        <is>
          <t>Tauros abilities</t>
        </is>
      </c>
      <c r="D5469" s="37" t="inlineStr">
        <is>
          <t>Intimidate / Anger Point / Sheer Force</t>
        </is>
      </c>
      <c r="E5469" s="37" t="inlineStr">
        <is>
          <t>Intimidate / Intimidate / Sheer Force</t>
        </is>
      </c>
      <c r="F5469" s="37" t="inlineStr">
        <is>
          <t>Differs from upstream baseline</t>
        </is>
      </c>
      <c r="G5469" s="3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37" t="inlineStr">
        <is>
          <t>2026-10-04</t>
        </is>
      </c>
      <c r="B5471" s="37" t="inlineStr">
        <is>
          <t>Pokemon Stats</t>
        </is>
      </c>
      <c r="C5471" s="37" t="inlineStr">
        <is>
          <t>Tauros baseSpDefense</t>
        </is>
      </c>
      <c r="D5471" s="37" t="n">
        <v>70</v>
      </c>
      <c r="E5471" s="37" t="n">
        <v>72</v>
      </c>
      <c r="F5471" s="37" t="inlineStr">
        <is>
          <t>Differs from upstream baseline</t>
        </is>
      </c>
      <c r="G5471" s="3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37" t="inlineStr">
        <is>
          <t>2026-10-04</t>
        </is>
      </c>
      <c r="B5473" s="37" t="inlineStr">
        <is>
          <t>Abilities</t>
        </is>
      </c>
      <c r="C5473" s="37" t="inlineStr">
        <is>
          <t>Tentacool abilities</t>
        </is>
      </c>
      <c r="D5473" s="37" t="inlineStr">
        <is>
          <t>Clear Body / Liquid Ooze / Rain Dish</t>
        </is>
      </c>
      <c r="E5473" s="37" t="inlineStr">
        <is>
          <t>Rain Dish / Clear Body / Rain Dish</t>
        </is>
      </c>
      <c r="F5473" s="37" t="inlineStr">
        <is>
          <t>Differs from upstream baseline</t>
        </is>
      </c>
      <c r="G5473" s="3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37" t="inlineStr">
        <is>
          <t>2026-10-04</t>
        </is>
      </c>
      <c r="B5475" s="37" t="inlineStr">
        <is>
          <t>Pokemon Stats</t>
        </is>
      </c>
      <c r="C5475" s="37" t="inlineStr">
        <is>
          <t>Tentacruel baseSpAttack</t>
        </is>
      </c>
      <c r="D5475" s="37" t="n">
        <v>80</v>
      </c>
      <c r="E5475" s="37" t="n">
        <v>90</v>
      </c>
      <c r="F5475" s="37" t="inlineStr">
        <is>
          <t>Differs from upstream baseline</t>
        </is>
      </c>
      <c r="G5475" s="3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37" t="inlineStr">
        <is>
          <t>2026-10-04</t>
        </is>
      </c>
      <c r="B5477" s="37" t="inlineStr">
        <is>
          <t>Pokemon Stats</t>
        </is>
      </c>
      <c r="C5477" s="37" t="inlineStr">
        <is>
          <t>Terrakion baseAttack</t>
        </is>
      </c>
      <c r="D5477" s="37" t="n">
        <v>129</v>
      </c>
      <c r="E5477" s="37" t="n">
        <v>151</v>
      </c>
      <c r="F5477" s="37" t="inlineStr">
        <is>
          <t>Differs from upstream baseline</t>
        </is>
      </c>
      <c r="G5477" s="3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37" t="inlineStr">
        <is>
          <t>2026-10-04</t>
        </is>
      </c>
      <c r="B5479" s="37" t="inlineStr">
        <is>
          <t>Pokemon Stats</t>
        </is>
      </c>
      <c r="C5479" s="37" t="inlineStr">
        <is>
          <t>Terrakion baseSpeed</t>
        </is>
      </c>
      <c r="D5479" s="37" t="n">
        <v>108</v>
      </c>
      <c r="E5479" s="37" t="n">
        <v>126</v>
      </c>
      <c r="F5479" s="37" t="inlineStr">
        <is>
          <t>Differs from upstream baseline</t>
        </is>
      </c>
      <c r="G5479" s="3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37" t="inlineStr">
        <is>
          <t>2026-10-04</t>
        </is>
      </c>
      <c r="B5481" s="37" t="inlineStr">
        <is>
          <t>Pokemon Stats</t>
        </is>
      </c>
      <c r="C5481" s="37" t="inlineStr">
        <is>
          <t>Throh baseAttack</t>
        </is>
      </c>
      <c r="D5481" s="37" t="n">
        <v>100</v>
      </c>
      <c r="E5481" s="37" t="n">
        <v>104</v>
      </c>
      <c r="F5481" s="37" t="inlineStr">
        <is>
          <t>Differs from upstream baseline</t>
        </is>
      </c>
      <c r="G5481" s="3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37" t="inlineStr">
        <is>
          <t>2026-10-04</t>
        </is>
      </c>
      <c r="B5483" s="37" t="inlineStr">
        <is>
          <t>Pokemon Stats</t>
        </is>
      </c>
      <c r="C5483" s="37" t="inlineStr">
        <is>
          <t>Throh baseSpeed</t>
        </is>
      </c>
      <c r="D5483" s="37" t="n">
        <v>45</v>
      </c>
      <c r="E5483" s="37" t="n">
        <v>71</v>
      </c>
      <c r="F5483" s="37" t="inlineStr">
        <is>
          <t>Differs from upstream baseline</t>
        </is>
      </c>
      <c r="G5483" s="3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37" t="inlineStr">
        <is>
          <t>2026-10-04</t>
        </is>
      </c>
      <c r="B5485" s="37" t="inlineStr">
        <is>
          <t>Abilities</t>
        </is>
      </c>
      <c r="C5485" s="37" t="inlineStr">
        <is>
          <t>Togepi abilities</t>
        </is>
      </c>
      <c r="D5485" s="37" t="inlineStr">
        <is>
          <t>Hustle / Serene Grace / Super Luck</t>
        </is>
      </c>
      <c r="E5485" s="37" t="inlineStr">
        <is>
          <t>Serene Grace / Serene Grace / Super Luck</t>
        </is>
      </c>
      <c r="F5485" s="37" t="inlineStr">
        <is>
          <t>Differs from upstream baseline</t>
        </is>
      </c>
      <c r="G5485" s="3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37" t="inlineStr">
        <is>
          <t>2026-10-04</t>
        </is>
      </c>
      <c r="B5487" s="37" t="inlineStr">
        <is>
          <t>Abilities</t>
        </is>
      </c>
      <c r="C5487" s="37" t="inlineStr">
        <is>
          <t>Togetic abilities</t>
        </is>
      </c>
      <c r="D5487" s="37" t="inlineStr">
        <is>
          <t>Hustle / Serene Grace / Super Luck</t>
        </is>
      </c>
      <c r="E5487" s="37" t="inlineStr">
        <is>
          <t>Serene Grace / Serene Grace / Super Luck</t>
        </is>
      </c>
      <c r="F5487" s="37" t="inlineStr">
        <is>
          <t>Differs from upstream baseline</t>
        </is>
      </c>
      <c r="G5487" s="3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37" t="inlineStr">
        <is>
          <t>2026-10-04</t>
        </is>
      </c>
      <c r="B5489" s="37" t="inlineStr">
        <is>
          <t>Abilities</t>
        </is>
      </c>
      <c r="C5489" s="37" t="inlineStr">
        <is>
          <t>Torkoal abilities</t>
        </is>
      </c>
      <c r="D5489" s="37" t="inlineStr">
        <is>
          <t>White Smoke / Drought / Shell Armor</t>
        </is>
      </c>
      <c r="E5489" s="37" t="inlineStr">
        <is>
          <t>White Smoke / Shell Armor / Shell Armor</t>
        </is>
      </c>
      <c r="F5489" s="37" t="inlineStr">
        <is>
          <t>Differs from upstream baseline</t>
        </is>
      </c>
      <c r="G5489" s="3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37" t="inlineStr">
        <is>
          <t>2026-10-04</t>
        </is>
      </c>
      <c r="B5491" s="37" t="inlineStr">
        <is>
          <t>Pokemon Stats</t>
        </is>
      </c>
      <c r="C5491" s="37" t="inlineStr">
        <is>
          <t>Torterra baseSpAttack</t>
        </is>
      </c>
      <c r="D5491" s="37" t="n">
        <v>75</v>
      </c>
      <c r="E5491" s="37" t="n">
        <v>63</v>
      </c>
      <c r="F5491" s="37" t="inlineStr">
        <is>
          <t>Differs from upstream baseline</t>
        </is>
      </c>
      <c r="G5491" s="3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37" t="inlineStr">
        <is>
          <t>2026-10-04</t>
        </is>
      </c>
      <c r="B5493" s="37" t="inlineStr">
        <is>
          <t>Abilities</t>
        </is>
      </c>
      <c r="C5493" s="37" t="inlineStr">
        <is>
          <t>Torterra abilities</t>
        </is>
      </c>
      <c r="D5493" s="37" t="inlineStr">
        <is>
          <t>Overgrow / Shell Armor</t>
        </is>
      </c>
      <c r="E5493" s="37" t="inlineStr">
        <is>
          <t>Thick Fat / Shell Armor / Shell Armor</t>
        </is>
      </c>
      <c r="F5493" s="37" t="inlineStr">
        <is>
          <t>Differs from upstream baseline</t>
        </is>
      </c>
      <c r="G5493" s="3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37" t="inlineStr">
        <is>
          <t>2026-10-04</t>
        </is>
      </c>
      <c r="B5495" s="37" t="inlineStr">
        <is>
          <t>Abilities</t>
        </is>
      </c>
      <c r="C5495" s="37" t="inlineStr">
        <is>
          <t>Toxicroak abilities</t>
        </is>
      </c>
      <c r="D5495" s="37" t="inlineStr">
        <is>
          <t>Anticipation / Dry Skin / Poison Touch</t>
        </is>
      </c>
      <c r="E5495" s="37" t="inlineStr">
        <is>
          <t>Dry Skin / Dry Skin / Poison Touch</t>
        </is>
      </c>
      <c r="F5495" s="37" t="inlineStr">
        <is>
          <t>Differs from upstream baseline</t>
        </is>
      </c>
      <c r="G5495" s="3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37" t="inlineStr">
        <is>
          <t>2026-10-04</t>
        </is>
      </c>
      <c r="B5497" s="37" t="inlineStr">
        <is>
          <t>Pokemon Stats</t>
        </is>
      </c>
      <c r="C5497" s="37" t="inlineStr">
        <is>
          <t>Tranquill baseAttack</t>
        </is>
      </c>
      <c r="D5497" s="37" t="n">
        <v>77</v>
      </c>
      <c r="E5497" s="37" t="n">
        <v>52</v>
      </c>
      <c r="F5497" s="37" t="inlineStr">
        <is>
          <t>Differs from upstream baseline</t>
        </is>
      </c>
      <c r="G5497" s="3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37" t="inlineStr">
        <is>
          <t>2026-10-04</t>
        </is>
      </c>
      <c r="B5499" s="37" t="inlineStr">
        <is>
          <t>Pokemon Stats</t>
        </is>
      </c>
      <c r="C5499" s="37" t="inlineStr">
        <is>
          <t>Tranquill baseSpDefense</t>
        </is>
      </c>
      <c r="D5499" s="37" t="n">
        <v>42</v>
      </c>
      <c r="E5499" s="37" t="n">
        <v>59</v>
      </c>
      <c r="F5499" s="37" t="inlineStr">
        <is>
          <t>Differs from upstream baseline</t>
        </is>
      </c>
      <c r="G5499" s="3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37" t="inlineStr">
        <is>
          <t>2026-10-04</t>
        </is>
      </c>
      <c r="B5501" s="37" t="inlineStr">
        <is>
          <t>Pokemon Stats</t>
        </is>
      </c>
      <c r="C5501" s="37" t="inlineStr">
        <is>
          <t>Trevenant baseHP</t>
        </is>
      </c>
      <c r="D5501" s="37" t="n">
        <v>85</v>
      </c>
      <c r="E5501" s="37" t="n">
        <v>95</v>
      </c>
      <c r="F5501" s="37" t="inlineStr">
        <is>
          <t>Differs from upstream baseline</t>
        </is>
      </c>
      <c r="G5501" s="3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37" t="inlineStr">
        <is>
          <t>2026-10-04</t>
        </is>
      </c>
      <c r="B5503" s="37" t="inlineStr">
        <is>
          <t>Pokemon Stats</t>
        </is>
      </c>
      <c r="C5503" s="37" t="inlineStr">
        <is>
          <t>Trevenant baseSpAttack</t>
        </is>
      </c>
      <c r="D5503" s="37" t="n">
        <v>65</v>
      </c>
      <c r="E5503" s="37" t="n">
        <v>30</v>
      </c>
      <c r="F5503" s="37" t="inlineStr">
        <is>
          <t>Differs from upstream baseline</t>
        </is>
      </c>
      <c r="G5503" s="3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37" t="inlineStr">
        <is>
          <t>2026-10-04</t>
        </is>
      </c>
      <c r="B5505" s="37" t="inlineStr">
        <is>
          <t>Pokemon Stats</t>
        </is>
      </c>
      <c r="C5505" s="37" t="inlineStr">
        <is>
          <t>Tropius baseHP</t>
        </is>
      </c>
      <c r="D5505" s="37" t="n">
        <v>99</v>
      </c>
      <c r="E5505" s="37" t="n">
        <v>105</v>
      </c>
      <c r="F5505" s="37" t="inlineStr">
        <is>
          <t>Differs from upstream baseline</t>
        </is>
      </c>
      <c r="G5505" s="3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37" t="inlineStr">
        <is>
          <t>2026-10-04</t>
        </is>
      </c>
      <c r="B5507" s="37" t="inlineStr">
        <is>
          <t>Pokemon Stats</t>
        </is>
      </c>
      <c r="C5507" s="37" t="inlineStr">
        <is>
          <t>Tropius baseDefense</t>
        </is>
      </c>
      <c r="D5507" s="37" t="n">
        <v>83</v>
      </c>
      <c r="E5507" s="37" t="n">
        <v>105</v>
      </c>
      <c r="F5507" s="37" t="inlineStr">
        <is>
          <t>Differs from upstream baseline</t>
        </is>
      </c>
      <c r="G5507" s="3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37" t="inlineStr">
        <is>
          <t>2026-10-04</t>
        </is>
      </c>
      <c r="B5509" s="37" t="inlineStr">
        <is>
          <t>Pokemon Stats</t>
        </is>
      </c>
      <c r="C5509" s="37" t="inlineStr">
        <is>
          <t>Tropius baseSpDefense</t>
        </is>
      </c>
      <c r="D5509" s="37" t="n">
        <v>87</v>
      </c>
      <c r="E5509" s="37" t="n">
        <v>105</v>
      </c>
      <c r="F5509" s="37" t="inlineStr">
        <is>
          <t>Differs from upstream baseline</t>
        </is>
      </c>
      <c r="G5509" s="3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37" t="inlineStr">
        <is>
          <t>2026-10-04</t>
        </is>
      </c>
      <c r="B5511" s="37" t="inlineStr">
        <is>
          <t>Abilities</t>
        </is>
      </c>
      <c r="C5511" s="37" t="inlineStr">
        <is>
          <t>Turtwig abilities</t>
        </is>
      </c>
      <c r="D5511" s="37" t="inlineStr">
        <is>
          <t>Overgrow / Shell Armor</t>
        </is>
      </c>
      <c r="E5511" s="37" t="inlineStr">
        <is>
          <t>Overgrow / Shell Armor / Shell Armor</t>
        </is>
      </c>
      <c r="F5511" s="37" t="inlineStr">
        <is>
          <t>Differs from upstream baseline</t>
        </is>
      </c>
      <c r="G5511" s="3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37" t="inlineStr">
        <is>
          <t>2026-10-04</t>
        </is>
      </c>
      <c r="B5513" s="37" t="inlineStr">
        <is>
          <t>Pokemon Stats</t>
        </is>
      </c>
      <c r="C5513" s="37" t="inlineStr">
        <is>
          <t>Tyranitar baseSpAttack</t>
        </is>
      </c>
      <c r="D5513" s="37" t="n">
        <v>95</v>
      </c>
      <c r="E5513" s="37" t="n">
        <v>100</v>
      </c>
      <c r="F5513" s="37" t="inlineStr">
        <is>
          <t>Differs from upstream baseline</t>
        </is>
      </c>
      <c r="G5513" s="3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37" t="inlineStr">
        <is>
          <t>2026-10-04</t>
        </is>
      </c>
      <c r="B5515" s="37" t="inlineStr">
        <is>
          <t>Abilities</t>
        </is>
      </c>
      <c r="C5515" s="37" t="inlineStr">
        <is>
          <t>Tyranitar abilities</t>
        </is>
      </c>
      <c r="D5515" s="37" t="inlineStr">
        <is>
          <t>Sand Stream / Sand Stream / Sand Stream</t>
        </is>
      </c>
      <c r="E5515" s="37" t="inlineStr">
        <is>
          <t>Thick Fat / Thick Fat / Thick Fat</t>
        </is>
      </c>
      <c r="F5515" s="37" t="inlineStr">
        <is>
          <t>Differs from upstream baseline</t>
        </is>
      </c>
      <c r="G5515" s="3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37" t="inlineStr">
        <is>
          <t>2026-10-04</t>
        </is>
      </c>
      <c r="B5517" s="37" t="inlineStr">
        <is>
          <t>Pokemon Stats</t>
        </is>
      </c>
      <c r="C5517" s="37" t="inlineStr">
        <is>
          <t>Tyrantrum baseSpAttack</t>
        </is>
      </c>
      <c r="D5517" s="37" t="n">
        <v>69</v>
      </c>
      <c r="E5517" s="37" t="n">
        <v>30</v>
      </c>
      <c r="F5517" s="37" t="inlineStr">
        <is>
          <t>Differs from upstream baseline</t>
        </is>
      </c>
      <c r="G5517" s="3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37" t="inlineStr">
        <is>
          <t>2026-10-04</t>
        </is>
      </c>
      <c r="B5519" s="37" t="inlineStr">
        <is>
          <t>Abilities</t>
        </is>
      </c>
      <c r="C5519" s="37" t="inlineStr">
        <is>
          <t>Tyrantrum abilities</t>
        </is>
      </c>
      <c r="D5519" s="37" t="inlineStr">
        <is>
          <t>Strong Jaw / Rock Head</t>
        </is>
      </c>
      <c r="E5519" s="37" t="inlineStr">
        <is>
          <t>Strong Jaw / Rock Head / Intimidate</t>
        </is>
      </c>
      <c r="F5519" s="37" t="inlineStr">
        <is>
          <t>Differs from upstream baseline</t>
        </is>
      </c>
      <c r="G5519" s="3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37" t="inlineStr">
        <is>
          <t>2026-10-04</t>
        </is>
      </c>
      <c r="B5521" s="37" t="inlineStr">
        <is>
          <t>Pokemon Stats</t>
        </is>
      </c>
      <c r="C5521" s="37" t="inlineStr">
        <is>
          <t>Tyrunt baseAttack</t>
        </is>
      </c>
      <c r="D5521" s="37" t="n">
        <v>89</v>
      </c>
      <c r="E5521" s="37" t="n">
        <v>97</v>
      </c>
      <c r="F5521" s="37" t="inlineStr">
        <is>
          <t>Differs from upstream baseline</t>
        </is>
      </c>
      <c r="G5521" s="3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37" t="inlineStr">
        <is>
          <t>2026-10-04</t>
        </is>
      </c>
      <c r="B5523" s="37" t="inlineStr">
        <is>
          <t>Pokemon Stats</t>
        </is>
      </c>
      <c r="C5523" s="37" t="inlineStr">
        <is>
          <t>Tyrunt baseSpeed</t>
        </is>
      </c>
      <c r="D5523" s="37" t="n">
        <v>48</v>
      </c>
      <c r="E5523" s="37" t="n">
        <v>55</v>
      </c>
      <c r="F5523" s="37" t="inlineStr">
        <is>
          <t>Differs from upstream baseline</t>
        </is>
      </c>
      <c r="G5523" s="3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37" t="inlineStr">
        <is>
          <t>2026-10-04</t>
        </is>
      </c>
      <c r="B5525" s="37" t="inlineStr">
        <is>
          <t>Pokemon Stats</t>
        </is>
      </c>
      <c r="C5525" s="37" t="inlineStr">
        <is>
          <t>Unfezant baseAttack</t>
        </is>
      </c>
      <c r="D5525" s="37" t="n">
        <v>115</v>
      </c>
      <c r="E5525" s="37" t="n">
        <v>46</v>
      </c>
      <c r="F5525" s="37" t="inlineStr">
        <is>
          <t>Differs from upstream baseline</t>
        </is>
      </c>
      <c r="G5525" s="3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37" t="inlineStr">
        <is>
          <t>2026-10-04</t>
        </is>
      </c>
      <c r="B5527" s="37" t="inlineStr">
        <is>
          <t>Pokemon Stats</t>
        </is>
      </c>
      <c r="C5527" s="37" t="inlineStr">
        <is>
          <t>Unfezant baseSpDefense</t>
        </is>
      </c>
      <c r="D5527" s="37" t="n">
        <v>55</v>
      </c>
      <c r="E5527" s="37" t="n">
        <v>77</v>
      </c>
      <c r="F5527" s="37" t="inlineStr">
        <is>
          <t>Differs from upstream baseline</t>
        </is>
      </c>
      <c r="G5527" s="3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37" t="inlineStr">
        <is>
          <t>2026-10-04</t>
        </is>
      </c>
      <c r="B5529" s="37" t="inlineStr">
        <is>
          <t>Abilities</t>
        </is>
      </c>
      <c r="C5529" s="37" t="inlineStr">
        <is>
          <t>Unfezant abilities</t>
        </is>
      </c>
      <c r="D5529" s="37" t="inlineStr">
        <is>
          <t>Big Pecks / Super Luck / Rivalry</t>
        </is>
      </c>
      <c r="E5529" s="37" t="inlineStr">
        <is>
          <t>Super Luck / Big Pecks / Sniper</t>
        </is>
      </c>
      <c r="F5529" s="37" t="inlineStr">
        <is>
          <t>Differs from upstream baseline</t>
        </is>
      </c>
      <c r="G5529" s="3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37" t="inlineStr">
        <is>
          <t>2026-10-04</t>
        </is>
      </c>
      <c r="B5531" s="37" t="inlineStr">
        <is>
          <t>Pokemon Stats</t>
        </is>
      </c>
      <c r="C5531" s="37" t="inlineStr">
        <is>
          <t>Ursaluna baseSpAttack</t>
        </is>
      </c>
      <c r="D5531" s="37" t="n">
        <v>45</v>
      </c>
      <c r="E5531" s="37" t="n">
        <v>30</v>
      </c>
      <c r="F5531" s="37" t="inlineStr">
        <is>
          <t>Differs from upstream baseline</t>
        </is>
      </c>
      <c r="G5531" s="3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37" t="inlineStr">
        <is>
          <t>2026-10-04</t>
        </is>
      </c>
      <c r="B5533" s="37" t="inlineStr">
        <is>
          <t>Pokemon Stats</t>
        </is>
      </c>
      <c r="C5533" s="37" t="inlineStr">
        <is>
          <t>Ursaluna baseAttack</t>
        </is>
      </c>
      <c r="D5533" s="37" t="n">
        <v>70</v>
      </c>
      <c r="E5533" s="37" t="n">
        <v>30</v>
      </c>
      <c r="F5533" s="37" t="inlineStr">
        <is>
          <t>Differs from upstream baseline</t>
        </is>
      </c>
      <c r="G5533" s="3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37" t="inlineStr">
        <is>
          <t>2026-10-04</t>
        </is>
      </c>
      <c r="B5535" s="37" t="inlineStr">
        <is>
          <t>Pokemon Stats</t>
        </is>
      </c>
      <c r="C5535" s="37" t="inlineStr">
        <is>
          <t>Ursaluna baseSpeed</t>
        </is>
      </c>
      <c r="D5535" s="37" t="n">
        <v>52</v>
      </c>
      <c r="E5535" s="37" t="n">
        <v>70</v>
      </c>
      <c r="F5535" s="37" t="inlineStr">
        <is>
          <t>Differs from upstream baseline</t>
        </is>
      </c>
      <c r="G5535" s="3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37" t="inlineStr">
        <is>
          <t>2026-10-04</t>
        </is>
      </c>
      <c r="B5537" s="37" t="inlineStr">
        <is>
          <t>Pokemon Stats</t>
        </is>
      </c>
      <c r="C5537" s="37" t="inlineStr">
        <is>
          <t>Ursaring baseAttack</t>
        </is>
      </c>
      <c r="D5537" s="37" t="n">
        <v>130</v>
      </c>
      <c r="E5537" s="37" t="n">
        <v>140</v>
      </c>
      <c r="F5537" s="37" t="inlineStr">
        <is>
          <t>Differs from upstream baseline</t>
        </is>
      </c>
      <c r="G5537" s="3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37" t="inlineStr">
        <is>
          <t>2026-10-04</t>
        </is>
      </c>
      <c r="B5539" s="37" t="inlineStr">
        <is>
          <t>Pokemon Stats</t>
        </is>
      </c>
      <c r="C5539" s="37" t="inlineStr">
        <is>
          <t>Ursaring baseSpAttack</t>
        </is>
      </c>
      <c r="D5539" s="37" t="n">
        <v>75</v>
      </c>
      <c r="E5539" s="37" t="n">
        <v>55</v>
      </c>
      <c r="F5539" s="37" t="inlineStr">
        <is>
          <t>Differs from upstream baseline</t>
        </is>
      </c>
      <c r="G5539" s="3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37" t="inlineStr">
        <is>
          <t>2026-10-04</t>
        </is>
      </c>
      <c r="B5541" s="37" t="inlineStr">
        <is>
          <t>Pokemon Stats</t>
        </is>
      </c>
      <c r="C5541" s="37" t="inlineStr">
        <is>
          <t>Uxie baseHP</t>
        </is>
      </c>
      <c r="D5541" s="37" t="n">
        <v>75</v>
      </c>
      <c r="E5541" s="37" t="n">
        <v>95</v>
      </c>
      <c r="F5541" s="37" t="inlineStr">
        <is>
          <t>Differs from upstream baseline</t>
        </is>
      </c>
      <c r="G5541" s="3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37" t="inlineStr">
        <is>
          <t>2026-10-04</t>
        </is>
      </c>
      <c r="B5543" s="37" t="inlineStr">
        <is>
          <t>Pokemon Stats</t>
        </is>
      </c>
      <c r="C5543" s="37" t="inlineStr">
        <is>
          <t>Vanilluxe baseHP</t>
        </is>
      </c>
      <c r="D5543" s="37" t="n">
        <v>71</v>
      </c>
      <c r="E5543" s="37" t="n">
        <v>81</v>
      </c>
      <c r="F5543" s="37" t="inlineStr">
        <is>
          <t>Differs from upstream baseline</t>
        </is>
      </c>
      <c r="G5543" s="3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37" t="inlineStr">
        <is>
          <t>2026-10-04</t>
        </is>
      </c>
      <c r="B5545" s="37" t="inlineStr">
        <is>
          <t>Abilities</t>
        </is>
      </c>
      <c r="C5545" s="37" t="inlineStr">
        <is>
          <t>Vanilluxe abilities</t>
        </is>
      </c>
      <c r="D5545" s="37" t="inlineStr">
        <is>
          <t>Ice Body / Snow Warning / Weak Armor</t>
        </is>
      </c>
      <c r="E5545" s="37" t="inlineStr">
        <is>
          <t>Ice Body / Ice Body / Slush Rush</t>
        </is>
      </c>
      <c r="F5545" s="37" t="inlineStr">
        <is>
          <t>Differs from upstream baseline</t>
        </is>
      </c>
      <c r="G5545" s="3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37" t="inlineStr">
        <is>
          <t>2026-10-04</t>
        </is>
      </c>
      <c r="B5547" s="37" t="inlineStr">
        <is>
          <t>Pokemon Stats</t>
        </is>
      </c>
      <c r="C5547" s="37" t="inlineStr">
        <is>
          <t>Venipede baseHP</t>
        </is>
      </c>
      <c r="D5547" s="37" t="n">
        <v>30</v>
      </c>
      <c r="E5547" s="37" t="n">
        <v>37</v>
      </c>
      <c r="F5547" s="37" t="inlineStr">
        <is>
          <t>Differs from upstream baseline</t>
        </is>
      </c>
      <c r="G5547" s="3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37" t="inlineStr">
        <is>
          <t>2026-10-04</t>
        </is>
      </c>
      <c r="B5549" s="37" t="inlineStr">
        <is>
          <t>Pokemon Stats</t>
        </is>
      </c>
      <c r="C5549" s="37" t="inlineStr">
        <is>
          <t>Venipede baseSpAttack</t>
        </is>
      </c>
      <c r="D5549" s="37" t="n">
        <v>30</v>
      </c>
      <c r="E5549" s="37" t="n">
        <v>31</v>
      </c>
      <c r="F5549" s="37" t="inlineStr">
        <is>
          <t>Differs from upstream baseline</t>
        </is>
      </c>
      <c r="G5549" s="3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37" t="inlineStr">
        <is>
          <t>2026-10-04</t>
        </is>
      </c>
      <c r="B5551" s="37" t="inlineStr">
        <is>
          <t>Abilities</t>
        </is>
      </c>
      <c r="C5551" s="37" t="inlineStr">
        <is>
          <t>Venomoth abilities</t>
        </is>
      </c>
      <c r="D5551" s="37" t="inlineStr">
        <is>
          <t>Shield Dust / Tinted Lens / Wonder Skin</t>
        </is>
      </c>
      <c r="E5551" s="37" t="inlineStr">
        <is>
          <t>Tinted Lens / Tinted Lens / Wonder Skin</t>
        </is>
      </c>
      <c r="F5551" s="37" t="inlineStr">
        <is>
          <t>Differs from upstream baseline</t>
        </is>
      </c>
      <c r="G5551" s="3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37" t="inlineStr">
        <is>
          <t>2026-10-04</t>
        </is>
      </c>
      <c r="B5553" s="37" t="inlineStr">
        <is>
          <t>Abilities</t>
        </is>
      </c>
      <c r="C5553" s="37" t="inlineStr">
        <is>
          <t>Venusaur abilities</t>
        </is>
      </c>
      <c r="D5553" s="37" t="inlineStr">
        <is>
          <t>Overgrow / Chlorophyll</t>
        </is>
      </c>
      <c r="E5553" s="37" t="inlineStr">
        <is>
          <t>Chlorophyll / Overgrow / Chlorophyll</t>
        </is>
      </c>
      <c r="F5553" s="37" t="inlineStr">
        <is>
          <t>Differs from upstream baseline</t>
        </is>
      </c>
      <c r="G5553" s="3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37" t="inlineStr">
        <is>
          <t>2026-10-04</t>
        </is>
      </c>
      <c r="B5555" s="37" t="inlineStr">
        <is>
          <t>Pokemon Stats</t>
        </is>
      </c>
      <c r="C5555" s="37" t="inlineStr">
        <is>
          <t>Vespiquen baseHP</t>
        </is>
      </c>
      <c r="D5555" s="37" t="n">
        <v>70</v>
      </c>
      <c r="E5555" s="37" t="n">
        <v>80</v>
      </c>
      <c r="F5555" s="37" t="inlineStr">
        <is>
          <t>Differs from upstream baseline</t>
        </is>
      </c>
      <c r="G5555" s="3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37" t="inlineStr">
        <is>
          <t>2026-10-04</t>
        </is>
      </c>
      <c r="B5557" s="37" t="inlineStr">
        <is>
          <t>Pokemon Stats</t>
        </is>
      </c>
      <c r="C5557" s="37" t="inlineStr">
        <is>
          <t>Vespiquen baseSpAttack</t>
        </is>
      </c>
      <c r="D5557" s="37" t="n">
        <v>80</v>
      </c>
      <c r="E5557" s="37" t="n">
        <v>102</v>
      </c>
      <c r="F5557" s="37" t="inlineStr">
        <is>
          <t>Differs from upstream baseline</t>
        </is>
      </c>
      <c r="G5557" s="3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37" t="inlineStr">
        <is>
          <t>2026-10-04</t>
        </is>
      </c>
      <c r="B5559" s="37" t="inlineStr">
        <is>
          <t>Abilities</t>
        </is>
      </c>
      <c r="C5559" s="37" t="inlineStr">
        <is>
          <t>Vespiquen abilities</t>
        </is>
      </c>
      <c r="D5559" s="37" t="inlineStr">
        <is>
          <t>Pressure / Unnerve</t>
        </is>
      </c>
      <c r="E5559" s="37" t="inlineStr">
        <is>
          <t>Tinted Lens / Swarm / Unnerve</t>
        </is>
      </c>
      <c r="F5559" s="37" t="inlineStr">
        <is>
          <t>Differs from upstream baseline</t>
        </is>
      </c>
      <c r="G5559" s="3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37" t="inlineStr">
        <is>
          <t>2026-10-04</t>
        </is>
      </c>
      <c r="B5561" s="37" t="inlineStr">
        <is>
          <t>Pokemon Stats</t>
        </is>
      </c>
      <c r="C5561" s="37" t="inlineStr">
        <is>
          <t>Vibrava baseDefense</t>
        </is>
      </c>
      <c r="D5561" s="37" t="n">
        <v>50</v>
      </c>
      <c r="E5561" s="37" t="n">
        <v>70</v>
      </c>
      <c r="F5561" s="37" t="inlineStr">
        <is>
          <t>Differs from upstream baseline</t>
        </is>
      </c>
      <c r="G5561" s="3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37" t="inlineStr">
        <is>
          <t>2026-10-04</t>
        </is>
      </c>
      <c r="B5563" s="37" t="inlineStr">
        <is>
          <t>Pokemon Stats</t>
        </is>
      </c>
      <c r="C5563" s="37" t="inlineStr">
        <is>
          <t>Vibrava baseSpDefense</t>
        </is>
      </c>
      <c r="D5563" s="37" t="n">
        <v>50</v>
      </c>
      <c r="E5563" s="37" t="n">
        <v>70</v>
      </c>
      <c r="F5563" s="37" t="inlineStr">
        <is>
          <t>Differs from upstream baseline</t>
        </is>
      </c>
      <c r="G5563" s="3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37" t="inlineStr">
        <is>
          <t>2026-10-04</t>
        </is>
      </c>
      <c r="B5565" s="37" t="inlineStr">
        <is>
          <t>Abilities</t>
        </is>
      </c>
      <c r="C5565" s="37" t="inlineStr">
        <is>
          <t>Vibrava abilities</t>
        </is>
      </c>
      <c r="D5565" s="37" t="inlineStr">
        <is>
          <t>Levitate / Levitate / Levitate</t>
        </is>
      </c>
      <c r="E5565" s="37" t="inlineStr">
        <is>
          <t>Tinted Lens / Levitate / Levitate</t>
        </is>
      </c>
      <c r="F5565" s="37" t="inlineStr">
        <is>
          <t>Differs from upstream baseline</t>
        </is>
      </c>
      <c r="G5565" s="3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37" t="inlineStr">
        <is>
          <t>2026-10-04</t>
        </is>
      </c>
      <c r="B5567" s="37" t="inlineStr">
        <is>
          <t>Pokemon Stats</t>
        </is>
      </c>
      <c r="C5567" s="37" t="inlineStr">
        <is>
          <t>Victreebel baseSpDefense</t>
        </is>
      </c>
      <c r="D5567" s="37" t="n">
        <v>70</v>
      </c>
      <c r="E5567" s="37" t="n">
        <v>85</v>
      </c>
      <c r="F5567" s="37" t="inlineStr">
        <is>
          <t>Differs from upstream baseline</t>
        </is>
      </c>
      <c r="G5567" s="3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37" t="inlineStr">
        <is>
          <t>2026-10-04</t>
        </is>
      </c>
      <c r="B5569" s="37" t="inlineStr">
        <is>
          <t>Pokemon Stats</t>
        </is>
      </c>
      <c r="C5569" s="37" t="inlineStr">
        <is>
          <t>Volbeat baseDefense</t>
        </is>
      </c>
      <c r="D5569" s="37" t="n">
        <v>75</v>
      </c>
      <c r="E5569" s="37" t="n">
        <v>55</v>
      </c>
      <c r="F5569" s="37" t="inlineStr">
        <is>
          <t>Differs from upstream baseline</t>
        </is>
      </c>
      <c r="G5569" s="3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37" t="inlineStr">
        <is>
          <t>2026-10-04</t>
        </is>
      </c>
      <c r="B5571" s="37" t="inlineStr">
        <is>
          <t>Pokemon Stats</t>
        </is>
      </c>
      <c r="C5571" s="37" t="inlineStr">
        <is>
          <t>Volbeat baseSpDefense</t>
        </is>
      </c>
      <c r="D5571" s="37" t="n">
        <v>85</v>
      </c>
      <c r="E5571" s="37" t="n">
        <v>75</v>
      </c>
      <c r="F5571" s="37" t="inlineStr">
        <is>
          <t>Differs from upstream baseline</t>
        </is>
      </c>
      <c r="G5571" s="3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37" t="inlineStr">
        <is>
          <t>2026-10-04</t>
        </is>
      </c>
      <c r="B5573" s="37" t="inlineStr">
        <is>
          <t>Pokemon Stats</t>
        </is>
      </c>
      <c r="C5573" s="37" t="inlineStr">
        <is>
          <t>Volcarona baseAttack</t>
        </is>
      </c>
      <c r="D5573" s="37" t="n">
        <v>60</v>
      </c>
      <c r="E5573" s="37" t="n">
        <v>30</v>
      </c>
      <c r="F5573" s="37" t="inlineStr">
        <is>
          <t>Differs from upstream baseline</t>
        </is>
      </c>
      <c r="G5573" s="3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37" t="inlineStr">
        <is>
          <t>2026-10-04</t>
        </is>
      </c>
      <c r="B5575" s="37" t="inlineStr">
        <is>
          <t>Pokemon Stats</t>
        </is>
      </c>
      <c r="C5575" s="37" t="inlineStr">
        <is>
          <t>Volcarona baseSpeed</t>
        </is>
      </c>
      <c r="D5575" s="37" t="n">
        <v>100</v>
      </c>
      <c r="E5575" s="37" t="n">
        <v>114</v>
      </c>
      <c r="F5575" s="37" t="inlineStr">
        <is>
          <t>Differs from upstream baseline</t>
        </is>
      </c>
      <c r="G5575" s="3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37" t="inlineStr">
        <is>
          <t>2026-10-04</t>
        </is>
      </c>
      <c r="B5577" s="37" t="inlineStr">
        <is>
          <t>Evolutions</t>
        </is>
      </c>
      <c r="C5577" s="37" t="inlineStr">
        <is>
          <t>Vullaby evolution</t>
        </is>
      </c>
      <c r="D5577" s="37" t="inlineStr">
        <is>
          <t>Lv 54 -&gt; Mandibuzz</t>
        </is>
      </c>
      <c r="E5577" s="37" t="inlineStr">
        <is>
          <t>Lv 42 -&gt; Mandibuzz</t>
        </is>
      </c>
      <c r="F5577" s="37" t="inlineStr">
        <is>
          <t>Differs from upstream baseline</t>
        </is>
      </c>
      <c r="G5577" s="3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37" t="inlineStr">
        <is>
          <t>2026-10-04</t>
        </is>
      </c>
      <c r="B5579" s="37" t="inlineStr">
        <is>
          <t>Abilities</t>
        </is>
      </c>
      <c r="C5579" s="37" t="inlineStr">
        <is>
          <t>Vulpix abilities</t>
        </is>
      </c>
      <c r="D5579" s="37" t="inlineStr">
        <is>
          <t>Flash Fire / Drought</t>
        </is>
      </c>
      <c r="E5579" s="37" t="inlineStr">
        <is>
          <t>Flame Body / Magic Bounce</t>
        </is>
      </c>
      <c r="F5579" s="37" t="inlineStr">
        <is>
          <t>Differs from upstream baseline</t>
        </is>
      </c>
      <c r="G5579" s="3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37" t="inlineStr">
        <is>
          <t>2026-10-04</t>
        </is>
      </c>
      <c r="B5581" s="37" t="inlineStr">
        <is>
          <t>Pokemon Stats</t>
        </is>
      </c>
      <c r="C5581" s="37" t="inlineStr">
        <is>
          <t>Wailmer baseHP</t>
        </is>
      </c>
      <c r="D5581" s="37" t="n">
        <v>130</v>
      </c>
      <c r="E5581" s="37" t="n">
        <v>140</v>
      </c>
      <c r="F5581" s="37" t="inlineStr">
        <is>
          <t>Differs from upstream baseline</t>
        </is>
      </c>
      <c r="G5581" s="3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37" t="inlineStr">
        <is>
          <t>2026-10-04</t>
        </is>
      </c>
      <c r="B5583" s="37" t="inlineStr">
        <is>
          <t>Pokemon Stats</t>
        </is>
      </c>
      <c r="C5583" s="37" t="inlineStr">
        <is>
          <t>Wailmer baseSpDefense</t>
        </is>
      </c>
      <c r="D5583" s="37" t="n">
        <v>35</v>
      </c>
      <c r="E5583" s="37" t="n">
        <v>45</v>
      </c>
      <c r="F5583" s="37" t="inlineStr">
        <is>
          <t>Differs from upstream baseline</t>
        </is>
      </c>
      <c r="G5583" s="3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37" t="inlineStr">
        <is>
          <t>2026-10-04</t>
        </is>
      </c>
      <c r="B5585" s="37" t="inlineStr">
        <is>
          <t>Pokemon Stats</t>
        </is>
      </c>
      <c r="C5585" s="37" t="inlineStr">
        <is>
          <t>Wailord baseHP</t>
        </is>
      </c>
      <c r="D5585" s="37" t="n">
        <v>170</v>
      </c>
      <c r="E5585" s="37" t="n">
        <v>165</v>
      </c>
      <c r="F5585" s="37" t="inlineStr">
        <is>
          <t>Differs from upstream baseline</t>
        </is>
      </c>
      <c r="G5585" s="3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37" t="inlineStr">
        <is>
          <t>2026-10-04</t>
        </is>
      </c>
      <c r="B5587" s="37" t="inlineStr">
        <is>
          <t>Pokemon Stats</t>
        </is>
      </c>
      <c r="C5587" s="37" t="inlineStr">
        <is>
          <t>Wailord baseDefense</t>
        </is>
      </c>
      <c r="D5587" s="37" t="n">
        <v>45</v>
      </c>
      <c r="E5587" s="37" t="n">
        <v>65</v>
      </c>
      <c r="F5587" s="37" t="inlineStr">
        <is>
          <t>Differs from upstream baseline</t>
        </is>
      </c>
      <c r="G5587" s="3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37" t="inlineStr">
        <is>
          <t>2026-10-04</t>
        </is>
      </c>
      <c r="B5589" s="37" t="inlineStr">
        <is>
          <t>Pokemon Stats</t>
        </is>
      </c>
      <c r="C5589" s="37" t="inlineStr">
        <is>
          <t>Wailord baseSpDefense</t>
        </is>
      </c>
      <c r="D5589" s="37" t="n">
        <v>45</v>
      </c>
      <c r="E5589" s="37" t="n">
        <v>100</v>
      </c>
      <c r="F5589" s="37" t="inlineStr">
        <is>
          <t>Differs from upstream baseline</t>
        </is>
      </c>
      <c r="G5589" s="3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37" t="inlineStr">
        <is>
          <t>2026-10-04</t>
        </is>
      </c>
      <c r="B5591" s="37" t="inlineStr">
        <is>
          <t>Abilities</t>
        </is>
      </c>
      <c r="C5591" s="37" t="inlineStr">
        <is>
          <t>Wailord abilities</t>
        </is>
      </c>
      <c r="D5591" s="37" t="inlineStr">
        <is>
          <t>Water Veil / Oblivious / Pressure</t>
        </is>
      </c>
      <c r="E5591" s="37" t="inlineStr">
        <is>
          <t>Pressure / Pressure / Pressure</t>
        </is>
      </c>
      <c r="F5591" s="37" t="inlineStr">
        <is>
          <t>Differs from upstream baseline</t>
        </is>
      </c>
      <c r="G5591" s="3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37" t="inlineStr">
        <is>
          <t>2026-10-04</t>
        </is>
      </c>
      <c r="B5593" s="37" t="inlineStr">
        <is>
          <t>Abilities</t>
        </is>
      </c>
      <c r="C5593" s="37" t="inlineStr">
        <is>
          <t>Walrein abilities</t>
        </is>
      </c>
      <c r="D5593" s="37" t="inlineStr">
        <is>
          <t>Thick Fat / Ice Body / Oblivious</t>
        </is>
      </c>
      <c r="E5593" s="37" t="inlineStr">
        <is>
          <t>Filter / Ice Body / Oblivious</t>
        </is>
      </c>
      <c r="F5593" s="37" t="inlineStr">
        <is>
          <t>Differs from upstream baseline</t>
        </is>
      </c>
      <c r="G5593" s="3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37" t="inlineStr">
        <is>
          <t>2026-10-04</t>
        </is>
      </c>
      <c r="B5595" s="37" t="inlineStr">
        <is>
          <t>Pokemon Stats</t>
        </is>
      </c>
      <c r="C5595" s="37" t="inlineStr">
        <is>
          <t>Watchog baseHP</t>
        </is>
      </c>
      <c r="D5595" s="37" t="n">
        <v>60</v>
      </c>
      <c r="E5595" s="37" t="n">
        <v>82</v>
      </c>
      <c r="F5595" s="37" t="inlineStr">
        <is>
          <t>Differs from upstream baseline</t>
        </is>
      </c>
      <c r="G5595" s="3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37" t="inlineStr">
        <is>
          <t>2026-10-04</t>
        </is>
      </c>
      <c r="B5597" s="37" t="inlineStr">
        <is>
          <t>Pokemon Stats</t>
        </is>
      </c>
      <c r="C5597" s="37" t="inlineStr">
        <is>
          <t>Watchog baseDefense</t>
        </is>
      </c>
      <c r="D5597" s="37" t="n">
        <v>69</v>
      </c>
      <c r="E5597" s="37" t="n">
        <v>79</v>
      </c>
      <c r="F5597" s="37" t="inlineStr">
        <is>
          <t>Differs from upstream baseline</t>
        </is>
      </c>
      <c r="G5597" s="3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37" t="inlineStr">
        <is>
          <t>2026-10-04</t>
        </is>
      </c>
      <c r="B5599" s="37" t="inlineStr">
        <is>
          <t>Pokemon Stats</t>
        </is>
      </c>
      <c r="C5599" s="37" t="inlineStr">
        <is>
          <t>Watchog baseSpDefense</t>
        </is>
      </c>
      <c r="D5599" s="37" t="n">
        <v>69</v>
      </c>
      <c r="E5599" s="37" t="n">
        <v>82</v>
      </c>
      <c r="F5599" s="37" t="inlineStr">
        <is>
          <t>Differs from upstream baseline</t>
        </is>
      </c>
      <c r="G5599" s="3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37" t="inlineStr">
        <is>
          <t>2026-10-04</t>
        </is>
      </c>
      <c r="B5601" s="37" t="inlineStr">
        <is>
          <t>Abilities</t>
        </is>
      </c>
      <c r="C5601" s="37" t="inlineStr">
        <is>
          <t>Watchog abilities</t>
        </is>
      </c>
      <c r="D5601" s="37" t="inlineStr">
        <is>
          <t>Illuminate / Keen Eye / Analytic</t>
        </is>
      </c>
      <c r="E5601" s="37" t="inlineStr">
        <is>
          <t>Stakeout / Keen Eye / Analytic</t>
        </is>
      </c>
      <c r="F5601" s="37" t="inlineStr">
        <is>
          <t>Differs from upstream baseline</t>
        </is>
      </c>
      <c r="G5601" s="3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37" t="inlineStr">
        <is>
          <t>2026-10-04</t>
        </is>
      </c>
      <c r="B5603" s="37" t="inlineStr">
        <is>
          <t>Pokemon Stats</t>
        </is>
      </c>
      <c r="C5603" s="37" t="inlineStr">
        <is>
          <t>Weezing baseSpAttack</t>
        </is>
      </c>
      <c r="D5603" s="37" t="n">
        <v>85</v>
      </c>
      <c r="E5603" s="37" t="n">
        <v>90</v>
      </c>
      <c r="F5603" s="37" t="inlineStr">
        <is>
          <t>Differs from upstream baseline</t>
        </is>
      </c>
      <c r="G5603" s="3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37" t="inlineStr">
        <is>
          <t>2026-10-04</t>
        </is>
      </c>
      <c r="B5605" s="37" t="inlineStr">
        <is>
          <t>Abilities</t>
        </is>
      </c>
      <c r="C5605" s="37" t="inlineStr">
        <is>
          <t>Weezing abilities</t>
        </is>
      </c>
      <c r="D5605" s="37" t="inlineStr">
        <is>
          <t>Levitate / Neutralizing Gas / Stench</t>
        </is>
      </c>
      <c r="E5605" s="37" t="inlineStr">
        <is>
          <t>Levitate / Stench</t>
        </is>
      </c>
      <c r="F5605" s="37" t="inlineStr">
        <is>
          <t>Differs from upstream baseline</t>
        </is>
      </c>
      <c r="G5605" s="3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37" t="inlineStr">
        <is>
          <t>2026-10-04</t>
        </is>
      </c>
      <c r="B5607" s="37" t="inlineStr">
        <is>
          <t>Pokemon Stats</t>
        </is>
      </c>
      <c r="C5607" s="37" t="inlineStr">
        <is>
          <t>Whirlipede baseHP</t>
        </is>
      </c>
      <c r="D5607" s="37" t="n">
        <v>40</v>
      </c>
      <c r="E5607" s="37" t="n">
        <v>48</v>
      </c>
      <c r="F5607" s="37" t="inlineStr">
        <is>
          <t>Differs from upstream baseline</t>
        </is>
      </c>
      <c r="G5607" s="3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37" t="inlineStr">
        <is>
          <t>2026-10-04</t>
        </is>
      </c>
      <c r="B5609" s="37" t="inlineStr">
        <is>
          <t>Pokemon Stats</t>
        </is>
      </c>
      <c r="C5609" s="37" t="inlineStr">
        <is>
          <t>Whirlipede baseSpAttack</t>
        </is>
      </c>
      <c r="D5609" s="37" t="n">
        <v>40</v>
      </c>
      <c r="E5609" s="37" t="n">
        <v>42</v>
      </c>
      <c r="F5609" s="37" t="inlineStr">
        <is>
          <t>Differs from upstream baseline</t>
        </is>
      </c>
      <c r="G5609" s="3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37" t="inlineStr">
        <is>
          <t>2026-10-04</t>
        </is>
      </c>
      <c r="B5611" s="37" t="inlineStr">
        <is>
          <t>Abilities</t>
        </is>
      </c>
      <c r="C5611" s="37" t="inlineStr">
        <is>
          <t>Whiscash abilities</t>
        </is>
      </c>
      <c r="D5611" s="37" t="inlineStr">
        <is>
          <t>Oblivious / Anticipation / Hydration</t>
        </is>
      </c>
      <c r="E5611" s="37" t="inlineStr">
        <is>
          <t>Hydration / Swift Swim / Hydration</t>
        </is>
      </c>
      <c r="F5611" s="37" t="inlineStr">
        <is>
          <t>Differs from upstream baseline</t>
        </is>
      </c>
      <c r="G5611" s="3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37" t="inlineStr">
        <is>
          <t>2026-10-04</t>
        </is>
      </c>
      <c r="B5613" s="37" t="inlineStr">
        <is>
          <t>Pokemon Stats</t>
        </is>
      </c>
      <c r="C5613" s="37" t="inlineStr">
        <is>
          <t>Wigglytuff baseAttack</t>
        </is>
      </c>
      <c r="D5613" s="37" t="n">
        <v>70</v>
      </c>
      <c r="E5613" s="37" t="n">
        <v>80</v>
      </c>
      <c r="F5613" s="37" t="inlineStr">
        <is>
          <t>Differs from upstream baseline</t>
        </is>
      </c>
      <c r="G5613" s="3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37" t="inlineStr">
        <is>
          <t>2026-10-04</t>
        </is>
      </c>
      <c r="B5615" s="37" t="inlineStr">
        <is>
          <t>Pokemon Stats</t>
        </is>
      </c>
      <c r="C5615" s="37" t="inlineStr">
        <is>
          <t>Wigglytuff baseSpDefense</t>
        </is>
      </c>
      <c r="D5615" s="37" t="n">
        <v>50</v>
      </c>
      <c r="E5615" s="37" t="n">
        <v>70</v>
      </c>
      <c r="F5615" s="37" t="inlineStr">
        <is>
          <t>Differs from upstream baseline</t>
        </is>
      </c>
      <c r="G5615" s="3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37" t="inlineStr">
        <is>
          <t>2026-10-04</t>
        </is>
      </c>
      <c r="B5617" s="37" t="inlineStr">
        <is>
          <t>Abilities</t>
        </is>
      </c>
      <c r="C5617" s="37" t="inlineStr">
        <is>
          <t>Wingull abilities</t>
        </is>
      </c>
      <c r="D5617" s="37" t="inlineStr">
        <is>
          <t>Keen Eye / Hydration / Rain Dish</t>
        </is>
      </c>
      <c r="E5617" s="37" t="inlineStr">
        <is>
          <t>Gluttony / Rain Dish</t>
        </is>
      </c>
      <c r="F5617" s="37" t="inlineStr">
        <is>
          <t>Differs from upstream baseline</t>
        </is>
      </c>
      <c r="G5617" s="3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37" t="inlineStr">
        <is>
          <t>2026-10-04</t>
        </is>
      </c>
      <c r="B5619" s="37" t="inlineStr">
        <is>
          <t>Abilities</t>
        </is>
      </c>
      <c r="C5619" s="37" t="inlineStr">
        <is>
          <t>Wooper abilities</t>
        </is>
      </c>
      <c r="D5619" s="37" t="inlineStr">
        <is>
          <t>Damp / Water Absorb / Unaware</t>
        </is>
      </c>
      <c r="E5619" s="37" t="inlineStr">
        <is>
          <t>Water Absorb / Water Absorb / Unaware</t>
        </is>
      </c>
      <c r="F5619" s="37" t="inlineStr">
        <is>
          <t>Differs from upstream baseline</t>
        </is>
      </c>
      <c r="G5619" s="3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37" t="inlineStr">
        <is>
          <t>2026-10-04</t>
        </is>
      </c>
      <c r="B5621" s="37" t="inlineStr">
        <is>
          <t>Pokemon Stats</t>
        </is>
      </c>
      <c r="C5621" s="37" t="inlineStr">
        <is>
          <t>Wormadam baseAttack</t>
        </is>
      </c>
      <c r="D5621" s="37" t="n">
        <v>59</v>
      </c>
      <c r="E5621" s="37" t="n">
        <v>79</v>
      </c>
      <c r="F5621" s="37" t="inlineStr">
        <is>
          <t>Differs from upstream baseline</t>
        </is>
      </c>
      <c r="G5621" s="3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37" t="inlineStr">
        <is>
          <t>2026-10-04</t>
        </is>
      </c>
      <c r="B5623" s="37" t="inlineStr">
        <is>
          <t>Abilities</t>
        </is>
      </c>
      <c r="C5623" s="37" t="inlineStr">
        <is>
          <t>Wurmple abilities</t>
        </is>
      </c>
      <c r="D5623" s="37" t="inlineStr">
        <is>
          <t>Shield Dust / Run Away</t>
        </is>
      </c>
      <c r="E5623" s="37" t="inlineStr">
        <is>
          <t>Shield Dust / Shield Dust / Run Away</t>
        </is>
      </c>
      <c r="F5623" s="37" t="inlineStr">
        <is>
          <t>Differs from upstream baseline</t>
        </is>
      </c>
      <c r="G5623" s="3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37" t="inlineStr">
        <is>
          <t>2026-10-04</t>
        </is>
      </c>
      <c r="B5625" s="37" t="inlineStr">
        <is>
          <t>Abilities</t>
        </is>
      </c>
      <c r="C5625" s="37" t="inlineStr">
        <is>
          <t>Xatu abilities</t>
        </is>
      </c>
      <c r="D5625" s="37" t="inlineStr">
        <is>
          <t>Synchronize / Early Bird / Magic Bounce</t>
        </is>
      </c>
      <c r="E5625" s="37" t="inlineStr">
        <is>
          <t>Magic Guard / Magic Guard / Magic Bounce</t>
        </is>
      </c>
      <c r="F5625" s="37" t="inlineStr">
        <is>
          <t>Differs from upstream baseline</t>
        </is>
      </c>
      <c r="G5625" s="3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37" t="inlineStr">
        <is>
          <t>2026-10-04</t>
        </is>
      </c>
      <c r="B5627" s="37" t="inlineStr">
        <is>
          <t>Pokemon Stats</t>
        </is>
      </c>
      <c r="C5627" s="37" t="inlineStr">
        <is>
          <t>Yamask baseSpeed</t>
        </is>
      </c>
      <c r="D5627" s="37" t="n">
        <v>30</v>
      </c>
      <c r="E5627" s="37" t="n">
        <v>31</v>
      </c>
      <c r="F5627" s="37" t="inlineStr">
        <is>
          <t>Differs from upstream baseline</t>
        </is>
      </c>
      <c r="G5627" s="3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37" t="inlineStr">
        <is>
          <t>2026-10-04</t>
        </is>
      </c>
      <c r="B5629" s="37" t="inlineStr">
        <is>
          <t>Abilities</t>
        </is>
      </c>
      <c r="C5629" s="37" t="inlineStr">
        <is>
          <t>Zangoose abilities</t>
        </is>
      </c>
      <c r="D5629" s="37" t="inlineStr">
        <is>
          <t>Immunity / Toxic Boost</t>
        </is>
      </c>
      <c r="E5629" s="37" t="inlineStr">
        <is>
          <t>Hyper Cutter / Immunity / Toxic Boost</t>
        </is>
      </c>
      <c r="F5629" s="37" t="inlineStr">
        <is>
          <t>Differs from upstream baseline</t>
        </is>
      </c>
      <c r="G5629" s="3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37" t="inlineStr">
        <is>
          <t>2026-10-04</t>
        </is>
      </c>
      <c r="B5631" s="37" t="inlineStr">
        <is>
          <t>Abilities</t>
        </is>
      </c>
      <c r="C5631" s="37" t="inlineStr">
        <is>
          <t>Zapdos abilities</t>
        </is>
      </c>
      <c r="D5631" s="37" t="inlineStr">
        <is>
          <t>Pressure / Static</t>
        </is>
      </c>
      <c r="E5631" s="37" t="inlineStr">
        <is>
          <t>Pressure / Pressure / Static</t>
        </is>
      </c>
      <c r="F5631" s="37" t="inlineStr">
        <is>
          <t>Differs from upstream baseline</t>
        </is>
      </c>
      <c r="G5631" s="3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37" t="inlineStr">
        <is>
          <t>2026-10-04</t>
        </is>
      </c>
      <c r="B5633" s="37" t="inlineStr">
        <is>
          <t>Pokemon Stats</t>
        </is>
      </c>
      <c r="C5633" s="37" t="inlineStr">
        <is>
          <t>Zebstrika baseSpeed</t>
        </is>
      </c>
      <c r="D5633" s="37" t="n">
        <v>116</v>
      </c>
      <c r="E5633" s="37" t="n">
        <v>121</v>
      </c>
      <c r="F5633" s="37" t="inlineStr">
        <is>
          <t>Differs from upstream baseline</t>
        </is>
      </c>
      <c r="G5633" s="3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37" t="inlineStr">
        <is>
          <t>2026-10-04</t>
        </is>
      </c>
      <c r="B5635" s="37" t="inlineStr">
        <is>
          <t>Abilities</t>
        </is>
      </c>
      <c r="C5635" s="37" t="inlineStr">
        <is>
          <t>Zigzagoon abilities</t>
        </is>
      </c>
      <c r="D5635" s="37" t="inlineStr">
        <is>
          <t>Pickup / Gluttony / Quick Feet</t>
        </is>
      </c>
      <c r="E5635" s="37" t="inlineStr">
        <is>
          <t>Gluttony / Gluttony / Quick Feet</t>
        </is>
      </c>
      <c r="F5635" s="37" t="inlineStr">
        <is>
          <t>Differs from upstream baseline</t>
        </is>
      </c>
      <c r="G5635" s="3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37" t="inlineStr">
        <is>
          <t>2026-10-04</t>
        </is>
      </c>
      <c r="B5637" s="37" t="inlineStr">
        <is>
          <t>Pokemon Stats</t>
        </is>
      </c>
      <c r="C5637" s="37" t="inlineStr">
        <is>
          <t>Zoroark baseSpAttack</t>
        </is>
      </c>
      <c r="D5637" s="37" t="n">
        <v>120</v>
      </c>
      <c r="E5637" s="37" t="n">
        <v>125</v>
      </c>
      <c r="F5637" s="37" t="inlineStr">
        <is>
          <t>Differs from upstream baseline</t>
        </is>
      </c>
      <c r="G5637" s="3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37" t="inlineStr">
        <is>
          <t>2026-10-04</t>
        </is>
      </c>
      <c r="B5639" s="37" t="inlineStr">
        <is>
          <t>Evolutions</t>
        </is>
      </c>
      <c r="C5639" s="37" t="inlineStr">
        <is>
          <t>Zweilous evolution</t>
        </is>
      </c>
      <c r="D5639" s="37" t="inlineStr">
        <is>
          <t>Lv 64 -&gt; Hydreigon</t>
        </is>
      </c>
      <c r="E5639" s="37" t="inlineStr">
        <is>
          <t>Lv 56 -&gt; Hydreigon</t>
        </is>
      </c>
      <c r="F5639" s="37" t="inlineStr">
        <is>
          <t>Differs from upstream baseline</t>
        </is>
      </c>
      <c r="G5639" s="3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37" t="inlineStr">
        <is>
          <t>2026-10-04</t>
        </is>
      </c>
      <c r="B5641" s="37" t="inlineStr">
        <is>
          <t>Pokemon Stats</t>
        </is>
      </c>
      <c r="C5641" s="37" t="inlineStr">
        <is>
          <t>Zygarde baseSpAttack</t>
        </is>
      </c>
      <c r="D5641" s="37" t="n">
        <v>61</v>
      </c>
      <c r="E5641" s="37" t="n">
        <v>30</v>
      </c>
      <c r="F5641" s="37" t="inlineStr">
        <is>
          <t>Differs from upstream baseline</t>
        </is>
      </c>
      <c r="G5641" s="3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37" t="inlineStr">
        <is>
          <t>2026-10-04</t>
        </is>
      </c>
      <c r="B5643" s="37" t="inlineStr">
        <is>
          <t>Moves</t>
        </is>
      </c>
      <c r="C5643" s="37" t="inlineStr">
        <is>
          <t>Absorb power</t>
        </is>
      </c>
      <c r="D5643" s="37" t="n">
        <v>20</v>
      </c>
      <c r="E5643" s="37" t="n">
        <v>60</v>
      </c>
      <c r="F5643" s="37" t="inlineStr">
        <is>
          <t>Differs from upstream baseline</t>
        </is>
      </c>
      <c r="G5643" s="3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37" t="inlineStr">
        <is>
          <t>2026-10-04</t>
        </is>
      </c>
      <c r="B5645" s="37" t="inlineStr">
        <is>
          <t>Moves</t>
        </is>
      </c>
      <c r="C5645" s="37" t="inlineStr">
        <is>
          <t>Acid Armor pp</t>
        </is>
      </c>
      <c r="D5645" s="37" t="n">
        <v>20</v>
      </c>
      <c r="E5645" s="37" t="n">
        <v>1</v>
      </c>
      <c r="F5645" s="37" t="inlineStr">
        <is>
          <t>Differs from upstream baseline</t>
        </is>
      </c>
      <c r="G5645" s="3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37" t="inlineStr">
        <is>
          <t>2026-10-04</t>
        </is>
      </c>
      <c r="B5647" s="37" t="inlineStr">
        <is>
          <t>Moves</t>
        </is>
      </c>
      <c r="C5647" s="37" t="inlineStr">
        <is>
          <t>Aeroblast power</t>
        </is>
      </c>
      <c r="D5647" s="37" t="n">
        <v>100</v>
      </c>
      <c r="E5647" s="37" t="n">
        <v>120</v>
      </c>
      <c r="F5647" s="37" t="inlineStr">
        <is>
          <t>Differs from upstream baseline</t>
        </is>
      </c>
      <c r="G5647" s="3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37" t="inlineStr">
        <is>
          <t>2026-10-04</t>
        </is>
      </c>
      <c r="B5649" s="37" t="inlineStr">
        <is>
          <t>Moves</t>
        </is>
      </c>
      <c r="C5649" s="37" t="inlineStr">
        <is>
          <t>Agility pp</t>
        </is>
      </c>
      <c r="D5649" s="37" t="n">
        <v>30</v>
      </c>
      <c r="E5649" s="37" t="n">
        <v>1</v>
      </c>
      <c r="F5649" s="37" t="inlineStr">
        <is>
          <t>Differs from upstream baseline</t>
        </is>
      </c>
      <c r="G5649" s="3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37" t="inlineStr">
        <is>
          <t>2026-10-04</t>
        </is>
      </c>
      <c r="B5651" s="37" t="inlineStr">
        <is>
          <t>Moves</t>
        </is>
      </c>
      <c r="C5651" s="37" t="inlineStr">
        <is>
          <t>Air Slash accuracy</t>
        </is>
      </c>
      <c r="D5651" s="37" t="n">
        <v>95</v>
      </c>
      <c r="E5651" s="37" t="n">
        <v>100</v>
      </c>
      <c r="F5651" s="37" t="inlineStr">
        <is>
          <t>Differs from upstream baseline</t>
        </is>
      </c>
      <c r="G5651" s="3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37" t="inlineStr">
        <is>
          <t>2026-10-04</t>
        </is>
      </c>
      <c r="B5653" s="37" t="inlineStr">
        <is>
          <t>Moves</t>
        </is>
      </c>
      <c r="C5653" s="37" t="inlineStr">
        <is>
          <t>Amnesia pp</t>
        </is>
      </c>
      <c r="D5653" s="37" t="n">
        <v>20</v>
      </c>
      <c r="E5653" s="37" t="n">
        <v>3</v>
      </c>
      <c r="F5653" s="37" t="inlineStr">
        <is>
          <t>Differs from upstream baseline</t>
        </is>
      </c>
      <c r="G5653" s="3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37" t="inlineStr">
        <is>
          <t>2026-10-04</t>
        </is>
      </c>
      <c r="B5655" s="37" t="inlineStr">
        <is>
          <t>Moves</t>
        </is>
      </c>
      <c r="C5655" s="37" t="inlineStr">
        <is>
          <t>Ancient Power pp</t>
        </is>
      </c>
      <c r="D5655" s="37" t="n">
        <v>5</v>
      </c>
      <c r="E5655" s="37" t="n">
        <v>10</v>
      </c>
      <c r="F5655" s="37" t="inlineStr">
        <is>
          <t>Differs from upstream baseline</t>
        </is>
      </c>
      <c r="G5655" s="3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37" t="inlineStr">
        <is>
          <t>2026-10-04</t>
        </is>
      </c>
      <c r="B5657" s="37" t="inlineStr">
        <is>
          <t>Moves</t>
        </is>
      </c>
      <c r="C5657" s="37" t="inlineStr">
        <is>
          <t>Aqua Jet pp</t>
        </is>
      </c>
      <c r="D5657" s="37" t="n">
        <v>20</v>
      </c>
      <c r="E5657" s="37" t="n">
        <v>5</v>
      </c>
      <c r="F5657" s="37" t="inlineStr">
        <is>
          <t>Differs from upstream baseline</t>
        </is>
      </c>
      <c r="G5657" s="3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37" t="inlineStr">
        <is>
          <t>2026-10-04</t>
        </is>
      </c>
      <c r="B5659" s="37" t="inlineStr">
        <is>
          <t>Moves</t>
        </is>
      </c>
      <c r="C5659" s="37" t="inlineStr">
        <is>
          <t>Aqua Tail accuracy</t>
        </is>
      </c>
      <c r="D5659" s="37" t="n">
        <v>90</v>
      </c>
      <c r="E5659" s="37" t="n">
        <v>85</v>
      </c>
      <c r="F5659" s="37" t="inlineStr">
        <is>
          <t>Differs from upstream baseline</t>
        </is>
      </c>
      <c r="G5659" s="3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37" t="inlineStr">
        <is>
          <t>2026-10-04</t>
        </is>
      </c>
      <c r="B5661" s="37" t="inlineStr">
        <is>
          <t>Moves</t>
        </is>
      </c>
      <c r="C5661" s="37" t="inlineStr">
        <is>
          <t>Aromatherapy pp</t>
        </is>
      </c>
      <c r="D5661" s="37" t="n">
        <v>5</v>
      </c>
      <c r="E5661" s="37" t="n">
        <v>1</v>
      </c>
      <c r="F5661" s="37" t="inlineStr">
        <is>
          <t>Differs from upstream baseline</t>
        </is>
      </c>
      <c r="G5661" s="3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37" t="inlineStr">
        <is>
          <t>2026-10-04</t>
        </is>
      </c>
      <c r="B5663" s="37" t="inlineStr">
        <is>
          <t>Moves</t>
        </is>
      </c>
      <c r="C5663" s="37" t="inlineStr">
        <is>
          <t>Assist pp</t>
        </is>
      </c>
      <c r="D5663" s="37" t="n">
        <v>20</v>
      </c>
      <c r="E5663" s="37" t="n">
        <v>35</v>
      </c>
      <c r="F5663" s="37" t="inlineStr">
        <is>
          <t>Differs from upstream baseline</t>
        </is>
      </c>
      <c r="G5663" s="3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37" t="inlineStr">
        <is>
          <t>2026-10-04</t>
        </is>
      </c>
      <c r="B5665" s="37" t="inlineStr">
        <is>
          <t>Moves</t>
        </is>
      </c>
      <c r="C5665" s="37" t="inlineStr">
        <is>
          <t>Astonish power</t>
        </is>
      </c>
      <c r="D5665" s="37" t="n">
        <v>30</v>
      </c>
      <c r="E5665" s="37" t="n">
        <v>40</v>
      </c>
      <c r="F5665" s="37" t="inlineStr">
        <is>
          <t>Differs from upstream baseline</t>
        </is>
      </c>
      <c r="G5665" s="3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37" t="inlineStr">
        <is>
          <t>2026-10-04</t>
        </is>
      </c>
      <c r="B5667" s="37" t="inlineStr">
        <is>
          <t>Moves</t>
        </is>
      </c>
      <c r="C5667" s="37" t="inlineStr">
        <is>
          <t>Aura Sphere power</t>
        </is>
      </c>
      <c r="D5667" s="37" t="n">
        <v>80</v>
      </c>
      <c r="E5667" s="37" t="n">
        <v>90</v>
      </c>
      <c r="F5667" s="37" t="inlineStr">
        <is>
          <t>Differs from upstream baseline</t>
        </is>
      </c>
      <c r="G5667" s="3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37" t="inlineStr">
        <is>
          <t>2026-10-04</t>
        </is>
      </c>
      <c r="B5669" s="37" t="inlineStr">
        <is>
          <t>Moves</t>
        </is>
      </c>
      <c r="C5669" s="37" t="inlineStr">
        <is>
          <t>Aurora Beam power</t>
        </is>
      </c>
      <c r="D5669" s="37" t="n">
        <v>65</v>
      </c>
      <c r="E5669" s="37" t="n">
        <v>60</v>
      </c>
      <c r="F5669" s="37" t="inlineStr">
        <is>
          <t>Differs from upstream baseline</t>
        </is>
      </c>
      <c r="G5669" s="3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37" t="inlineStr">
        <is>
          <t>2026-10-04</t>
        </is>
      </c>
      <c r="B5671" s="37" t="inlineStr">
        <is>
          <t>Moves</t>
        </is>
      </c>
      <c r="C5671" s="37" t="inlineStr">
        <is>
          <t>Autotomize pp</t>
        </is>
      </c>
      <c r="D5671" s="37" t="n">
        <v>15</v>
      </c>
      <c r="E5671" s="37" t="n">
        <v>10</v>
      </c>
      <c r="F5671" s="37" t="inlineStr">
        <is>
          <t>Differs from upstream baseline</t>
        </is>
      </c>
      <c r="G5671" s="3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37" t="inlineStr">
        <is>
          <t>2026-10-04</t>
        </is>
      </c>
      <c r="B5673" s="37" t="inlineStr">
        <is>
          <t>Moves</t>
        </is>
      </c>
      <c r="C5673" s="37" t="inlineStr">
        <is>
          <t>Baby-Doll Eyes pp</t>
        </is>
      </c>
      <c r="D5673" s="37" t="n">
        <v>30</v>
      </c>
      <c r="E5673" s="37" t="n">
        <v>20</v>
      </c>
      <c r="F5673" s="37" t="inlineStr">
        <is>
          <t>Differs from upstream baseline</t>
        </is>
      </c>
      <c r="G5673" s="3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37" t="inlineStr">
        <is>
          <t>2026-10-04</t>
        </is>
      </c>
      <c r="B5675" s="37" t="inlineStr">
        <is>
          <t>Moves</t>
        </is>
      </c>
      <c r="C5675" s="37" t="inlineStr">
        <is>
          <t>Barrage accuracy</t>
        </is>
      </c>
      <c r="D5675" s="37" t="n">
        <v>85</v>
      </c>
      <c r="E5675" s="37" t="n">
        <v>100</v>
      </c>
      <c r="F5675" s="37" t="inlineStr">
        <is>
          <t>Differs from upstream baseline</t>
        </is>
      </c>
      <c r="G5675" s="3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37" t="inlineStr">
        <is>
          <t>2026-10-04</t>
        </is>
      </c>
      <c r="B5677" s="37" t="inlineStr">
        <is>
          <t>Moves</t>
        </is>
      </c>
      <c r="C5677" s="37" t="inlineStr">
        <is>
          <t>Beat Up power</t>
        </is>
      </c>
      <c r="D5677" s="37" t="n">
        <v>1</v>
      </c>
      <c r="E5677" s="37" t="n">
        <v>30</v>
      </c>
      <c r="F5677" s="37" t="inlineStr">
        <is>
          <t>Differs from upstream baseline</t>
        </is>
      </c>
      <c r="G5677" s="3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37" t="inlineStr">
        <is>
          <t>2026-10-04</t>
        </is>
      </c>
      <c r="B5679" s="37" t="inlineStr">
        <is>
          <t>Moves</t>
        </is>
      </c>
      <c r="C5679" s="37" t="inlineStr">
        <is>
          <t>Belly Drum pp</t>
        </is>
      </c>
      <c r="D5679" s="37" t="n">
        <v>10</v>
      </c>
      <c r="E5679" s="37" t="n">
        <v>1</v>
      </c>
      <c r="F5679" s="37" t="inlineStr">
        <is>
          <t>Differs from upstream baseline</t>
        </is>
      </c>
      <c r="G5679" s="3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37" t="inlineStr">
        <is>
          <t>2026-10-04</t>
        </is>
      </c>
      <c r="B5681" s="37" t="inlineStr">
        <is>
          <t>Moves</t>
        </is>
      </c>
      <c r="C5681" s="37" t="inlineStr">
        <is>
          <t>Bind power</t>
        </is>
      </c>
      <c r="D5681" s="37" t="n">
        <v>15</v>
      </c>
      <c r="E5681" s="37" t="n">
        <v>20</v>
      </c>
      <c r="F5681" s="37" t="inlineStr">
        <is>
          <t>Differs from upstream baseline</t>
        </is>
      </c>
      <c r="G5681" s="3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37" t="inlineStr">
        <is>
          <t>2026-10-04</t>
        </is>
      </c>
      <c r="B5683" s="37" t="inlineStr">
        <is>
          <t>Moves</t>
        </is>
      </c>
      <c r="C5683" s="37" t="inlineStr">
        <is>
          <t>Blast Burn accuracy</t>
        </is>
      </c>
      <c r="D5683" s="37" t="n">
        <v>90</v>
      </c>
      <c r="E5683" s="37" t="n">
        <v>95</v>
      </c>
      <c r="F5683" s="37" t="inlineStr">
        <is>
          <t>Differs from upstream baseline</t>
        </is>
      </c>
      <c r="G5683" s="3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37" t="inlineStr">
        <is>
          <t>2026-10-04</t>
        </is>
      </c>
      <c r="B5685" s="37" t="inlineStr">
        <is>
          <t>Moves</t>
        </is>
      </c>
      <c r="C5685" s="37" t="inlineStr">
        <is>
          <t>Blaze Kick accuracy</t>
        </is>
      </c>
      <c r="D5685" s="37" t="n">
        <v>90</v>
      </c>
      <c r="E5685" s="37" t="n">
        <v>100</v>
      </c>
      <c r="F5685" s="37" t="inlineStr">
        <is>
          <t>Differs from upstream baseline</t>
        </is>
      </c>
      <c r="G5685" s="3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37" t="inlineStr">
        <is>
          <t>2026-10-04</t>
        </is>
      </c>
      <c r="B5687" s="37" t="inlineStr">
        <is>
          <t>Moves</t>
        </is>
      </c>
      <c r="C5687" s="37" t="inlineStr">
        <is>
          <t>Body Slam power</t>
        </is>
      </c>
      <c r="D5687" s="37" t="n">
        <v>85</v>
      </c>
      <c r="E5687" s="37" t="n">
        <v>90</v>
      </c>
      <c r="F5687" s="37" t="inlineStr">
        <is>
          <t>Differs from upstream baseline</t>
        </is>
      </c>
      <c r="G5687" s="3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37" t="inlineStr">
        <is>
          <t>2026-10-04</t>
        </is>
      </c>
      <c r="B5689" s="37" t="inlineStr">
        <is>
          <t>Moves</t>
        </is>
      </c>
      <c r="C5689" s="37" t="inlineStr">
        <is>
          <t>Bonemerang accuracy</t>
        </is>
      </c>
      <c r="D5689" s="37" t="n">
        <v>90</v>
      </c>
      <c r="E5689" s="37" t="n">
        <v>100</v>
      </c>
      <c r="F5689" s="37" t="inlineStr">
        <is>
          <t>Differs from upstream baseline</t>
        </is>
      </c>
      <c r="G5689" s="3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37" t="inlineStr">
        <is>
          <t>2026-10-04</t>
        </is>
      </c>
      <c r="B5691" s="37" t="inlineStr">
        <is>
          <t>Moves</t>
        </is>
      </c>
      <c r="C5691" s="37" t="inlineStr">
        <is>
          <t>Bone Club accuracy</t>
        </is>
      </c>
      <c r="D5691" s="37" t="n">
        <v>85</v>
      </c>
      <c r="E5691" s="37" t="n">
        <v>100</v>
      </c>
      <c r="F5691" s="37" t="inlineStr">
        <is>
          <t>Differs from upstream baseline</t>
        </is>
      </c>
      <c r="G5691" s="3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37" t="inlineStr">
        <is>
          <t>2026-10-04</t>
        </is>
      </c>
      <c r="B5693" s="37" t="inlineStr">
        <is>
          <t>Moves</t>
        </is>
      </c>
      <c r="C5693" s="37" t="inlineStr">
        <is>
          <t>Bone Rush accuracy</t>
        </is>
      </c>
      <c r="D5693" s="37" t="n">
        <v>90</v>
      </c>
      <c r="E5693" s="37" t="n">
        <v>100</v>
      </c>
      <c r="F5693" s="37" t="inlineStr">
        <is>
          <t>Differs from upstream baseline</t>
        </is>
      </c>
      <c r="G5693" s="3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37" t="inlineStr">
        <is>
          <t>2026-10-04</t>
        </is>
      </c>
      <c r="B5695" s="37" t="inlineStr">
        <is>
          <t>Moves</t>
        </is>
      </c>
      <c r="C5695" s="37" t="inlineStr">
        <is>
          <t>Bulk Up pp</t>
        </is>
      </c>
      <c r="D5695" s="37" t="n">
        <v>20</v>
      </c>
      <c r="E5695" s="37" t="n">
        <v>3</v>
      </c>
      <c r="F5695" s="37" t="inlineStr">
        <is>
          <t>Differs from upstream baseline</t>
        </is>
      </c>
      <c r="G5695" s="3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37" t="inlineStr">
        <is>
          <t>2026-10-04</t>
        </is>
      </c>
      <c r="B5697" s="37" t="inlineStr">
        <is>
          <t>Moves</t>
        </is>
      </c>
      <c r="C5697" s="37" t="inlineStr">
        <is>
          <t>Bullet Punch pp</t>
        </is>
      </c>
      <c r="D5697" s="37" t="n">
        <v>30</v>
      </c>
      <c r="E5697" s="37" t="n">
        <v>10</v>
      </c>
      <c r="F5697" s="37" t="inlineStr">
        <is>
          <t>Differs from upstream baseline</t>
        </is>
      </c>
      <c r="G5697" s="3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37" t="inlineStr">
        <is>
          <t>2026-10-04</t>
        </is>
      </c>
      <c r="B5699" s="37" t="inlineStr">
        <is>
          <t>Moves</t>
        </is>
      </c>
      <c r="C5699" s="37" t="inlineStr">
        <is>
          <t>Camouflage accuracy</t>
        </is>
      </c>
      <c r="D5699" s="37" t="n">
        <v>100</v>
      </c>
      <c r="E5699" s="37" t="n">
        <v>0</v>
      </c>
      <c r="F5699" s="37" t="inlineStr">
        <is>
          <t>Differs from upstream baseline</t>
        </is>
      </c>
      <c r="G5699" s="3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37" t="inlineStr">
        <is>
          <t>2026-10-04</t>
        </is>
      </c>
      <c r="B5701" s="37" t="inlineStr">
        <is>
          <t>Moves</t>
        </is>
      </c>
      <c r="C5701" s="37" t="inlineStr">
        <is>
          <t>Charge accuracy</t>
        </is>
      </c>
      <c r="D5701" s="37" t="n">
        <v>100</v>
      </c>
      <c r="E5701" s="37" t="n">
        <v>0</v>
      </c>
      <c r="F5701" s="37" t="inlineStr">
        <is>
          <t>Differs from upstream baseline</t>
        </is>
      </c>
      <c r="G5701" s="3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37" t="inlineStr">
        <is>
          <t>2026-10-04</t>
        </is>
      </c>
      <c r="B5703" s="37" t="inlineStr">
        <is>
          <t>Moves</t>
        </is>
      </c>
      <c r="C5703" s="37" t="inlineStr">
        <is>
          <t>Charge Beam accuracy</t>
        </is>
      </c>
      <c r="D5703" s="37" t="n">
        <v>90</v>
      </c>
      <c r="E5703" s="37" t="n">
        <v>100</v>
      </c>
      <c r="F5703" s="37" t="inlineStr">
        <is>
          <t>Differs from upstream baseline</t>
        </is>
      </c>
      <c r="G5703" s="3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37" t="inlineStr">
        <is>
          <t>2026-10-04</t>
        </is>
      </c>
      <c r="B5705" s="37" t="inlineStr">
        <is>
          <t>Moves</t>
        </is>
      </c>
      <c r="C5705" s="37" t="inlineStr">
        <is>
          <t>Chatter power</t>
        </is>
      </c>
      <c r="D5705" s="37" t="n">
        <v>65</v>
      </c>
      <c r="E5705" s="37" t="n">
        <v>120</v>
      </c>
      <c r="F5705" s="37" t="inlineStr">
        <is>
          <t>Differs from upstream baseline</t>
        </is>
      </c>
      <c r="G5705" s="3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37" t="inlineStr">
        <is>
          <t>2026-10-04</t>
        </is>
      </c>
      <c r="B5707" s="37" t="inlineStr">
        <is>
          <t>Moves</t>
        </is>
      </c>
      <c r="C5707" s="37" t="inlineStr">
        <is>
          <t>Circle Throw power</t>
        </is>
      </c>
      <c r="D5707" s="37" t="n">
        <v>60</v>
      </c>
      <c r="E5707" s="37" t="n">
        <v>70</v>
      </c>
      <c r="F5707" s="37" t="inlineStr">
        <is>
          <t>Differs from upstream baseline</t>
        </is>
      </c>
      <c r="G5707" s="3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37" t="inlineStr">
        <is>
          <t>2026-10-04</t>
        </is>
      </c>
      <c r="B5709" s="37" t="inlineStr">
        <is>
          <t>Moves</t>
        </is>
      </c>
      <c r="C5709" s="37" t="inlineStr">
        <is>
          <t>Clamp power</t>
        </is>
      </c>
      <c r="D5709" s="37" t="n">
        <v>35</v>
      </c>
      <c r="E5709" s="37" t="n">
        <v>120</v>
      </c>
      <c r="F5709" s="37" t="inlineStr">
        <is>
          <t>Differs from upstream baseline</t>
        </is>
      </c>
      <c r="G5709" s="3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37" t="inlineStr">
        <is>
          <t>2026-10-04</t>
        </is>
      </c>
      <c r="B5711" s="37" t="inlineStr">
        <is>
          <t>Moves</t>
        </is>
      </c>
      <c r="C5711" s="37" t="inlineStr">
        <is>
          <t>Clamp pp</t>
        </is>
      </c>
      <c r="D5711" s="37" t="n">
        <v>15</v>
      </c>
      <c r="E5711" s="37" t="n">
        <v>10</v>
      </c>
      <c r="F5711" s="37" t="inlineStr">
        <is>
          <t>Differs from upstream baseline</t>
        </is>
      </c>
      <c r="G5711" s="3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37" t="inlineStr">
        <is>
          <t>2026-10-04</t>
        </is>
      </c>
      <c r="B5713" s="37" t="inlineStr">
        <is>
          <t>Moves</t>
        </is>
      </c>
      <c r="C5713" s="37" t="inlineStr">
        <is>
          <t>Coil pp</t>
        </is>
      </c>
      <c r="D5713" s="37" t="n">
        <v>20</v>
      </c>
      <c r="E5713" s="37" t="n">
        <v>5</v>
      </c>
      <c r="F5713" s="37" t="inlineStr">
        <is>
          <t>Differs from upstream baseline</t>
        </is>
      </c>
      <c r="G5713" s="3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37" t="inlineStr">
        <is>
          <t>2026-10-04</t>
        </is>
      </c>
      <c r="B5715" s="37" t="inlineStr">
        <is>
          <t>Moves</t>
        </is>
      </c>
      <c r="C5715" s="37" t="inlineStr">
        <is>
          <t>Comet Punch accuracy</t>
        </is>
      </c>
      <c r="D5715" s="37" t="n">
        <v>85</v>
      </c>
      <c r="E5715" s="37" t="n">
        <v>100</v>
      </c>
      <c r="F5715" s="37" t="inlineStr">
        <is>
          <t>Differs from upstream baseline</t>
        </is>
      </c>
      <c r="G5715" s="3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37" t="inlineStr">
        <is>
          <t>2026-10-04</t>
        </is>
      </c>
      <c r="B5717" s="37" t="inlineStr">
        <is>
          <t>Moves</t>
        </is>
      </c>
      <c r="C5717" s="37" t="inlineStr">
        <is>
          <t>Constrict pp</t>
        </is>
      </c>
      <c r="D5717" s="37" t="n">
        <v>35</v>
      </c>
      <c r="E5717" s="37" t="n">
        <v>15</v>
      </c>
      <c r="F5717" s="37" t="inlineStr">
        <is>
          <t>Differs from upstream baseline</t>
        </is>
      </c>
      <c r="G5717" s="3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37" t="inlineStr">
        <is>
          <t>2026-10-04</t>
        </is>
      </c>
      <c r="B5719" s="37" t="inlineStr">
        <is>
          <t>Moves</t>
        </is>
      </c>
      <c r="C5719" s="37" t="inlineStr">
        <is>
          <t>Cosmic Power pp</t>
        </is>
      </c>
      <c r="D5719" s="37" t="n">
        <v>20</v>
      </c>
      <c r="E5719" s="37" t="n">
        <v>6</v>
      </c>
      <c r="F5719" s="37" t="inlineStr">
        <is>
          <t>Differs from upstream baseline</t>
        </is>
      </c>
      <c r="G5719" s="3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37" t="inlineStr">
        <is>
          <t>2026-10-04</t>
        </is>
      </c>
      <c r="B5721" s="37" t="inlineStr">
        <is>
          <t>Moves</t>
        </is>
      </c>
      <c r="C5721" s="37" t="inlineStr">
        <is>
          <t>Covet power</t>
        </is>
      </c>
      <c r="D5721" s="37" t="n">
        <v>60</v>
      </c>
      <c r="E5721" s="37" t="n">
        <v>70</v>
      </c>
      <c r="F5721" s="37" t="inlineStr">
        <is>
          <t>Differs from upstream baseline</t>
        </is>
      </c>
      <c r="G5721" s="3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37" t="inlineStr">
        <is>
          <t>2026-10-04</t>
        </is>
      </c>
      <c r="B5723" s="37" t="inlineStr">
        <is>
          <t>Moves</t>
        </is>
      </c>
      <c r="C5723" s="37" t="inlineStr">
        <is>
          <t>Crabhammer accuracy</t>
        </is>
      </c>
      <c r="D5723" s="37" t="n">
        <v>90</v>
      </c>
      <c r="E5723" s="37" t="n">
        <v>100</v>
      </c>
      <c r="F5723" s="37" t="inlineStr">
        <is>
          <t>Differs from upstream baseline</t>
        </is>
      </c>
      <c r="G5723" s="3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37" t="inlineStr">
        <is>
          <t>2026-10-04</t>
        </is>
      </c>
      <c r="B5725" s="37" t="inlineStr">
        <is>
          <t>Moves</t>
        </is>
      </c>
      <c r="C5725" s="37" t="inlineStr">
        <is>
          <t>Cross Poison power</t>
        </is>
      </c>
      <c r="D5725" s="37" t="n">
        <v>70</v>
      </c>
      <c r="E5725" s="37" t="n">
        <v>95</v>
      </c>
      <c r="F5725" s="37" t="inlineStr">
        <is>
          <t>Differs from upstream baseline</t>
        </is>
      </c>
      <c r="G5725" s="3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37" t="inlineStr">
        <is>
          <t>2026-10-04</t>
        </is>
      </c>
      <c r="B5727" s="37" t="inlineStr">
        <is>
          <t>Moves</t>
        </is>
      </c>
      <c r="C5727" s="37" t="inlineStr">
        <is>
          <t>Crush Claw power</t>
        </is>
      </c>
      <c r="D5727" s="37" t="n">
        <v>75</v>
      </c>
      <c r="E5727" s="37" t="n">
        <v>120</v>
      </c>
      <c r="F5727" s="37" t="inlineStr">
        <is>
          <t>Differs from upstream baseline</t>
        </is>
      </c>
      <c r="G5727" s="3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37" t="inlineStr">
        <is>
          <t>2026-10-04</t>
        </is>
      </c>
      <c r="B5729" s="37" t="inlineStr">
        <is>
          <t>Moves</t>
        </is>
      </c>
      <c r="C5729" s="37" t="inlineStr">
        <is>
          <t>Curse pp</t>
        </is>
      </c>
      <c r="D5729" s="37" t="n">
        <v>10</v>
      </c>
      <c r="E5729" s="37" t="n">
        <v>3</v>
      </c>
      <c r="F5729" s="37" t="inlineStr">
        <is>
          <t>Differs from upstream baseline</t>
        </is>
      </c>
      <c r="G5729" s="3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37" t="inlineStr">
        <is>
          <t>2026-10-04</t>
        </is>
      </c>
      <c r="B5731" s="37" t="inlineStr">
        <is>
          <t>Moves</t>
        </is>
      </c>
      <c r="C5731" s="37" t="inlineStr">
        <is>
          <t>Dark Void accuracy</t>
        </is>
      </c>
      <c r="D5731" s="37" t="n">
        <v>50</v>
      </c>
      <c r="E5731" s="37" t="n">
        <v>90</v>
      </c>
      <c r="F5731" s="37" t="inlineStr">
        <is>
          <t>Differs from upstream baseline</t>
        </is>
      </c>
      <c r="G5731" s="3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37" t="inlineStr">
        <is>
          <t>2026-10-04</t>
        </is>
      </c>
      <c r="B5733" s="37" t="inlineStr">
        <is>
          <t>Moves</t>
        </is>
      </c>
      <c r="C5733" s="37" t="inlineStr">
        <is>
          <t>Dazzling Gleam power</t>
        </is>
      </c>
      <c r="D5733" s="37" t="n">
        <v>80</v>
      </c>
      <c r="E5733" s="37" t="n">
        <v>85</v>
      </c>
      <c r="F5733" s="37" t="inlineStr">
        <is>
          <t>Differs from upstream baseline</t>
        </is>
      </c>
      <c r="G5733" s="3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37" t="inlineStr">
        <is>
          <t>2026-10-04</t>
        </is>
      </c>
      <c r="B5735" s="37" t="inlineStr">
        <is>
          <t>Moves</t>
        </is>
      </c>
      <c r="C5735" s="37" t="inlineStr">
        <is>
          <t>Detect pp</t>
        </is>
      </c>
      <c r="D5735" s="37" t="n">
        <v>5</v>
      </c>
      <c r="E5735" s="37" t="n">
        <v>10</v>
      </c>
      <c r="F5735" s="37" t="inlineStr">
        <is>
          <t>Differs from upstream baseline</t>
        </is>
      </c>
      <c r="G5735" s="3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37" t="inlineStr">
        <is>
          <t>2026-10-04</t>
        </is>
      </c>
      <c r="B5737" s="37" t="inlineStr">
        <is>
          <t>Moves</t>
        </is>
      </c>
      <c r="C5737" s="37" t="inlineStr">
        <is>
          <t>Dig power</t>
        </is>
      </c>
      <c r="D5737" s="37" t="n">
        <v>80</v>
      </c>
      <c r="E5737" s="37" t="n">
        <v>60</v>
      </c>
      <c r="F5737" s="37" t="inlineStr">
        <is>
          <t>Differs from upstream baseline</t>
        </is>
      </c>
      <c r="G5737" s="3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37" t="inlineStr">
        <is>
          <t>2026-10-04</t>
        </is>
      </c>
      <c r="B5739" s="37" t="inlineStr">
        <is>
          <t>Moves</t>
        </is>
      </c>
      <c r="C5739" s="37" t="inlineStr">
        <is>
          <t>Dizzy Punch power</t>
        </is>
      </c>
      <c r="D5739" s="37" t="n">
        <v>70</v>
      </c>
      <c r="E5739" s="37" t="n">
        <v>100</v>
      </c>
      <c r="F5739" s="37" t="inlineStr">
        <is>
          <t>Differs from upstream baseline</t>
        </is>
      </c>
      <c r="G5739" s="3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37" t="inlineStr">
        <is>
          <t>2026-10-04</t>
        </is>
      </c>
      <c r="B5741" s="37" t="inlineStr">
        <is>
          <t>Moves</t>
        </is>
      </c>
      <c r="C5741" s="37" t="inlineStr">
        <is>
          <t>Double-Edge power</t>
        </is>
      </c>
      <c r="D5741" s="37" t="n">
        <v>120</v>
      </c>
      <c r="E5741" s="37" t="n">
        <v>140</v>
      </c>
      <c r="F5741" s="37" t="inlineStr">
        <is>
          <t>Differs from upstream baseline</t>
        </is>
      </c>
      <c r="G5741" s="3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37" t="inlineStr">
        <is>
          <t>2026-10-04</t>
        </is>
      </c>
      <c r="B5743" s="37" t="inlineStr">
        <is>
          <t>Moves</t>
        </is>
      </c>
      <c r="C5743" s="37" t="inlineStr">
        <is>
          <t>Double Hit power</t>
        </is>
      </c>
      <c r="D5743" s="37" t="n">
        <v>35</v>
      </c>
      <c r="E5743" s="37" t="n">
        <v>60</v>
      </c>
      <c r="F5743" s="37" t="inlineStr">
        <is>
          <t>Differs from upstream baseline</t>
        </is>
      </c>
      <c r="G5743" s="3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37" t="inlineStr">
        <is>
          <t>2026-10-04</t>
        </is>
      </c>
      <c r="B5745" s="37" t="inlineStr">
        <is>
          <t>Moves</t>
        </is>
      </c>
      <c r="C5745" s="37" t="inlineStr">
        <is>
          <t>Double Slap power</t>
        </is>
      </c>
      <c r="D5745" s="37" t="n">
        <v>15</v>
      </c>
      <c r="E5745" s="37" t="n">
        <v>30</v>
      </c>
      <c r="F5745" s="37" t="inlineStr">
        <is>
          <t>Differs from upstream baseline</t>
        </is>
      </c>
      <c r="G5745" s="3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37" t="inlineStr">
        <is>
          <t>2026-10-04</t>
        </is>
      </c>
      <c r="B5747" s="37" t="inlineStr">
        <is>
          <t>Moves</t>
        </is>
      </c>
      <c r="C5747" s="37" t="inlineStr">
        <is>
          <t>Double Team pp</t>
        </is>
      </c>
      <c r="D5747" s="37" t="n">
        <v>15</v>
      </c>
      <c r="E5747" s="37" t="n">
        <v>6</v>
      </c>
      <c r="F5747" s="37" t="inlineStr">
        <is>
          <t>Differs from upstream baseline</t>
        </is>
      </c>
      <c r="G5747" s="3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37" t="inlineStr">
        <is>
          <t>2026-10-04</t>
        </is>
      </c>
      <c r="B5749" s="37" t="inlineStr">
        <is>
          <t>Moves</t>
        </is>
      </c>
      <c r="C5749" s="37" t="inlineStr">
        <is>
          <t>Draco Meteor accuracy</t>
        </is>
      </c>
      <c r="D5749" s="37" t="n">
        <v>90</v>
      </c>
      <c r="E5749" s="37" t="n">
        <v>100</v>
      </c>
      <c r="F5749" s="37" t="inlineStr">
        <is>
          <t>Differs from upstream baseline</t>
        </is>
      </c>
      <c r="G5749" s="3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37" t="inlineStr">
        <is>
          <t>2026-10-04</t>
        </is>
      </c>
      <c r="B5751" s="37" t="inlineStr">
        <is>
          <t>Moves</t>
        </is>
      </c>
      <c r="C5751" s="37" t="inlineStr">
        <is>
          <t>Dragon Claw power</t>
        </is>
      </c>
      <c r="D5751" s="37" t="n">
        <v>80</v>
      </c>
      <c r="E5751" s="37" t="n">
        <v>90</v>
      </c>
      <c r="F5751" s="37" t="inlineStr">
        <is>
          <t>Differs from upstream baseline</t>
        </is>
      </c>
      <c r="G5751" s="3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37" t="inlineStr">
        <is>
          <t>2026-10-04</t>
        </is>
      </c>
      <c r="B5753" s="37" t="inlineStr">
        <is>
          <t>Moves</t>
        </is>
      </c>
      <c r="C5753" s="37" t="inlineStr">
        <is>
          <t>Dragon Pulse power</t>
        </is>
      </c>
      <c r="D5753" s="37" t="n">
        <v>85</v>
      </c>
      <c r="E5753" s="37" t="n">
        <v>90</v>
      </c>
      <c r="F5753" s="37" t="inlineStr">
        <is>
          <t>Differs from upstream baseline</t>
        </is>
      </c>
      <c r="G5753" s="3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37" t="inlineStr">
        <is>
          <t>2026-10-04</t>
        </is>
      </c>
      <c r="B5755" s="37" t="inlineStr">
        <is>
          <t>Moves</t>
        </is>
      </c>
      <c r="C5755" s="37" t="inlineStr">
        <is>
          <t>Dragon Rush accuracy</t>
        </is>
      </c>
      <c r="D5755" s="37" t="n">
        <v>75</v>
      </c>
      <c r="E5755" s="37" t="n">
        <v>100</v>
      </c>
      <c r="F5755" s="37" t="inlineStr">
        <is>
          <t>Differs from upstream baseline</t>
        </is>
      </c>
      <c r="G5755" s="3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37" t="inlineStr">
        <is>
          <t>2026-10-04</t>
        </is>
      </c>
      <c r="B5757" s="37" t="inlineStr">
        <is>
          <t>Moves</t>
        </is>
      </c>
      <c r="C5757" s="37" t="inlineStr">
        <is>
          <t>Dragon Tail accuracy</t>
        </is>
      </c>
      <c r="D5757" s="37" t="n">
        <v>90</v>
      </c>
      <c r="E5757" s="37" t="n">
        <v>100</v>
      </c>
      <c r="F5757" s="37" t="inlineStr">
        <is>
          <t>Differs from upstream baseline</t>
        </is>
      </c>
      <c r="G5757" s="3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37" t="inlineStr">
        <is>
          <t>2026-10-04</t>
        </is>
      </c>
      <c r="B5759" s="37" t="inlineStr">
        <is>
          <t>Moves</t>
        </is>
      </c>
      <c r="C5759" s="37" t="inlineStr">
        <is>
          <t>Drain Punch pp</t>
        </is>
      </c>
      <c r="D5759" s="37" t="n">
        <v>10</v>
      </c>
      <c r="E5759" s="37" t="n">
        <v>5</v>
      </c>
      <c r="F5759" s="37" t="inlineStr">
        <is>
          <t>Differs from upstream baseline</t>
        </is>
      </c>
      <c r="G5759" s="3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37" t="inlineStr">
        <is>
          <t>2026-10-04</t>
        </is>
      </c>
      <c r="B5761" s="37" t="inlineStr">
        <is>
          <t>Moves</t>
        </is>
      </c>
      <c r="C5761" s="37" t="inlineStr">
        <is>
          <t>Dual Chop power</t>
        </is>
      </c>
      <c r="D5761" s="37" t="n">
        <v>40</v>
      </c>
      <c r="E5761" s="37" t="n">
        <v>50</v>
      </c>
      <c r="F5761" s="37" t="inlineStr">
        <is>
          <t>Differs from upstream baseline</t>
        </is>
      </c>
      <c r="G5761" s="3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37" t="inlineStr">
        <is>
          <t>2026-10-04</t>
        </is>
      </c>
      <c r="B5763" s="37" t="inlineStr">
        <is>
          <t>Moves</t>
        </is>
      </c>
      <c r="C5763" s="37" t="inlineStr">
        <is>
          <t>Dynamic Punch power</t>
        </is>
      </c>
      <c r="D5763" s="37" t="n">
        <v>100</v>
      </c>
      <c r="E5763" s="37" t="n">
        <v>120</v>
      </c>
      <c r="F5763" s="37" t="inlineStr">
        <is>
          <t>Differs from upstream baseline</t>
        </is>
      </c>
      <c r="G5763" s="3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37" t="inlineStr">
        <is>
          <t>2026-10-04</t>
        </is>
      </c>
      <c r="B5765" s="37" t="inlineStr">
        <is>
          <t>Moves</t>
        </is>
      </c>
      <c r="C5765" s="37" t="inlineStr">
        <is>
          <t>Egg Bomb accuracy</t>
        </is>
      </c>
      <c r="D5765" s="37" t="n">
        <v>75</v>
      </c>
      <c r="E5765" s="37" t="n">
        <v>100</v>
      </c>
      <c r="F5765" s="37" t="inlineStr">
        <is>
          <t>Differs from upstream baseline</t>
        </is>
      </c>
      <c r="G5765" s="3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37" t="inlineStr">
        <is>
          <t>2026-10-04</t>
        </is>
      </c>
      <c r="B5767" s="37" t="inlineStr">
        <is>
          <t>Moves</t>
        </is>
      </c>
      <c r="C5767" s="37" t="inlineStr">
        <is>
          <t>Electroweb power</t>
        </is>
      </c>
      <c r="D5767" s="37" t="n">
        <v>55</v>
      </c>
      <c r="E5767" s="37" t="n">
        <v>65</v>
      </c>
      <c r="F5767" s="37" t="inlineStr">
        <is>
          <t>Differs from upstream baseline</t>
        </is>
      </c>
      <c r="G5767" s="3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37" t="inlineStr">
        <is>
          <t>2026-10-04</t>
        </is>
      </c>
      <c r="B5769" s="37" t="inlineStr">
        <is>
          <t>Moves</t>
        </is>
      </c>
      <c r="C5769" s="37" t="inlineStr">
        <is>
          <t>Encore pp</t>
        </is>
      </c>
      <c r="D5769" s="37" t="n">
        <v>5</v>
      </c>
      <c r="E5769" s="37" t="n">
        <v>3</v>
      </c>
      <c r="F5769" s="37" t="inlineStr">
        <is>
          <t>Differs from upstream baseline</t>
        </is>
      </c>
      <c r="G5769" s="3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37" t="inlineStr">
        <is>
          <t>2026-10-04</t>
        </is>
      </c>
      <c r="B5771" s="37" t="inlineStr">
        <is>
          <t>Moves</t>
        </is>
      </c>
      <c r="C5771" s="37" t="inlineStr">
        <is>
          <t>Energy Ball power</t>
        </is>
      </c>
      <c r="D5771" s="37" t="n">
        <v>90</v>
      </c>
      <c r="E5771" s="37" t="n">
        <v>80</v>
      </c>
      <c r="F5771" s="37" t="inlineStr">
        <is>
          <t>Differs from upstream baseline</t>
        </is>
      </c>
      <c r="G5771" s="3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37" t="inlineStr">
        <is>
          <t>2026-10-04</t>
        </is>
      </c>
      <c r="B5773" s="37" t="inlineStr">
        <is>
          <t>Moves</t>
        </is>
      </c>
      <c r="C5773" s="37" t="inlineStr">
        <is>
          <t>Extrasensory pp</t>
        </is>
      </c>
      <c r="D5773" s="37" t="n">
        <v>20</v>
      </c>
      <c r="E5773" s="37" t="n">
        <v>30</v>
      </c>
      <c r="F5773" s="37" t="inlineStr">
        <is>
          <t>Differs from upstream baseline</t>
        </is>
      </c>
      <c r="G5773" s="3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37" t="inlineStr">
        <is>
          <t>2026-10-04</t>
        </is>
      </c>
      <c r="B5775" s="37" t="inlineStr">
        <is>
          <t>Moves</t>
        </is>
      </c>
      <c r="C5775" s="37" t="inlineStr">
        <is>
          <t>Extreme Speed pp</t>
        </is>
      </c>
      <c r="D5775" s="37" t="n">
        <v>5</v>
      </c>
      <c r="E5775" s="37" t="n">
        <v>8</v>
      </c>
      <c r="F5775" s="37" t="inlineStr">
        <is>
          <t>Differs from upstream baseline</t>
        </is>
      </c>
      <c r="G5775" s="3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37" t="inlineStr">
        <is>
          <t>2026-10-04</t>
        </is>
      </c>
      <c r="B5777" s="37" t="inlineStr">
        <is>
          <t>Moves</t>
        </is>
      </c>
      <c r="C5777" s="37" t="inlineStr">
        <is>
          <t>Fairy Wind power</t>
        </is>
      </c>
      <c r="D5777" s="37" t="n">
        <v>40</v>
      </c>
      <c r="E5777" s="37" t="n">
        <v>50</v>
      </c>
      <c r="F5777" s="37" t="inlineStr">
        <is>
          <t>Differs from upstream baseline</t>
        </is>
      </c>
      <c r="G5777" s="3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37" t="inlineStr">
        <is>
          <t>2026-10-04</t>
        </is>
      </c>
      <c r="B5779" s="37" t="inlineStr">
        <is>
          <t>Moves</t>
        </is>
      </c>
      <c r="C5779" s="37" t="inlineStr">
        <is>
          <t>Fake Tears pp</t>
        </is>
      </c>
      <c r="D5779" s="37" t="n">
        <v>20</v>
      </c>
      <c r="E5779" s="37" t="n">
        <v>3</v>
      </c>
      <c r="F5779" s="37" t="inlineStr">
        <is>
          <t>Differs from upstream baseline</t>
        </is>
      </c>
      <c r="G5779" s="3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37" t="inlineStr">
        <is>
          <t>2026-10-04</t>
        </is>
      </c>
      <c r="B5781" s="37" t="inlineStr">
        <is>
          <t>Moves</t>
        </is>
      </c>
      <c r="C5781" s="37" t="inlineStr">
        <is>
          <t>Feint power</t>
        </is>
      </c>
      <c r="D5781" s="37" t="n">
        <v>30</v>
      </c>
      <c r="E5781" s="37" t="n">
        <v>80</v>
      </c>
      <c r="F5781" s="37" t="inlineStr">
        <is>
          <t>Differs from upstream baseline</t>
        </is>
      </c>
      <c r="G5781" s="3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37" t="inlineStr">
        <is>
          <t>2026-10-04</t>
        </is>
      </c>
      <c r="B5783" s="37" t="inlineStr">
        <is>
          <t>Moves</t>
        </is>
      </c>
      <c r="C5783" s="37" t="inlineStr">
        <is>
          <t>Fell Stinger pp</t>
        </is>
      </c>
      <c r="D5783" s="37" t="n">
        <v>25</v>
      </c>
      <c r="E5783" s="37" t="n">
        <v>20</v>
      </c>
      <c r="F5783" s="37" t="inlineStr">
        <is>
          <t>Differs from upstream baseline</t>
        </is>
      </c>
      <c r="G5783" s="3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37" t="inlineStr">
        <is>
          <t>2026-10-04</t>
        </is>
      </c>
      <c r="B5785" s="37" t="inlineStr">
        <is>
          <t>Moves</t>
        </is>
      </c>
      <c r="C5785" s="37" t="inlineStr">
        <is>
          <t>Fire Blast power</t>
        </is>
      </c>
      <c r="D5785" s="37" t="n">
        <v>110</v>
      </c>
      <c r="E5785" s="37" t="n">
        <v>120</v>
      </c>
      <c r="F5785" s="37" t="inlineStr">
        <is>
          <t>Differs from upstream baseline</t>
        </is>
      </c>
      <c r="G5785" s="3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37" t="inlineStr">
        <is>
          <t>2026-10-04</t>
        </is>
      </c>
      <c r="B5787" s="37" t="inlineStr">
        <is>
          <t>Moves</t>
        </is>
      </c>
      <c r="C5787" s="37" t="inlineStr">
        <is>
          <t>Fire Fang accuracy</t>
        </is>
      </c>
      <c r="D5787" s="37" t="n">
        <v>95</v>
      </c>
      <c r="E5787" s="37" t="n">
        <v>100</v>
      </c>
      <c r="F5787" s="37" t="inlineStr">
        <is>
          <t>Differs from upstream baseline</t>
        </is>
      </c>
      <c r="G5787" s="3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37" t="inlineStr">
        <is>
          <t>2026-10-04</t>
        </is>
      </c>
      <c r="B5789" s="37" t="inlineStr">
        <is>
          <t>Moves</t>
        </is>
      </c>
      <c r="C5789" s="37" t="inlineStr">
        <is>
          <t>Fire Spin power</t>
        </is>
      </c>
      <c r="D5789" s="37" t="n">
        <v>35</v>
      </c>
      <c r="E5789" s="37" t="n">
        <v>90</v>
      </c>
      <c r="F5789" s="37" t="inlineStr">
        <is>
          <t>Differs from upstream baseline</t>
        </is>
      </c>
      <c r="G5789" s="3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37" t="inlineStr">
        <is>
          <t>2026-10-04</t>
        </is>
      </c>
      <c r="B5791" s="37" t="inlineStr">
        <is>
          <t>Moves</t>
        </is>
      </c>
      <c r="C5791" s="37" t="inlineStr">
        <is>
          <t>Flamethrower power</t>
        </is>
      </c>
      <c r="D5791" s="37" t="n">
        <v>90</v>
      </c>
      <c r="E5791" s="37" t="n">
        <v>95</v>
      </c>
      <c r="F5791" s="37" t="inlineStr">
        <is>
          <t>Differs from upstream baseline</t>
        </is>
      </c>
      <c r="G5791" s="3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37" t="inlineStr">
        <is>
          <t>2026-10-04</t>
        </is>
      </c>
      <c r="B5793" s="37" t="inlineStr">
        <is>
          <t>Moves</t>
        </is>
      </c>
      <c r="C5793" s="37" t="inlineStr">
        <is>
          <t>Flame Charge power</t>
        </is>
      </c>
      <c r="D5793" s="37" t="n">
        <v>50</v>
      </c>
      <c r="E5793" s="37" t="n">
        <v>60</v>
      </c>
      <c r="F5793" s="37" t="inlineStr">
        <is>
          <t>Differs from upstream baseline</t>
        </is>
      </c>
      <c r="G5793" s="3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37" t="inlineStr">
        <is>
          <t>2026-10-04</t>
        </is>
      </c>
      <c r="B5795" s="37" t="inlineStr">
        <is>
          <t>Moves</t>
        </is>
      </c>
      <c r="C5795" s="37" t="inlineStr">
        <is>
          <t>Flare Blitz pp</t>
        </is>
      </c>
      <c r="D5795" s="37" t="n">
        <v>15</v>
      </c>
      <c r="E5795" s="37" t="n">
        <v>8</v>
      </c>
      <c r="F5795" s="37" t="inlineStr">
        <is>
          <t>Differs from upstream baseline</t>
        </is>
      </c>
      <c r="G5795" s="3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37" t="inlineStr">
        <is>
          <t>2026-10-04</t>
        </is>
      </c>
      <c r="B5797" s="37" t="inlineStr">
        <is>
          <t>Moves</t>
        </is>
      </c>
      <c r="C5797" s="37" t="inlineStr">
        <is>
          <t>Flying Press power</t>
        </is>
      </c>
      <c r="D5797" s="37" t="n">
        <v>100</v>
      </c>
      <c r="E5797" s="37" t="n">
        <v>110</v>
      </c>
      <c r="F5797" s="37" t="inlineStr">
        <is>
          <t>Differs from upstream baseline</t>
        </is>
      </c>
      <c r="G5797" s="3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37" t="inlineStr">
        <is>
          <t>2026-10-04</t>
        </is>
      </c>
      <c r="B5799" s="37" t="inlineStr">
        <is>
          <t>Moves</t>
        </is>
      </c>
      <c r="C5799" s="37" t="inlineStr">
        <is>
          <t>Focus Blast accuracy</t>
        </is>
      </c>
      <c r="D5799" s="37" t="n">
        <v>70</v>
      </c>
      <c r="E5799" s="37" t="n">
        <v>85</v>
      </c>
      <c r="F5799" s="37" t="inlineStr">
        <is>
          <t>Differs from upstream baseline</t>
        </is>
      </c>
      <c r="G5799" s="3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37" t="inlineStr">
        <is>
          <t>2026-10-04</t>
        </is>
      </c>
      <c r="B5801" s="37" t="inlineStr">
        <is>
          <t>Moves</t>
        </is>
      </c>
      <c r="C5801" s="37" t="inlineStr">
        <is>
          <t>Follow Me accuracy</t>
        </is>
      </c>
      <c r="D5801" s="37" t="n">
        <v>100</v>
      </c>
      <c r="E5801" s="37" t="n">
        <v>0</v>
      </c>
      <c r="F5801" s="37" t="inlineStr">
        <is>
          <t>Differs from upstream baseline</t>
        </is>
      </c>
      <c r="G5801" s="3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37" t="inlineStr">
        <is>
          <t>2026-10-04</t>
        </is>
      </c>
      <c r="B5803" s="37" t="inlineStr">
        <is>
          <t>Moves</t>
        </is>
      </c>
      <c r="C5803" s="37" t="inlineStr">
        <is>
          <t>Foresight pp</t>
        </is>
      </c>
      <c r="D5803" s="37" t="n">
        <v>40</v>
      </c>
      <c r="E5803" s="37" t="n">
        <v>5</v>
      </c>
      <c r="F5803" s="37" t="inlineStr">
        <is>
          <t>Differs from upstream baseline</t>
        </is>
      </c>
      <c r="G5803" s="3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37" t="inlineStr">
        <is>
          <t>2026-10-04</t>
        </is>
      </c>
      <c r="B5805" s="37" t="inlineStr">
        <is>
          <t>Moves</t>
        </is>
      </c>
      <c r="C5805" s="37" t="inlineStr">
        <is>
          <t>Freeze Shock accuracy</t>
        </is>
      </c>
      <c r="D5805" s="37" t="n">
        <v>90</v>
      </c>
      <c r="E5805" s="37" t="n">
        <v>95</v>
      </c>
      <c r="F5805" s="37" t="inlineStr">
        <is>
          <t>Differs from upstream baseline</t>
        </is>
      </c>
      <c r="G5805" s="3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37" t="inlineStr">
        <is>
          <t>2026-10-04</t>
        </is>
      </c>
      <c r="B5807" s="37" t="inlineStr">
        <is>
          <t>Moves</t>
        </is>
      </c>
      <c r="C5807" s="37" t="inlineStr">
        <is>
          <t>Frost Breath power</t>
        </is>
      </c>
      <c r="D5807" s="37" t="n">
        <v>60</v>
      </c>
      <c r="E5807" s="37" t="n">
        <v>70</v>
      </c>
      <c r="F5807" s="37" t="inlineStr">
        <is>
          <t>Differs from upstream baseline</t>
        </is>
      </c>
      <c r="G5807" s="3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37" t="inlineStr">
        <is>
          <t>2026-10-04</t>
        </is>
      </c>
      <c r="B5809" s="37" t="inlineStr">
        <is>
          <t>Moves</t>
        </is>
      </c>
      <c r="C5809" s="37" t="inlineStr">
        <is>
          <t>Frustration power</t>
        </is>
      </c>
      <c r="D5809" s="37" t="n">
        <v>1</v>
      </c>
      <c r="E5809" s="37" t="n">
        <v>121</v>
      </c>
      <c r="F5809" s="37" t="inlineStr">
        <is>
          <t>Differs from upstream baseline</t>
        </is>
      </c>
      <c r="G5809" s="3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37" t="inlineStr">
        <is>
          <t>2026-10-04</t>
        </is>
      </c>
      <c r="B5811" s="37" t="inlineStr">
        <is>
          <t>Moves</t>
        </is>
      </c>
      <c r="C5811" s="37" t="inlineStr">
        <is>
          <t>Fury Cutter power</t>
        </is>
      </c>
      <c r="D5811" s="37" t="n">
        <v>40</v>
      </c>
      <c r="E5811" s="37" t="n">
        <v>30</v>
      </c>
      <c r="F5811" s="37" t="inlineStr">
        <is>
          <t>Differs from upstream baseline</t>
        </is>
      </c>
      <c r="G5811" s="3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37" t="inlineStr">
        <is>
          <t>2026-10-04</t>
        </is>
      </c>
      <c r="B5813" s="37" t="inlineStr">
        <is>
          <t>Moves</t>
        </is>
      </c>
      <c r="C5813" s="37" t="inlineStr">
        <is>
          <t>Fury Swipes power</t>
        </is>
      </c>
      <c r="D5813" s="37" t="n">
        <v>18</v>
      </c>
      <c r="E5813" s="37" t="n">
        <v>30</v>
      </c>
      <c r="F5813" s="37" t="inlineStr">
        <is>
          <t>Differs from upstream baseline</t>
        </is>
      </c>
      <c r="G5813" s="3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37" t="inlineStr">
        <is>
          <t>2026-10-04</t>
        </is>
      </c>
      <c r="B5815" s="37" t="inlineStr">
        <is>
          <t>Moves</t>
        </is>
      </c>
      <c r="C5815" s="37" t="inlineStr">
        <is>
          <t>Future Sight pp</t>
        </is>
      </c>
      <c r="D5815" s="37" t="n">
        <v>10</v>
      </c>
      <c r="E5815" s="37" t="n">
        <v>15</v>
      </c>
      <c r="F5815" s="37" t="inlineStr">
        <is>
          <t>Differs from upstream baseline</t>
        </is>
      </c>
      <c r="G5815" s="3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37" t="inlineStr">
        <is>
          <t>2026-10-04</t>
        </is>
      </c>
      <c r="B5817" s="37" t="inlineStr">
        <is>
          <t>Moves</t>
        </is>
      </c>
      <c r="C5817" s="37" t="inlineStr">
        <is>
          <t>Gear Grind accuracy</t>
        </is>
      </c>
      <c r="D5817" s="37" t="n">
        <v>85</v>
      </c>
      <c r="E5817" s="37" t="n">
        <v>95</v>
      </c>
      <c r="F5817" s="37" t="inlineStr">
        <is>
          <t>Differs from upstream baseline</t>
        </is>
      </c>
      <c r="G5817" s="3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37" t="inlineStr">
        <is>
          <t>2026-10-04</t>
        </is>
      </c>
      <c r="B5819" s="37" t="inlineStr">
        <is>
          <t>Moves</t>
        </is>
      </c>
      <c r="C5819" s="37" t="inlineStr">
        <is>
          <t>Giga Drain pp</t>
        </is>
      </c>
      <c r="D5819" s="37" t="n">
        <v>10</v>
      </c>
      <c r="E5819" s="37" t="n">
        <v>15</v>
      </c>
      <c r="F5819" s="37" t="inlineStr">
        <is>
          <t>Differs from upstream baseline</t>
        </is>
      </c>
      <c r="G5819" s="3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37" t="inlineStr">
        <is>
          <t>2026-10-04</t>
        </is>
      </c>
      <c r="B5821" s="37" t="inlineStr">
        <is>
          <t>Moves</t>
        </is>
      </c>
      <c r="C5821" s="37" t="inlineStr">
        <is>
          <t>Giga Impact accuracy</t>
        </is>
      </c>
      <c r="D5821" s="37" t="n">
        <v>90</v>
      </c>
      <c r="E5821" s="37" t="n">
        <v>100</v>
      </c>
      <c r="F5821" s="37" t="inlineStr">
        <is>
          <t>Differs from upstream baseline</t>
        </is>
      </c>
      <c r="G5821" s="3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37" t="inlineStr">
        <is>
          <t>2026-10-04</t>
        </is>
      </c>
      <c r="B5823" s="37" t="inlineStr">
        <is>
          <t>Moves</t>
        </is>
      </c>
      <c r="C5823" s="37" t="inlineStr">
        <is>
          <t>Glaciate accuracy</t>
        </is>
      </c>
      <c r="D5823" s="37" t="n">
        <v>95</v>
      </c>
      <c r="E5823" s="37" t="n">
        <v>100</v>
      </c>
      <c r="F5823" s="37" t="inlineStr">
        <is>
          <t>Differs from upstream baseline</t>
        </is>
      </c>
      <c r="G5823" s="3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37" t="inlineStr">
        <is>
          <t>2026-10-04</t>
        </is>
      </c>
      <c r="B5825" s="37" t="inlineStr">
        <is>
          <t>Moves</t>
        </is>
      </c>
      <c r="C5825" s="37" t="inlineStr">
        <is>
          <t>Grass Whistle accuracy</t>
        </is>
      </c>
      <c r="D5825" s="37" t="n">
        <v>55</v>
      </c>
      <c r="E5825" s="37" t="n">
        <v>70</v>
      </c>
      <c r="F5825" s="37" t="inlineStr">
        <is>
          <t>Differs from upstream baseline</t>
        </is>
      </c>
      <c r="G5825" s="3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37" t="inlineStr">
        <is>
          <t>2026-10-04</t>
        </is>
      </c>
      <c r="B5827" s="37" t="inlineStr">
        <is>
          <t>Moves</t>
        </is>
      </c>
      <c r="C5827" s="37" t="inlineStr">
        <is>
          <t>Grudge accuracy</t>
        </is>
      </c>
      <c r="D5827" s="37" t="n">
        <v>100</v>
      </c>
      <c r="E5827" s="37" t="n">
        <v>0</v>
      </c>
      <c r="F5827" s="37" t="inlineStr">
        <is>
          <t>Differs from upstream baseline</t>
        </is>
      </c>
      <c r="G5827" s="3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37" t="inlineStr">
        <is>
          <t>2026-10-04</t>
        </is>
      </c>
      <c r="B5829" s="37" t="inlineStr">
        <is>
          <t>Moves</t>
        </is>
      </c>
      <c r="C5829" s="37" t="inlineStr">
        <is>
          <t>Guillotine pp</t>
        </is>
      </c>
      <c r="D5829" s="37" t="n">
        <v>5</v>
      </c>
      <c r="E5829" s="37" t="n">
        <v>8</v>
      </c>
      <c r="F5829" s="37" t="inlineStr">
        <is>
          <t>Differs from upstream baseline</t>
        </is>
      </c>
      <c r="G5829" s="3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37" t="inlineStr">
        <is>
          <t>2026-10-04</t>
        </is>
      </c>
      <c r="B5831" s="37" t="inlineStr">
        <is>
          <t>Moves</t>
        </is>
      </c>
      <c r="C5831" s="37" t="inlineStr">
        <is>
          <t>Gunk Shot pp</t>
        </is>
      </c>
      <c r="D5831" s="37" t="n">
        <v>5</v>
      </c>
      <c r="E5831" s="37" t="n">
        <v>8</v>
      </c>
      <c r="F5831" s="37" t="inlineStr">
        <is>
          <t>Differs from upstream baseline</t>
        </is>
      </c>
      <c r="G5831" s="3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37" t="inlineStr">
        <is>
          <t>2026-10-04</t>
        </is>
      </c>
      <c r="B5833" s="37" t="inlineStr">
        <is>
          <t>Moves</t>
        </is>
      </c>
      <c r="C5833" s="37" t="inlineStr">
        <is>
          <t>Hail pp</t>
        </is>
      </c>
      <c r="D5833" s="37" t="n">
        <v>10</v>
      </c>
      <c r="E5833" s="37" t="n">
        <v>1</v>
      </c>
      <c r="F5833" s="37" t="inlineStr">
        <is>
          <t>Differs from upstream baseline</t>
        </is>
      </c>
      <c r="G5833" s="3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37" t="inlineStr">
        <is>
          <t>2026-10-04</t>
        </is>
      </c>
      <c r="B5835" s="37" t="inlineStr">
        <is>
          <t>Moves</t>
        </is>
      </c>
      <c r="C5835" s="37" t="inlineStr">
        <is>
          <t>Harden pp</t>
        </is>
      </c>
      <c r="D5835" s="37" t="n">
        <v>30</v>
      </c>
      <c r="E5835" s="37" t="n">
        <v>5</v>
      </c>
      <c r="F5835" s="37" t="inlineStr">
        <is>
          <t>Differs from upstream baseline</t>
        </is>
      </c>
      <c r="G5835" s="3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37" t="inlineStr">
        <is>
          <t>2026-10-04</t>
        </is>
      </c>
      <c r="B5837" s="37" t="inlineStr">
        <is>
          <t>Moves</t>
        </is>
      </c>
      <c r="C5837" s="37" t="inlineStr">
        <is>
          <t>Heal Bell pp</t>
        </is>
      </c>
      <c r="D5837" s="37" t="n">
        <v>5</v>
      </c>
      <c r="E5837" s="37" t="n">
        <v>1</v>
      </c>
      <c r="F5837" s="37" t="inlineStr">
        <is>
          <t>Differs from upstream baseline</t>
        </is>
      </c>
      <c r="G5837" s="3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37" t="inlineStr">
        <is>
          <t>2026-10-04</t>
        </is>
      </c>
      <c r="B5839" s="37" t="inlineStr">
        <is>
          <t>Moves</t>
        </is>
      </c>
      <c r="C5839" s="37" t="inlineStr">
        <is>
          <t>Heart Swap power</t>
        </is>
      </c>
      <c r="D5839" s="37" t="n">
        <v>0</v>
      </c>
      <c r="E5839" s="37" t="n">
        <v>95</v>
      </c>
      <c r="F5839" s="37" t="inlineStr">
        <is>
          <t>Differs from upstream baseline</t>
        </is>
      </c>
      <c r="G5839" s="3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37" t="inlineStr">
        <is>
          <t>2026-10-04</t>
        </is>
      </c>
      <c r="B5841" s="37" t="inlineStr">
        <is>
          <t>Moves</t>
        </is>
      </c>
      <c r="C5841" s="37" t="inlineStr">
        <is>
          <t>Heat Wave power</t>
        </is>
      </c>
      <c r="D5841" s="37" t="n">
        <v>95</v>
      </c>
      <c r="E5841" s="37" t="n">
        <v>100</v>
      </c>
      <c r="F5841" s="37" t="inlineStr">
        <is>
          <t>Differs from upstream baseline</t>
        </is>
      </c>
      <c r="G5841" s="3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37" t="inlineStr">
        <is>
          <t>2026-10-04</t>
        </is>
      </c>
      <c r="B5843" s="37" t="inlineStr">
        <is>
          <t>Moves</t>
        </is>
      </c>
      <c r="C5843" s="37" t="inlineStr">
        <is>
          <t>Helping Hand accuracy</t>
        </is>
      </c>
      <c r="D5843" s="37" t="n">
        <v>100</v>
      </c>
      <c r="E5843" s="37" t="n">
        <v>0</v>
      </c>
      <c r="F5843" s="37" t="inlineStr">
        <is>
          <t>Differs from upstream baseline</t>
        </is>
      </c>
      <c r="G5843" s="3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37" t="inlineStr">
        <is>
          <t>2026-10-04</t>
        </is>
      </c>
      <c r="B5845" s="37" t="inlineStr">
        <is>
          <t>Moves</t>
        </is>
      </c>
      <c r="C5845" s="37" t="inlineStr">
        <is>
          <t>Hidden Power power</t>
        </is>
      </c>
      <c r="D5845" s="37" t="n">
        <v>60</v>
      </c>
      <c r="E5845" s="37" t="n">
        <v>1</v>
      </c>
      <c r="F5845" s="37" t="inlineStr">
        <is>
          <t>Differs from upstream baseline</t>
        </is>
      </c>
      <c r="G5845" s="3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37" t="inlineStr">
        <is>
          <t>2026-10-04</t>
        </is>
      </c>
      <c r="B5847" s="37" t="inlineStr">
        <is>
          <t>Moves</t>
        </is>
      </c>
      <c r="C5847" s="37" t="inlineStr">
        <is>
          <t>High Jump Kick pp</t>
        </is>
      </c>
      <c r="D5847" s="37" t="n">
        <v>10</v>
      </c>
      <c r="E5847" s="37" t="n">
        <v>20</v>
      </c>
      <c r="F5847" s="37" t="inlineStr">
        <is>
          <t>Differs from upstream baseline</t>
        </is>
      </c>
      <c r="G5847" s="3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37" t="inlineStr">
        <is>
          <t>2026-10-04</t>
        </is>
      </c>
      <c r="B5849" s="37" t="inlineStr">
        <is>
          <t>Moves</t>
        </is>
      </c>
      <c r="C5849" s="37" t="inlineStr">
        <is>
          <t>Horn Leech power</t>
        </is>
      </c>
      <c r="D5849" s="37" t="n">
        <v>75</v>
      </c>
      <c r="E5849" s="37" t="n">
        <v>80</v>
      </c>
      <c r="F5849" s="37" t="inlineStr">
        <is>
          <t>Differs from upstream baseline</t>
        </is>
      </c>
      <c r="G5849" s="3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37" t="inlineStr">
        <is>
          <t>2026-10-04</t>
        </is>
      </c>
      <c r="B5851" s="37" t="inlineStr">
        <is>
          <t>Moves</t>
        </is>
      </c>
      <c r="C5851" s="37" t="inlineStr">
        <is>
          <t>Hurricane power</t>
        </is>
      </c>
      <c r="D5851" s="37" t="n">
        <v>110</v>
      </c>
      <c r="E5851" s="37" t="n">
        <v>120</v>
      </c>
      <c r="F5851" s="37" t="inlineStr">
        <is>
          <t>Differs from upstream baseline</t>
        </is>
      </c>
      <c r="G5851" s="3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37" t="inlineStr">
        <is>
          <t>2026-10-04</t>
        </is>
      </c>
      <c r="B5853" s="37" t="inlineStr">
        <is>
          <t>Moves</t>
        </is>
      </c>
      <c r="C5853" s="37" t="inlineStr">
        <is>
          <t>Hydro Cannon accuracy</t>
        </is>
      </c>
      <c r="D5853" s="37" t="n">
        <v>90</v>
      </c>
      <c r="E5853" s="37" t="n">
        <v>95</v>
      </c>
      <c r="F5853" s="37" t="inlineStr">
        <is>
          <t>Differs from upstream baseline</t>
        </is>
      </c>
      <c r="G5853" s="3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37" t="inlineStr">
        <is>
          <t>2026-10-04</t>
        </is>
      </c>
      <c r="B5855" s="37" t="inlineStr">
        <is>
          <t>Moves</t>
        </is>
      </c>
      <c r="C5855" s="37" t="inlineStr">
        <is>
          <t>Hydro Pump accuracy</t>
        </is>
      </c>
      <c r="D5855" s="37" t="n">
        <v>80</v>
      </c>
      <c r="E5855" s="37" t="n">
        <v>85</v>
      </c>
      <c r="F5855" s="37" t="inlineStr">
        <is>
          <t>Differs from upstream baseline</t>
        </is>
      </c>
      <c r="G5855" s="3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37" t="inlineStr">
        <is>
          <t>2026-10-04</t>
        </is>
      </c>
      <c r="B5857" s="37" t="inlineStr">
        <is>
          <t>Moves</t>
        </is>
      </c>
      <c r="C5857" s="37" t="inlineStr">
        <is>
          <t>Hyperspace Fury power</t>
        </is>
      </c>
      <c r="D5857" s="37" t="n">
        <v>100</v>
      </c>
      <c r="E5857" s="37" t="n">
        <v>110</v>
      </c>
      <c r="F5857" s="37" t="inlineStr">
        <is>
          <t>Differs from upstream baseline</t>
        </is>
      </c>
      <c r="G5857" s="3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37" t="inlineStr">
        <is>
          <t>2026-10-04</t>
        </is>
      </c>
      <c r="B5859" s="37" t="inlineStr">
        <is>
          <t>Moves</t>
        </is>
      </c>
      <c r="C5859" s="37" t="inlineStr">
        <is>
          <t>Hyper Beam power</t>
        </is>
      </c>
      <c r="D5859" s="37" t="n">
        <v>150</v>
      </c>
      <c r="E5859" s="37" t="n">
        <v>180</v>
      </c>
      <c r="F5859" s="37" t="inlineStr">
        <is>
          <t>Differs from upstream baseline</t>
        </is>
      </c>
      <c r="G5859" s="3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37" t="inlineStr">
        <is>
          <t>2026-10-04</t>
        </is>
      </c>
      <c r="B5861" s="37" t="inlineStr">
        <is>
          <t>Moves</t>
        </is>
      </c>
      <c r="C5861" s="37" t="inlineStr">
        <is>
          <t>Hyper Beam pp</t>
        </is>
      </c>
      <c r="D5861" s="37" t="n">
        <v>5</v>
      </c>
      <c r="E5861" s="37" t="n">
        <v>8</v>
      </c>
      <c r="F5861" s="37" t="inlineStr">
        <is>
          <t>Differs from upstream baseline</t>
        </is>
      </c>
      <c r="G5861" s="3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37" t="inlineStr">
        <is>
          <t>2026-10-04</t>
        </is>
      </c>
      <c r="B5863" s="37" t="inlineStr">
        <is>
          <t>Moves</t>
        </is>
      </c>
      <c r="C5863" s="37" t="inlineStr">
        <is>
          <t>Hyper Fang accuracy</t>
        </is>
      </c>
      <c r="D5863" s="37" t="n">
        <v>90</v>
      </c>
      <c r="E5863" s="37" t="n">
        <v>100</v>
      </c>
      <c r="F5863" s="37" t="inlineStr">
        <is>
          <t>Differs from upstream baseline</t>
        </is>
      </c>
      <c r="G5863" s="3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37" t="inlineStr">
        <is>
          <t>2026-10-04</t>
        </is>
      </c>
      <c r="B5865" s="37" t="inlineStr">
        <is>
          <t>Moves</t>
        </is>
      </c>
      <c r="C5865" s="37" t="inlineStr">
        <is>
          <t>Hypnosis accuracy</t>
        </is>
      </c>
      <c r="D5865" s="37" t="n">
        <v>60</v>
      </c>
      <c r="E5865" s="37" t="n">
        <v>70</v>
      </c>
      <c r="F5865" s="37" t="inlineStr">
        <is>
          <t>Differs from upstream baseline</t>
        </is>
      </c>
      <c r="G5865" s="3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37" t="inlineStr">
        <is>
          <t>2026-10-04</t>
        </is>
      </c>
      <c r="B5867" s="37" t="inlineStr">
        <is>
          <t>Moves</t>
        </is>
      </c>
      <c r="C5867" s="37" t="inlineStr">
        <is>
          <t>Ice Ball accuracy</t>
        </is>
      </c>
      <c r="D5867" s="37" t="n">
        <v>90</v>
      </c>
      <c r="E5867" s="37" t="n">
        <v>70</v>
      </c>
      <c r="F5867" s="37" t="inlineStr">
        <is>
          <t>Differs from upstream baseline</t>
        </is>
      </c>
      <c r="G5867" s="3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37" t="inlineStr">
        <is>
          <t>2026-10-04</t>
        </is>
      </c>
      <c r="B5869" s="37" t="inlineStr">
        <is>
          <t>Moves</t>
        </is>
      </c>
      <c r="C5869" s="37" t="inlineStr">
        <is>
          <t>Ice Burn accuracy</t>
        </is>
      </c>
      <c r="D5869" s="37" t="n">
        <v>90</v>
      </c>
      <c r="E5869" s="37" t="n">
        <v>95</v>
      </c>
      <c r="F5869" s="37" t="inlineStr">
        <is>
          <t>Differs from upstream baseline</t>
        </is>
      </c>
      <c r="G5869" s="3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37" t="inlineStr">
        <is>
          <t>2026-10-04</t>
        </is>
      </c>
      <c r="B5871" s="37" t="inlineStr">
        <is>
          <t>Moves</t>
        </is>
      </c>
      <c r="C5871" s="37" t="inlineStr">
        <is>
          <t>Ice Fang accuracy</t>
        </is>
      </c>
      <c r="D5871" s="37" t="n">
        <v>95</v>
      </c>
      <c r="E5871" s="37" t="n">
        <v>100</v>
      </c>
      <c r="F5871" s="37" t="inlineStr">
        <is>
          <t>Differs from upstream baseline</t>
        </is>
      </c>
      <c r="G5871" s="3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37" t="inlineStr">
        <is>
          <t>2026-10-04</t>
        </is>
      </c>
      <c r="B5873" s="37" t="inlineStr">
        <is>
          <t>Moves</t>
        </is>
      </c>
      <c r="C5873" s="37" t="inlineStr">
        <is>
          <t>Ice Shard pp</t>
        </is>
      </c>
      <c r="D5873" s="37" t="n">
        <v>30</v>
      </c>
      <c r="E5873" s="37" t="n">
        <v>10</v>
      </c>
      <c r="F5873" s="37" t="inlineStr">
        <is>
          <t>Differs from upstream baseline</t>
        </is>
      </c>
      <c r="G5873" s="3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37" t="inlineStr">
        <is>
          <t>2026-10-04</t>
        </is>
      </c>
      <c r="B5875" s="37" t="inlineStr">
        <is>
          <t>Moves</t>
        </is>
      </c>
      <c r="C5875" s="37" t="inlineStr">
        <is>
          <t>Icicle Crash accuracy</t>
        </is>
      </c>
      <c r="D5875" s="37" t="n">
        <v>90</v>
      </c>
      <c r="E5875" s="37" t="n">
        <v>100</v>
      </c>
      <c r="F5875" s="37" t="inlineStr">
        <is>
          <t>Differs from upstream baseline</t>
        </is>
      </c>
      <c r="G5875" s="3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37" t="inlineStr">
        <is>
          <t>2026-10-04</t>
        </is>
      </c>
      <c r="B5877" s="37" t="inlineStr">
        <is>
          <t>Moves</t>
        </is>
      </c>
      <c r="C5877" s="37" t="inlineStr">
        <is>
          <t>Incinerate power</t>
        </is>
      </c>
      <c r="D5877" s="37" t="n">
        <v>60</v>
      </c>
      <c r="E5877" s="37" t="n">
        <v>70</v>
      </c>
      <c r="F5877" s="37" t="inlineStr">
        <is>
          <t>Differs from upstream baseline</t>
        </is>
      </c>
      <c r="G5877" s="3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37" t="inlineStr">
        <is>
          <t>2026-10-04</t>
        </is>
      </c>
      <c r="B5879" s="37" t="inlineStr">
        <is>
          <t>Moves</t>
        </is>
      </c>
      <c r="C5879" s="37" t="inlineStr">
        <is>
          <t>Infestation power</t>
        </is>
      </c>
      <c r="D5879" s="37" t="n">
        <v>20</v>
      </c>
      <c r="E5879" s="37" t="n">
        <v>30</v>
      </c>
      <c r="F5879" s="37" t="inlineStr">
        <is>
          <t>Differs from upstream baseline</t>
        </is>
      </c>
      <c r="G5879" s="3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37" t="inlineStr">
        <is>
          <t>2026-10-04</t>
        </is>
      </c>
      <c r="B5881" s="37" t="inlineStr">
        <is>
          <t>Moves</t>
        </is>
      </c>
      <c r="C5881" s="37" t="inlineStr">
        <is>
          <t>Ingrain pp</t>
        </is>
      </c>
      <c r="D5881" s="37" t="n">
        <v>20</v>
      </c>
      <c r="E5881" s="37" t="n">
        <v>1</v>
      </c>
      <c r="F5881" s="37" t="inlineStr">
        <is>
          <t>Differs from upstream baseline</t>
        </is>
      </c>
      <c r="G5881" s="3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37" t="inlineStr">
        <is>
          <t>2026-10-04</t>
        </is>
      </c>
      <c r="B5883" s="37" t="inlineStr">
        <is>
          <t>Moves</t>
        </is>
      </c>
      <c r="C5883" s="37" t="inlineStr">
        <is>
          <t>Iron Tail power</t>
        </is>
      </c>
      <c r="D5883" s="37" t="n">
        <v>100</v>
      </c>
      <c r="E5883" s="37" t="n">
        <v>120</v>
      </c>
      <c r="F5883" s="37" t="inlineStr">
        <is>
          <t>Differs from upstream baseline</t>
        </is>
      </c>
      <c r="G5883" s="3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37" t="inlineStr">
        <is>
          <t>2026-10-04</t>
        </is>
      </c>
      <c r="B5885" s="37" t="inlineStr">
        <is>
          <t>Moves</t>
        </is>
      </c>
      <c r="C5885" s="37" t="inlineStr">
        <is>
          <t>Judgment power</t>
        </is>
      </c>
      <c r="D5885" s="37" t="n">
        <v>100</v>
      </c>
      <c r="E5885" s="37" t="n">
        <v>120</v>
      </c>
      <c r="F5885" s="37" t="inlineStr">
        <is>
          <t>Differs from upstream baseline</t>
        </is>
      </c>
      <c r="G5885" s="3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37" t="inlineStr">
        <is>
          <t>2026-10-04</t>
        </is>
      </c>
      <c r="B5887" s="37" t="inlineStr">
        <is>
          <t>Moves</t>
        </is>
      </c>
      <c r="C5887" s="37" t="inlineStr">
        <is>
          <t>Jump Kick accuracy</t>
        </is>
      </c>
      <c r="D5887" s="37" t="n">
        <v>95</v>
      </c>
      <c r="E5887" s="37" t="n">
        <v>90</v>
      </c>
      <c r="F5887" s="37" t="inlineStr">
        <is>
          <t>Differs from upstream baseline</t>
        </is>
      </c>
      <c r="G5887" s="3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37" t="inlineStr">
        <is>
          <t>2026-10-04</t>
        </is>
      </c>
      <c r="B5889" s="37" t="inlineStr">
        <is>
          <t>Moves</t>
        </is>
      </c>
      <c r="C5889" s="37" t="inlineStr">
        <is>
          <t>Kinesis accuracy</t>
        </is>
      </c>
      <c r="D5889" s="37" t="n">
        <v>80</v>
      </c>
      <c r="E5889" s="37" t="n">
        <v>100</v>
      </c>
      <c r="F5889" s="37" t="inlineStr">
        <is>
          <t>Differs from upstream baseline</t>
        </is>
      </c>
      <c r="G5889" s="3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37" t="inlineStr">
        <is>
          <t>2026-10-04</t>
        </is>
      </c>
      <c r="B5891" s="37" t="inlineStr">
        <is>
          <t>Moves</t>
        </is>
      </c>
      <c r="C5891" s="37" t="inlineStr">
        <is>
          <t>Land's Wrath power</t>
        </is>
      </c>
      <c r="D5891" s="37" t="n">
        <v>90</v>
      </c>
      <c r="E5891" s="37" t="n">
        <v>95</v>
      </c>
      <c r="F5891" s="37" t="inlineStr">
        <is>
          <t>Differs from upstream baseline</t>
        </is>
      </c>
      <c r="G5891" s="3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37" t="inlineStr">
        <is>
          <t>2026-10-04</t>
        </is>
      </c>
      <c r="B5893" s="37" t="inlineStr">
        <is>
          <t>Moves</t>
        </is>
      </c>
      <c r="C5893" s="37" t="inlineStr">
        <is>
          <t>Leaf Blade power</t>
        </is>
      </c>
      <c r="D5893" s="37" t="n">
        <v>90</v>
      </c>
      <c r="E5893" s="37" t="n">
        <v>95</v>
      </c>
      <c r="F5893" s="37" t="inlineStr">
        <is>
          <t>Differs from upstream baseline</t>
        </is>
      </c>
      <c r="G5893" s="3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37" t="inlineStr">
        <is>
          <t>2026-10-04</t>
        </is>
      </c>
      <c r="B5895" s="37" t="inlineStr">
        <is>
          <t>Moves</t>
        </is>
      </c>
      <c r="C5895" s="37" t="inlineStr">
        <is>
          <t>Leaf Storm accuracy</t>
        </is>
      </c>
      <c r="D5895" s="37" t="n">
        <v>90</v>
      </c>
      <c r="E5895" s="37" t="n">
        <v>85</v>
      </c>
      <c r="F5895" s="37" t="inlineStr">
        <is>
          <t>Differs from upstream baseline</t>
        </is>
      </c>
      <c r="G5895" s="3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37" t="inlineStr">
        <is>
          <t>2026-10-04</t>
        </is>
      </c>
      <c r="B5897" s="37" t="inlineStr">
        <is>
          <t>Moves</t>
        </is>
      </c>
      <c r="C5897" s="37" t="inlineStr">
        <is>
          <t>Leaf Tornado accuracy</t>
        </is>
      </c>
      <c r="D5897" s="37" t="n">
        <v>90</v>
      </c>
      <c r="E5897" s="37" t="n">
        <v>100</v>
      </c>
      <c r="F5897" s="37" t="inlineStr">
        <is>
          <t>Differs from upstream baseline</t>
        </is>
      </c>
      <c r="G5897" s="3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37" t="inlineStr">
        <is>
          <t>2026-10-04</t>
        </is>
      </c>
      <c r="B5899" s="37" t="inlineStr">
        <is>
          <t>Moves</t>
        </is>
      </c>
      <c r="C5899" s="37" t="inlineStr">
        <is>
          <t>Leech Seed accuracy</t>
        </is>
      </c>
      <c r="D5899" s="37" t="n">
        <v>90</v>
      </c>
      <c r="E5899" s="37" t="n">
        <v>0</v>
      </c>
      <c r="F5899" s="37" t="inlineStr">
        <is>
          <t>Differs from upstream baseline</t>
        </is>
      </c>
      <c r="G5899" s="3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37" t="inlineStr">
        <is>
          <t>2026-10-04</t>
        </is>
      </c>
      <c r="B5901" s="37" t="inlineStr">
        <is>
          <t>Moves</t>
        </is>
      </c>
      <c r="C5901" s="37" t="inlineStr">
        <is>
          <t>Lick pp</t>
        </is>
      </c>
      <c r="D5901" s="37" t="n">
        <v>30</v>
      </c>
      <c r="E5901" s="37" t="n">
        <v>15</v>
      </c>
      <c r="F5901" s="37" t="inlineStr">
        <is>
          <t>Differs from upstream baseline</t>
        </is>
      </c>
      <c r="G5901" s="3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37" t="inlineStr">
        <is>
          <t>2026-10-04</t>
        </is>
      </c>
      <c r="B5903" s="37" t="inlineStr">
        <is>
          <t>Moves</t>
        </is>
      </c>
      <c r="C5903" s="37" t="inlineStr">
        <is>
          <t>Light Screen pp</t>
        </is>
      </c>
      <c r="D5903" s="37" t="n">
        <v>30</v>
      </c>
      <c r="E5903" s="37" t="n">
        <v>2</v>
      </c>
      <c r="F5903" s="37" t="inlineStr">
        <is>
          <t>Differs from upstream baseline</t>
        </is>
      </c>
      <c r="G5903" s="3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37" t="inlineStr">
        <is>
          <t>2026-10-04</t>
        </is>
      </c>
      <c r="B5905" s="37" t="inlineStr">
        <is>
          <t>Moves</t>
        </is>
      </c>
      <c r="C5905" s="37" t="inlineStr">
        <is>
          <t>Low Sweep power</t>
        </is>
      </c>
      <c r="D5905" s="37" t="n">
        <v>65</v>
      </c>
      <c r="E5905" s="37" t="n">
        <v>70</v>
      </c>
      <c r="F5905" s="37" t="inlineStr">
        <is>
          <t>Differs from upstream baseline</t>
        </is>
      </c>
      <c r="G5905" s="3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37" t="inlineStr">
        <is>
          <t>2026-10-04</t>
        </is>
      </c>
      <c r="B5907" s="37" t="inlineStr">
        <is>
          <t>Moves</t>
        </is>
      </c>
      <c r="C5907" s="37" t="inlineStr">
        <is>
          <t>Mach Punch pp</t>
        </is>
      </c>
      <c r="D5907" s="37" t="n">
        <v>30</v>
      </c>
      <c r="E5907" s="37" t="n">
        <v>15</v>
      </c>
      <c r="F5907" s="37" t="inlineStr">
        <is>
          <t>Differs from upstream baseline</t>
        </is>
      </c>
      <c r="G5907" s="3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37" t="inlineStr">
        <is>
          <t>2026-10-04</t>
        </is>
      </c>
      <c r="B5909" s="37" t="inlineStr">
        <is>
          <t>Moves</t>
        </is>
      </c>
      <c r="C5909" s="37" t="inlineStr">
        <is>
          <t>Magic Coat accuracy</t>
        </is>
      </c>
      <c r="D5909" s="37" t="n">
        <v>100</v>
      </c>
      <c r="E5909" s="37" t="n">
        <v>0</v>
      </c>
      <c r="F5909" s="37" t="inlineStr">
        <is>
          <t>Differs from upstream baseline</t>
        </is>
      </c>
      <c r="G5909" s="3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37" t="inlineStr">
        <is>
          <t>2026-10-04</t>
        </is>
      </c>
      <c r="B5911" s="37" t="inlineStr">
        <is>
          <t>Moves</t>
        </is>
      </c>
      <c r="C5911" s="37" t="inlineStr">
        <is>
          <t>Magma Storm accuracy</t>
        </is>
      </c>
      <c r="D5911" s="37" t="n">
        <v>75</v>
      </c>
      <c r="E5911" s="37" t="n">
        <v>100</v>
      </c>
      <c r="F5911" s="37" t="inlineStr">
        <is>
          <t>Differs from upstream baseline</t>
        </is>
      </c>
      <c r="G5911" s="3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37" t="inlineStr">
        <is>
          <t>2026-10-04</t>
        </is>
      </c>
      <c r="B5913" s="37" t="inlineStr">
        <is>
          <t>Moves</t>
        </is>
      </c>
      <c r="C5913" s="37" t="inlineStr">
        <is>
          <t>Meditate pp</t>
        </is>
      </c>
      <c r="D5913" s="37" t="n">
        <v>40</v>
      </c>
      <c r="E5913" s="37" t="n">
        <v>1</v>
      </c>
      <c r="F5913" s="37" t="inlineStr">
        <is>
          <t>Differs from upstream baseline</t>
        </is>
      </c>
      <c r="G5913" s="3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37" t="inlineStr">
        <is>
          <t>2026-10-04</t>
        </is>
      </c>
      <c r="B5915" s="37" t="inlineStr">
        <is>
          <t>Moves</t>
        </is>
      </c>
      <c r="C5915" s="37" t="inlineStr">
        <is>
          <t>Mega Kick power</t>
        </is>
      </c>
      <c r="D5915" s="37" t="n">
        <v>120</v>
      </c>
      <c r="E5915" s="37" t="n">
        <v>140</v>
      </c>
      <c r="F5915" s="37" t="inlineStr">
        <is>
          <t>Differs from upstream baseline</t>
        </is>
      </c>
      <c r="G5915" s="3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37" t="inlineStr">
        <is>
          <t>2026-10-04</t>
        </is>
      </c>
      <c r="B5917" s="37" t="inlineStr">
        <is>
          <t>Moves</t>
        </is>
      </c>
      <c r="C5917" s="37" t="inlineStr">
        <is>
          <t>Mega Kick pp</t>
        </is>
      </c>
      <c r="D5917" s="37" t="n">
        <v>5</v>
      </c>
      <c r="E5917" s="37" t="n">
        <v>8</v>
      </c>
      <c r="F5917" s="37" t="inlineStr">
        <is>
          <t>Differs from upstream baseline</t>
        </is>
      </c>
      <c r="G5917" s="3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37" t="inlineStr">
        <is>
          <t>2026-10-04</t>
        </is>
      </c>
      <c r="B5919" s="37" t="inlineStr">
        <is>
          <t>Moves</t>
        </is>
      </c>
      <c r="C5919" s="37" t="inlineStr">
        <is>
          <t>Memento power</t>
        </is>
      </c>
      <c r="D5919" s="37" t="n">
        <v>0</v>
      </c>
      <c r="E5919" s="37" t="n">
        <v>255</v>
      </c>
      <c r="F5919" s="37" t="inlineStr">
        <is>
          <t>Differs from upstream baseline</t>
        </is>
      </c>
      <c r="G5919" s="3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37" t="inlineStr">
        <is>
          <t>2026-10-04</t>
        </is>
      </c>
      <c r="B5921" s="37" t="inlineStr">
        <is>
          <t>Moves</t>
        </is>
      </c>
      <c r="C5921" s="37" t="inlineStr">
        <is>
          <t>Metal Claw accuracy</t>
        </is>
      </c>
      <c r="D5921" s="37" t="n">
        <v>95</v>
      </c>
      <c r="E5921" s="37" t="n">
        <v>100</v>
      </c>
      <c r="F5921" s="37" t="inlineStr">
        <is>
          <t>Differs from upstream baseline</t>
        </is>
      </c>
      <c r="G5921" s="3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37" t="inlineStr">
        <is>
          <t>2026-10-04</t>
        </is>
      </c>
      <c r="B5923" s="37" t="inlineStr">
        <is>
          <t>Moves</t>
        </is>
      </c>
      <c r="C5923" s="37" t="inlineStr">
        <is>
          <t>Metal Sound pp</t>
        </is>
      </c>
      <c r="D5923" s="37" t="n">
        <v>40</v>
      </c>
      <c r="E5923" s="37" t="n">
        <v>3</v>
      </c>
      <c r="F5923" s="37" t="inlineStr">
        <is>
          <t>Differs from upstream baseline</t>
        </is>
      </c>
      <c r="G5923" s="3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37" t="inlineStr">
        <is>
          <t>2026-10-04</t>
        </is>
      </c>
      <c r="B5925" s="37" t="inlineStr">
        <is>
          <t>Moves</t>
        </is>
      </c>
      <c r="C5925" s="37" t="inlineStr">
        <is>
          <t>Meteor Mash accuracy</t>
        </is>
      </c>
      <c r="D5925" s="37" t="n">
        <v>90</v>
      </c>
      <c r="E5925" s="37" t="n">
        <v>100</v>
      </c>
      <c r="F5925" s="37" t="inlineStr">
        <is>
          <t>Differs from upstream baseline</t>
        </is>
      </c>
      <c r="G5925" s="3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37" t="inlineStr">
        <is>
          <t>2026-10-04</t>
        </is>
      </c>
      <c r="B5927" s="37" t="inlineStr">
        <is>
          <t>Moves</t>
        </is>
      </c>
      <c r="C5927" s="37" t="inlineStr">
        <is>
          <t>Milk Drink pp</t>
        </is>
      </c>
      <c r="D5927" s="37" t="n">
        <v>5</v>
      </c>
      <c r="E5927" s="37" t="n">
        <v>10</v>
      </c>
      <c r="F5927" s="37" t="inlineStr">
        <is>
          <t>Differs from upstream baseline</t>
        </is>
      </c>
      <c r="G5927" s="3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37" t="inlineStr">
        <is>
          <t>2026-10-04</t>
        </is>
      </c>
      <c r="B5929" s="37" t="inlineStr">
        <is>
          <t>Moves</t>
        </is>
      </c>
      <c r="C5929" s="37" t="inlineStr">
        <is>
          <t>Mirror Shot power</t>
        </is>
      </c>
      <c r="D5929" s="37" t="n">
        <v>65</v>
      </c>
      <c r="E5929" s="37" t="n">
        <v>120</v>
      </c>
      <c r="F5929" s="37" t="inlineStr">
        <is>
          <t>Differs from upstream baseline</t>
        </is>
      </c>
      <c r="G5929" s="3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37" t="inlineStr">
        <is>
          <t>2026-10-04</t>
        </is>
      </c>
      <c r="B5931" s="37" t="inlineStr">
        <is>
          <t>Moves</t>
        </is>
      </c>
      <c r="C5931" s="37" t="inlineStr">
        <is>
          <t>Mist pp</t>
        </is>
      </c>
      <c r="D5931" s="37" t="n">
        <v>30</v>
      </c>
      <c r="E5931" s="37" t="n">
        <v>3</v>
      </c>
      <c r="F5931" s="37" t="inlineStr">
        <is>
          <t>Differs from upstream baseline</t>
        </is>
      </c>
      <c r="G5931" s="3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37" t="inlineStr">
        <is>
          <t>2026-10-04</t>
        </is>
      </c>
      <c r="B5933" s="37" t="inlineStr">
        <is>
          <t>Moves</t>
        </is>
      </c>
      <c r="C5933" s="37" t="inlineStr">
        <is>
          <t>Muddy Water power</t>
        </is>
      </c>
      <c r="D5933" s="37" t="n">
        <v>90</v>
      </c>
      <c r="E5933" s="37" t="n">
        <v>95</v>
      </c>
      <c r="F5933" s="37" t="inlineStr">
        <is>
          <t>Differs from upstream baseline</t>
        </is>
      </c>
      <c r="G5933" s="3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37" t="inlineStr">
        <is>
          <t>2026-10-04</t>
        </is>
      </c>
      <c r="B5935" s="37" t="inlineStr">
        <is>
          <t>Moves</t>
        </is>
      </c>
      <c r="C5935" s="37" t="inlineStr">
        <is>
          <t>Mud Bomb accuracy</t>
        </is>
      </c>
      <c r="D5935" s="37" t="n">
        <v>85</v>
      </c>
      <c r="E5935" s="37" t="n">
        <v>100</v>
      </c>
      <c r="F5935" s="37" t="inlineStr">
        <is>
          <t>Differs from upstream baseline</t>
        </is>
      </c>
      <c r="G5935" s="3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37" t="inlineStr">
        <is>
          <t>2026-10-04</t>
        </is>
      </c>
      <c r="B5937" s="37" t="inlineStr">
        <is>
          <t>Moves</t>
        </is>
      </c>
      <c r="C5937" s="37" t="inlineStr">
        <is>
          <t>Mystical Fire accuracy</t>
        </is>
      </c>
      <c r="D5937" s="37" t="n">
        <v>100</v>
      </c>
      <c r="E5937" s="37" t="n">
        <v>0</v>
      </c>
      <c r="F5937" s="37" t="inlineStr">
        <is>
          <t>Differs from upstream baseline</t>
        </is>
      </c>
      <c r="G5937" s="3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37" t="inlineStr">
        <is>
          <t>2026-10-04</t>
        </is>
      </c>
      <c r="B5939" s="37" t="inlineStr">
        <is>
          <t>Moves</t>
        </is>
      </c>
      <c r="C5939" s="37" t="inlineStr">
        <is>
          <t>Nasty Plot pp</t>
        </is>
      </c>
      <c r="D5939" s="37" t="n">
        <v>20</v>
      </c>
      <c r="E5939" s="37" t="n">
        <v>1</v>
      </c>
      <c r="F5939" s="37" t="inlineStr">
        <is>
          <t>Differs from upstream baseline</t>
        </is>
      </c>
      <c r="G5939" s="3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37" t="inlineStr">
        <is>
          <t>2026-10-04</t>
        </is>
      </c>
      <c r="B5941" s="37" t="inlineStr">
        <is>
          <t>Moves</t>
        </is>
      </c>
      <c r="C5941" s="37" t="inlineStr">
        <is>
          <t>Natural Gift pp</t>
        </is>
      </c>
      <c r="D5941" s="37" t="n">
        <v>15</v>
      </c>
      <c r="E5941" s="37" t="n">
        <v>1</v>
      </c>
      <c r="F5941" s="37" t="inlineStr">
        <is>
          <t>Differs from upstream baseline</t>
        </is>
      </c>
      <c r="G5941" s="3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37" t="inlineStr">
        <is>
          <t>2026-10-04</t>
        </is>
      </c>
      <c r="B5943" s="37" t="inlineStr">
        <is>
          <t>Moves</t>
        </is>
      </c>
      <c r="C5943" s="37" t="inlineStr">
        <is>
          <t>Needle Arm power</t>
        </is>
      </c>
      <c r="D5943" s="37" t="n">
        <v>60</v>
      </c>
      <c r="E5943" s="37" t="n">
        <v>80</v>
      </c>
      <c r="F5943" s="37" t="inlineStr">
        <is>
          <t>Differs from upstream baseline</t>
        </is>
      </c>
      <c r="G5943" s="3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37" t="inlineStr">
        <is>
          <t>2026-10-04</t>
        </is>
      </c>
      <c r="B5945" s="37" t="inlineStr">
        <is>
          <t>Moves</t>
        </is>
      </c>
      <c r="C5945" s="37" t="inlineStr">
        <is>
          <t>Night Daze accuracy</t>
        </is>
      </c>
      <c r="D5945" s="37" t="n">
        <v>95</v>
      </c>
      <c r="E5945" s="37" t="n">
        <v>100</v>
      </c>
      <c r="F5945" s="37" t="inlineStr">
        <is>
          <t>Differs from upstream baseline</t>
        </is>
      </c>
      <c r="G5945" s="3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37" t="inlineStr">
        <is>
          <t>2026-10-04</t>
        </is>
      </c>
      <c r="B5947" s="37" t="inlineStr">
        <is>
          <t>Moves</t>
        </is>
      </c>
      <c r="C5947" s="37" t="inlineStr">
        <is>
          <t>Nuzzle power</t>
        </is>
      </c>
      <c r="D5947" s="37" t="n">
        <v>20</v>
      </c>
      <c r="E5947" s="37" t="n">
        <v>30</v>
      </c>
      <c r="F5947" s="37" t="inlineStr">
        <is>
          <t>Differs from upstream baseline</t>
        </is>
      </c>
      <c r="G5947" s="3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37" t="inlineStr">
        <is>
          <t>2026-10-04</t>
        </is>
      </c>
      <c r="B5949" s="37" t="inlineStr">
        <is>
          <t>Moves</t>
        </is>
      </c>
      <c r="C5949" s="37" t="inlineStr">
        <is>
          <t>Octazooka power</t>
        </is>
      </c>
      <c r="D5949" s="37" t="n">
        <v>65</v>
      </c>
      <c r="E5949" s="37" t="n">
        <v>95</v>
      </c>
      <c r="F5949" s="37" t="inlineStr">
        <is>
          <t>Differs from upstream baseline</t>
        </is>
      </c>
      <c r="G5949" s="3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37" t="inlineStr">
        <is>
          <t>2026-10-04</t>
        </is>
      </c>
      <c r="B5951" s="37" t="inlineStr">
        <is>
          <t>Moves</t>
        </is>
      </c>
      <c r="C5951" s="37" t="inlineStr">
        <is>
          <t>Ominous Wind power</t>
        </is>
      </c>
      <c r="D5951" s="37" t="n">
        <v>60</v>
      </c>
      <c r="E5951" s="37" t="n">
        <v>80</v>
      </c>
      <c r="F5951" s="37" t="inlineStr">
        <is>
          <t>Differs from upstream baseline</t>
        </is>
      </c>
      <c r="G5951" s="3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37" t="inlineStr">
        <is>
          <t>2026-10-04</t>
        </is>
      </c>
      <c r="B5953" s="37" t="inlineStr">
        <is>
          <t>Moves</t>
        </is>
      </c>
      <c r="C5953" s="37" t="inlineStr">
        <is>
          <t>Origin Pulse power</t>
        </is>
      </c>
      <c r="D5953" s="37" t="n">
        <v>110</v>
      </c>
      <c r="E5953" s="37" t="n">
        <v>120</v>
      </c>
      <c r="F5953" s="37" t="inlineStr">
        <is>
          <t>Differs from upstream baseline</t>
        </is>
      </c>
      <c r="G5953" s="3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37" t="inlineStr">
        <is>
          <t>2026-10-04</t>
        </is>
      </c>
      <c r="B5955" s="37" t="inlineStr">
        <is>
          <t>Moves</t>
        </is>
      </c>
      <c r="C5955" s="37" t="inlineStr">
        <is>
          <t>Outrage pp</t>
        </is>
      </c>
      <c r="D5955" s="37" t="n">
        <v>10</v>
      </c>
      <c r="E5955" s="37" t="n">
        <v>15</v>
      </c>
      <c r="F5955" s="37" t="inlineStr">
        <is>
          <t>Differs from upstream baseline</t>
        </is>
      </c>
      <c r="G5955" s="3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37" t="inlineStr">
        <is>
          <t>2026-10-04</t>
        </is>
      </c>
      <c r="B5957" s="37" t="inlineStr">
        <is>
          <t>Moves</t>
        </is>
      </c>
      <c r="C5957" s="37" t="inlineStr">
        <is>
          <t>Overheat accuracy</t>
        </is>
      </c>
      <c r="D5957" s="37" t="n">
        <v>90</v>
      </c>
      <c r="E5957" s="37" t="n">
        <v>100</v>
      </c>
      <c r="F5957" s="37" t="inlineStr">
        <is>
          <t>Differs from upstream baseline</t>
        </is>
      </c>
      <c r="G5957" s="3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37" t="inlineStr">
        <is>
          <t>2026-10-04</t>
        </is>
      </c>
      <c r="B5959" s="37" t="inlineStr">
        <is>
          <t>Moves</t>
        </is>
      </c>
      <c r="C5959" s="37" t="inlineStr">
        <is>
          <t>Parting Shot pp</t>
        </is>
      </c>
      <c r="D5959" s="37" t="n">
        <v>20</v>
      </c>
      <c r="E5959" s="37" t="n">
        <v>15</v>
      </c>
      <c r="F5959" s="37" t="inlineStr">
        <is>
          <t>Differs from upstream baseline</t>
        </is>
      </c>
      <c r="G5959" s="3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37" t="inlineStr">
        <is>
          <t>2026-10-04</t>
        </is>
      </c>
      <c r="B5961" s="37" t="inlineStr">
        <is>
          <t>Moves</t>
        </is>
      </c>
      <c r="C5961" s="37" t="inlineStr">
        <is>
          <t>Peck power</t>
        </is>
      </c>
      <c r="D5961" s="37" t="n">
        <v>35</v>
      </c>
      <c r="E5961" s="37" t="n">
        <v>40</v>
      </c>
      <c r="F5961" s="37" t="inlineStr">
        <is>
          <t>Differs from upstream baseline</t>
        </is>
      </c>
      <c r="G5961" s="3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37" t="inlineStr">
        <is>
          <t>2026-10-04</t>
        </is>
      </c>
      <c r="B5963" s="37" t="inlineStr">
        <is>
          <t>Moves</t>
        </is>
      </c>
      <c r="C5963" s="37" t="inlineStr">
        <is>
          <t>Petal Dance power</t>
        </is>
      </c>
      <c r="D5963" s="37" t="n">
        <v>120</v>
      </c>
      <c r="E5963" s="37" t="n">
        <v>100</v>
      </c>
      <c r="F5963" s="37" t="inlineStr">
        <is>
          <t>Differs from upstream baseline</t>
        </is>
      </c>
      <c r="G5963" s="3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37" t="inlineStr">
        <is>
          <t>2026-10-04</t>
        </is>
      </c>
      <c r="B5965" s="37" t="inlineStr">
        <is>
          <t>Moves</t>
        </is>
      </c>
      <c r="C5965" s="37" t="inlineStr">
        <is>
          <t>Phantom Force power</t>
        </is>
      </c>
      <c r="D5965" s="37" t="n">
        <v>90</v>
      </c>
      <c r="E5965" s="37" t="n">
        <v>100</v>
      </c>
      <c r="F5965" s="37" t="inlineStr">
        <is>
          <t>Differs from upstream baseline</t>
        </is>
      </c>
      <c r="G5965" s="3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37" t="inlineStr">
        <is>
          <t>2026-10-04</t>
        </is>
      </c>
      <c r="B5967" s="37" t="inlineStr">
        <is>
          <t>Moves</t>
        </is>
      </c>
      <c r="C5967" s="37" t="inlineStr">
        <is>
          <t>Pin Missile pp</t>
        </is>
      </c>
      <c r="D5967" s="37" t="n">
        <v>20</v>
      </c>
      <c r="E5967" s="37" t="n">
        <v>15</v>
      </c>
      <c r="F5967" s="37" t="inlineStr">
        <is>
          <t>Differs from upstream baseline</t>
        </is>
      </c>
      <c r="G5967" s="3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37" t="inlineStr">
        <is>
          <t>2026-10-04</t>
        </is>
      </c>
      <c r="B5969" s="37" t="inlineStr">
        <is>
          <t>Moves</t>
        </is>
      </c>
      <c r="C5969" s="37" t="inlineStr">
        <is>
          <t>Play Rough accuracy</t>
        </is>
      </c>
      <c r="D5969" s="37" t="n">
        <v>90</v>
      </c>
      <c r="E5969" s="37" t="n">
        <v>100</v>
      </c>
      <c r="F5969" s="37" t="inlineStr">
        <is>
          <t>Differs from upstream baseline</t>
        </is>
      </c>
      <c r="G5969" s="3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37" t="inlineStr">
        <is>
          <t>2026-10-04</t>
        </is>
      </c>
      <c r="B5971" s="37" t="inlineStr">
        <is>
          <t>Moves</t>
        </is>
      </c>
      <c r="C5971" s="37" t="inlineStr">
        <is>
          <t>Pluck pp</t>
        </is>
      </c>
      <c r="D5971" s="37" t="n">
        <v>20</v>
      </c>
      <c r="E5971" s="37" t="n">
        <v>5</v>
      </c>
      <c r="F5971" s="37" t="inlineStr">
        <is>
          <t>Differs from upstream baseline</t>
        </is>
      </c>
      <c r="G5971" s="3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37" t="inlineStr">
        <is>
          <t>2026-10-04</t>
        </is>
      </c>
      <c r="B5973" s="37" t="inlineStr">
        <is>
          <t>Moves</t>
        </is>
      </c>
      <c r="C5973" s="37" t="inlineStr">
        <is>
          <t>Poison Gas accuracy</t>
        </is>
      </c>
      <c r="D5973" s="37" t="n">
        <v>90</v>
      </c>
      <c r="E5973" s="37" t="n">
        <v>85</v>
      </c>
      <c r="F5973" s="37" t="inlineStr">
        <is>
          <t>Differs from upstream baseline</t>
        </is>
      </c>
      <c r="G5973" s="3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37" t="inlineStr">
        <is>
          <t>2026-10-04</t>
        </is>
      </c>
      <c r="B5975" s="37" t="inlineStr">
        <is>
          <t>Moves</t>
        </is>
      </c>
      <c r="C5975" s="37" t="inlineStr">
        <is>
          <t>Poison Sting power</t>
        </is>
      </c>
      <c r="D5975" s="37" t="n">
        <v>15</v>
      </c>
      <c r="E5975" s="37" t="n">
        <v>40</v>
      </c>
      <c r="F5975" s="37" t="inlineStr">
        <is>
          <t>Differs from upstream baseline</t>
        </is>
      </c>
      <c r="G5975" s="3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37" t="inlineStr">
        <is>
          <t>2026-10-04</t>
        </is>
      </c>
      <c r="B5977" s="37" t="inlineStr">
        <is>
          <t>Moves</t>
        </is>
      </c>
      <c r="C5977" s="37" t="inlineStr">
        <is>
          <t>Poison Tail pp</t>
        </is>
      </c>
      <c r="D5977" s="37" t="n">
        <v>25</v>
      </c>
      <c r="E5977" s="37" t="n">
        <v>5</v>
      </c>
      <c r="F5977" s="37" t="inlineStr">
        <is>
          <t>Differs from upstream baseline</t>
        </is>
      </c>
      <c r="G5977" s="3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37" t="inlineStr">
        <is>
          <t>2026-10-04</t>
        </is>
      </c>
      <c r="B5979" s="37" t="inlineStr">
        <is>
          <t>Moves</t>
        </is>
      </c>
      <c r="C5979" s="37" t="inlineStr">
        <is>
          <t>Power Swap pp</t>
        </is>
      </c>
      <c r="D5979" s="37" t="n">
        <v>10</v>
      </c>
      <c r="E5979" s="37" t="n">
        <v>3</v>
      </c>
      <c r="F5979" s="37" t="inlineStr">
        <is>
          <t>Differs from upstream baseline</t>
        </is>
      </c>
      <c r="G5979" s="3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37" t="inlineStr">
        <is>
          <t>2026-10-04</t>
        </is>
      </c>
      <c r="B5981" s="37" t="inlineStr">
        <is>
          <t>Moves</t>
        </is>
      </c>
      <c r="C5981" s="37" t="inlineStr">
        <is>
          <t>Power Whip accuracy</t>
        </is>
      </c>
      <c r="D5981" s="37" t="n">
        <v>85</v>
      </c>
      <c r="E5981" s="37" t="n">
        <v>90</v>
      </c>
      <c r="F5981" s="37" t="inlineStr">
        <is>
          <t>Differs from upstream baseline</t>
        </is>
      </c>
      <c r="G5981" s="3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37" t="inlineStr">
        <is>
          <t>2026-10-04</t>
        </is>
      </c>
      <c r="B5983" s="37" t="inlineStr">
        <is>
          <t>Moves</t>
        </is>
      </c>
      <c r="C5983" s="37" t="inlineStr">
        <is>
          <t>Present accuracy</t>
        </is>
      </c>
      <c r="D5983" s="37" t="n">
        <v>90</v>
      </c>
      <c r="E5983" s="37" t="n">
        <v>100</v>
      </c>
      <c r="F5983" s="37" t="inlineStr">
        <is>
          <t>Differs from upstream baseline</t>
        </is>
      </c>
      <c r="G5983" s="3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37" t="inlineStr">
        <is>
          <t>2026-10-04</t>
        </is>
      </c>
      <c r="B5985" s="37" t="inlineStr">
        <is>
          <t>Moves</t>
        </is>
      </c>
      <c r="C5985" s="37" t="inlineStr">
        <is>
          <t>Psycho Cut power</t>
        </is>
      </c>
      <c r="D5985" s="37" t="n">
        <v>70</v>
      </c>
      <c r="E5985" s="37" t="n">
        <v>90</v>
      </c>
      <c r="F5985" s="37" t="inlineStr">
        <is>
          <t>Differs from upstream baseline</t>
        </is>
      </c>
      <c r="G5985" s="3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37" t="inlineStr">
        <is>
          <t>2026-10-04</t>
        </is>
      </c>
      <c r="B5987" s="37" t="inlineStr">
        <is>
          <t>Moves</t>
        </is>
      </c>
      <c r="C5987" s="37" t="inlineStr">
        <is>
          <t>Punishment power</t>
        </is>
      </c>
      <c r="D5987" s="37" t="n">
        <v>60</v>
      </c>
      <c r="E5987" s="37" t="n">
        <v>1</v>
      </c>
      <c r="F5987" s="37" t="inlineStr">
        <is>
          <t>Differs from upstream baseline</t>
        </is>
      </c>
      <c r="G5987" s="3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37" t="inlineStr">
        <is>
          <t>2026-10-04</t>
        </is>
      </c>
      <c r="B5989" s="37" t="inlineStr">
        <is>
          <t>Moves</t>
        </is>
      </c>
      <c r="C5989" s="37" t="inlineStr">
        <is>
          <t>Pursuit pp</t>
        </is>
      </c>
      <c r="D5989" s="37" t="n">
        <v>20</v>
      </c>
      <c r="E5989" s="37" t="n">
        <v>15</v>
      </c>
      <c r="F5989" s="37" t="inlineStr">
        <is>
          <t>Differs from upstream baseline</t>
        </is>
      </c>
      <c r="G5989" s="3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37" t="inlineStr">
        <is>
          <t>2026-10-04</t>
        </is>
      </c>
      <c r="B5991" s="37" t="inlineStr">
        <is>
          <t>Moves</t>
        </is>
      </c>
      <c r="C5991" s="37" t="inlineStr">
        <is>
          <t>Rage power</t>
        </is>
      </c>
      <c r="D5991" s="37" t="n">
        <v>20</v>
      </c>
      <c r="E5991" s="37" t="n">
        <v>70</v>
      </c>
      <c r="F5991" s="37" t="inlineStr">
        <is>
          <t>Differs from upstream baseline</t>
        </is>
      </c>
      <c r="G5991" s="3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37" t="inlineStr">
        <is>
          <t>2026-10-04</t>
        </is>
      </c>
      <c r="B5993" s="37" t="inlineStr">
        <is>
          <t>Moves</t>
        </is>
      </c>
      <c r="C5993" s="37" t="inlineStr">
        <is>
          <t>Rain Dance pp</t>
        </is>
      </c>
      <c r="D5993" s="37" t="n">
        <v>5</v>
      </c>
      <c r="E5993" s="37" t="n">
        <v>1</v>
      </c>
      <c r="F5993" s="37" t="inlineStr">
        <is>
          <t>Differs from upstream baseline</t>
        </is>
      </c>
      <c r="G5993" s="3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37" t="inlineStr">
        <is>
          <t>2026-10-04</t>
        </is>
      </c>
      <c r="B5995" s="37" t="inlineStr">
        <is>
          <t>Moves</t>
        </is>
      </c>
      <c r="C5995" s="37" t="inlineStr">
        <is>
          <t>Rapid Spin pp</t>
        </is>
      </c>
      <c r="D5995" s="37" t="n">
        <v>40</v>
      </c>
      <c r="E5995" s="37" t="n">
        <v>20</v>
      </c>
      <c r="F5995" s="37" t="inlineStr">
        <is>
          <t>Differs from upstream baseline</t>
        </is>
      </c>
      <c r="G5995" s="3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37" t="inlineStr">
        <is>
          <t>2026-10-04</t>
        </is>
      </c>
      <c r="B5997" s="37" t="inlineStr">
        <is>
          <t>Moves</t>
        </is>
      </c>
      <c r="C5997" s="37" t="inlineStr">
        <is>
          <t>Razor Leaf accuracy</t>
        </is>
      </c>
      <c r="D5997" s="37" t="n">
        <v>95</v>
      </c>
      <c r="E5997" s="37" t="n">
        <v>100</v>
      </c>
      <c r="F5997" s="37" t="inlineStr">
        <is>
          <t>Differs from upstream baseline</t>
        </is>
      </c>
      <c r="G5997" s="3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37" t="inlineStr">
        <is>
          <t>2026-10-04</t>
        </is>
      </c>
      <c r="B5999" s="37" t="inlineStr">
        <is>
          <t>Moves</t>
        </is>
      </c>
      <c r="C5999" s="37" t="inlineStr">
        <is>
          <t>Razor Shell accuracy</t>
        </is>
      </c>
      <c r="D5999" s="37" t="n">
        <v>95</v>
      </c>
      <c r="E5999" s="37" t="n">
        <v>100</v>
      </c>
      <c r="F5999" s="37" t="inlineStr">
        <is>
          <t>Differs from upstream baseline</t>
        </is>
      </c>
      <c r="G5999" s="3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37" t="inlineStr">
        <is>
          <t>2026-10-04</t>
        </is>
      </c>
      <c r="B6001" s="37" t="inlineStr">
        <is>
          <t>Moves</t>
        </is>
      </c>
      <c r="C6001" s="37" t="inlineStr">
        <is>
          <t>Recycle accuracy</t>
        </is>
      </c>
      <c r="D6001" s="37" t="n">
        <v>100</v>
      </c>
      <c r="E6001" s="37" t="n">
        <v>0</v>
      </c>
      <c r="F6001" s="37" t="inlineStr">
        <is>
          <t>Differs from upstream baseline</t>
        </is>
      </c>
      <c r="G6001" s="3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37" t="inlineStr">
        <is>
          <t>2026-10-04</t>
        </is>
      </c>
      <c r="B6003" s="37" t="inlineStr">
        <is>
          <t>Moves</t>
        </is>
      </c>
      <c r="C6003" s="37" t="inlineStr">
        <is>
          <t>Reflect pp</t>
        </is>
      </c>
      <c r="D6003" s="37" t="n">
        <v>20</v>
      </c>
      <c r="E6003" s="37" t="n">
        <v>2</v>
      </c>
      <c r="F6003" s="37" t="inlineStr">
        <is>
          <t>Differs from upstream baseline</t>
        </is>
      </c>
      <c r="G6003" s="3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37" t="inlineStr">
        <is>
          <t>2026-10-04</t>
        </is>
      </c>
      <c r="B6005" s="37" t="inlineStr">
        <is>
          <t>Moves</t>
        </is>
      </c>
      <c r="C6005" s="37" t="inlineStr">
        <is>
          <t>Refresh pp</t>
        </is>
      </c>
      <c r="D6005" s="37" t="n">
        <v>20</v>
      </c>
      <c r="E6005" s="37" t="n">
        <v>10</v>
      </c>
      <c r="F6005" s="37" t="inlineStr">
        <is>
          <t>Differs from upstream baseline</t>
        </is>
      </c>
      <c r="G6005" s="3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37" t="inlineStr">
        <is>
          <t>2026-10-04</t>
        </is>
      </c>
      <c r="B6007" s="37" t="inlineStr">
        <is>
          <t>Moves</t>
        </is>
      </c>
      <c r="C6007" s="37" t="inlineStr">
        <is>
          <t>Rest pp</t>
        </is>
      </c>
      <c r="D6007" s="37" t="n">
        <v>5</v>
      </c>
      <c r="E6007" s="37" t="n">
        <v>3</v>
      </c>
      <c r="F6007" s="37" t="inlineStr">
        <is>
          <t>Differs from upstream baseline</t>
        </is>
      </c>
      <c r="G6007" s="3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37" t="inlineStr">
        <is>
          <t>2026-10-04</t>
        </is>
      </c>
      <c r="B6009" s="37" t="inlineStr">
        <is>
          <t>Moves</t>
        </is>
      </c>
      <c r="C6009" s="37" t="inlineStr">
        <is>
          <t>Retaliate pp</t>
        </is>
      </c>
      <c r="D6009" s="37" t="n">
        <v>5</v>
      </c>
      <c r="E6009" s="37" t="n">
        <v>10</v>
      </c>
      <c r="F6009" s="37" t="inlineStr">
        <is>
          <t>Differs from upstream baseline</t>
        </is>
      </c>
      <c r="G6009" s="3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37" t="inlineStr">
        <is>
          <t>2026-10-04</t>
        </is>
      </c>
      <c r="B6011" s="37" t="inlineStr">
        <is>
          <t>Moves</t>
        </is>
      </c>
      <c r="C6011" s="37" t="inlineStr">
        <is>
          <t>Roar accuracy</t>
        </is>
      </c>
      <c r="D6011" s="37" t="n">
        <v>0</v>
      </c>
      <c r="E6011" s="37" t="n">
        <v>100</v>
      </c>
      <c r="F6011" s="37" t="inlineStr">
        <is>
          <t>Differs from upstream baseline</t>
        </is>
      </c>
      <c r="G6011" s="3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37" t="inlineStr">
        <is>
          <t>2026-10-04</t>
        </is>
      </c>
      <c r="B6013" s="37" t="inlineStr">
        <is>
          <t>Moves</t>
        </is>
      </c>
      <c r="C6013" s="37" t="inlineStr">
        <is>
          <t>Rock Blast accuracy</t>
        </is>
      </c>
      <c r="D6013" s="37" t="n">
        <v>90</v>
      </c>
      <c r="E6013" s="37" t="n">
        <v>100</v>
      </c>
      <c r="F6013" s="37" t="inlineStr">
        <is>
          <t>Differs from upstream baseline</t>
        </is>
      </c>
      <c r="G6013" s="3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37" t="inlineStr">
        <is>
          <t>2026-10-04</t>
        </is>
      </c>
      <c r="B6015" s="37" t="inlineStr">
        <is>
          <t>Moves</t>
        </is>
      </c>
      <c r="C6015" s="37" t="inlineStr">
        <is>
          <t>Rock Climb accuracy</t>
        </is>
      </c>
      <c r="D6015" s="37" t="n">
        <v>85</v>
      </c>
      <c r="E6015" s="37" t="n">
        <v>100</v>
      </c>
      <c r="F6015" s="37" t="inlineStr">
        <is>
          <t>Differs from upstream baseline</t>
        </is>
      </c>
      <c r="G6015" s="3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37" t="inlineStr">
        <is>
          <t>2026-10-04</t>
        </is>
      </c>
      <c r="B6017" s="37" t="inlineStr">
        <is>
          <t>Moves</t>
        </is>
      </c>
      <c r="C6017" s="37" t="inlineStr">
        <is>
          <t>Rock Polish pp</t>
        </is>
      </c>
      <c r="D6017" s="37" t="n">
        <v>20</v>
      </c>
      <c r="E6017" s="37" t="n">
        <v>1</v>
      </c>
      <c r="F6017" s="37" t="inlineStr">
        <is>
          <t>Differs from upstream baseline</t>
        </is>
      </c>
      <c r="G6017" s="3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37" t="inlineStr">
        <is>
          <t>2026-10-04</t>
        </is>
      </c>
      <c r="B6019" s="37" t="inlineStr">
        <is>
          <t>Moves</t>
        </is>
      </c>
      <c r="C6019" s="37" t="inlineStr">
        <is>
          <t>Rock Smash power</t>
        </is>
      </c>
      <c r="D6019" s="37" t="n">
        <v>40</v>
      </c>
      <c r="E6019" s="37" t="n">
        <v>60</v>
      </c>
      <c r="F6019" s="37" t="inlineStr">
        <is>
          <t>Differs from upstream baseline</t>
        </is>
      </c>
      <c r="G6019" s="3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37" t="inlineStr">
        <is>
          <t>2026-10-04</t>
        </is>
      </c>
      <c r="B6021" s="37" t="inlineStr">
        <is>
          <t>Moves</t>
        </is>
      </c>
      <c r="C6021" s="37" t="inlineStr">
        <is>
          <t>Rock Tomb power</t>
        </is>
      </c>
      <c r="D6021" s="37" t="n">
        <v>60</v>
      </c>
      <c r="E6021" s="37" t="n">
        <v>70</v>
      </c>
      <c r="F6021" s="37" t="inlineStr">
        <is>
          <t>Differs from upstream baseline</t>
        </is>
      </c>
      <c r="G6021" s="3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37" t="inlineStr">
        <is>
          <t>2026-10-04</t>
        </is>
      </c>
      <c r="B6023" s="37" t="inlineStr">
        <is>
          <t>Moves</t>
        </is>
      </c>
      <c r="C6023" s="37" t="inlineStr">
        <is>
          <t>Rock Tomb pp</t>
        </is>
      </c>
      <c r="D6023" s="37" t="n">
        <v>15</v>
      </c>
      <c r="E6023" s="37" t="n">
        <v>10</v>
      </c>
      <c r="F6023" s="37" t="inlineStr">
        <is>
          <t>Differs from upstream baseline</t>
        </is>
      </c>
      <c r="G6023" s="3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37" t="inlineStr">
        <is>
          <t>2026-10-04</t>
        </is>
      </c>
      <c r="B6025" s="37" t="inlineStr">
        <is>
          <t>Moves</t>
        </is>
      </c>
      <c r="C6025" s="37" t="inlineStr">
        <is>
          <t>Rock Wrecker accuracy</t>
        </is>
      </c>
      <c r="D6025" s="37" t="n">
        <v>90</v>
      </c>
      <c r="E6025" s="37" t="n">
        <v>100</v>
      </c>
      <c r="F6025" s="37" t="inlineStr">
        <is>
          <t>Differs from upstream baseline</t>
        </is>
      </c>
      <c r="G6025" s="3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37" t="inlineStr">
        <is>
          <t>2026-10-04</t>
        </is>
      </c>
      <c r="B6027" s="37" t="inlineStr">
        <is>
          <t>Moves</t>
        </is>
      </c>
      <c r="C6027" s="37" t="inlineStr">
        <is>
          <t>Rolling Kick accuracy</t>
        </is>
      </c>
      <c r="D6027" s="37" t="n">
        <v>85</v>
      </c>
      <c r="E6027" s="37" t="n">
        <v>100</v>
      </c>
      <c r="F6027" s="37" t="inlineStr">
        <is>
          <t>Differs from upstream baseline</t>
        </is>
      </c>
      <c r="G6027" s="3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37" t="inlineStr">
        <is>
          <t>2026-10-04</t>
        </is>
      </c>
      <c r="B6029" s="37" t="inlineStr">
        <is>
          <t>Moves</t>
        </is>
      </c>
      <c r="C6029" s="37" t="inlineStr">
        <is>
          <t>Rollout accuracy</t>
        </is>
      </c>
      <c r="D6029" s="37" t="n">
        <v>90</v>
      </c>
      <c r="E6029" s="37" t="n">
        <v>100</v>
      </c>
      <c r="F6029" s="37" t="inlineStr">
        <is>
          <t>Differs from upstream baseline</t>
        </is>
      </c>
      <c r="G6029" s="3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37" t="inlineStr">
        <is>
          <t>2026-10-04</t>
        </is>
      </c>
      <c r="B6031" s="37" t="inlineStr">
        <is>
          <t>Moves</t>
        </is>
      </c>
      <c r="C6031" s="37" t="inlineStr">
        <is>
          <t>Roost pp</t>
        </is>
      </c>
      <c r="D6031" s="37" t="n">
        <v>5</v>
      </c>
      <c r="E6031" s="37" t="n">
        <v>8</v>
      </c>
      <c r="F6031" s="37" t="inlineStr">
        <is>
          <t>Differs from upstream baseline</t>
        </is>
      </c>
      <c r="G6031" s="3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37" t="inlineStr">
        <is>
          <t>2026-10-04</t>
        </is>
      </c>
      <c r="B6033" s="37" t="inlineStr">
        <is>
          <t>Moves</t>
        </is>
      </c>
      <c r="C6033" s="37" t="inlineStr">
        <is>
          <t>Sacred Fire power</t>
        </is>
      </c>
      <c r="D6033" s="37" t="n">
        <v>100</v>
      </c>
      <c r="E6033" s="37" t="n">
        <v>120</v>
      </c>
      <c r="F6033" s="37" t="inlineStr">
        <is>
          <t>Differs from upstream baseline</t>
        </is>
      </c>
      <c r="G6033" s="3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37" t="inlineStr">
        <is>
          <t>2026-10-04</t>
        </is>
      </c>
      <c r="B6035" s="37" t="inlineStr">
        <is>
          <t>Moves</t>
        </is>
      </c>
      <c r="C6035" s="37" t="inlineStr">
        <is>
          <t>Sacred Sword power</t>
        </is>
      </c>
      <c r="D6035" s="37" t="n">
        <v>90</v>
      </c>
      <c r="E6035" s="37" t="n">
        <v>95</v>
      </c>
      <c r="F6035" s="37" t="inlineStr">
        <is>
          <t>Differs from upstream baseline</t>
        </is>
      </c>
      <c r="G6035" s="3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37" t="inlineStr">
        <is>
          <t>2026-10-04</t>
        </is>
      </c>
      <c r="B6037" s="37" t="inlineStr">
        <is>
          <t>Moves</t>
        </is>
      </c>
      <c r="C6037" s="37" t="inlineStr">
        <is>
          <t>Sandstorm pp</t>
        </is>
      </c>
      <c r="D6037" s="37" t="n">
        <v>10</v>
      </c>
      <c r="E6037" s="37" t="n">
        <v>1</v>
      </c>
      <c r="F6037" s="37" t="inlineStr">
        <is>
          <t>Differs from upstream baseline</t>
        </is>
      </c>
      <c r="G6037" s="3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37" t="inlineStr">
        <is>
          <t>2026-10-04</t>
        </is>
      </c>
      <c r="B6039" s="37" t="inlineStr">
        <is>
          <t>Moves</t>
        </is>
      </c>
      <c r="C6039" s="37" t="inlineStr">
        <is>
          <t>Sand Tomb power</t>
        </is>
      </c>
      <c r="D6039" s="37" t="n">
        <v>35</v>
      </c>
      <c r="E6039" s="37" t="n">
        <v>90</v>
      </c>
      <c r="F6039" s="37" t="inlineStr">
        <is>
          <t>Differs from upstream baseline</t>
        </is>
      </c>
      <c r="G6039" s="3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37" t="inlineStr">
        <is>
          <t>2026-10-04</t>
        </is>
      </c>
      <c r="B6041" s="37" t="inlineStr">
        <is>
          <t>Moves</t>
        </is>
      </c>
      <c r="C6041" s="37" t="inlineStr">
        <is>
          <t>Screech accuracy</t>
        </is>
      </c>
      <c r="D6041" s="37" t="n">
        <v>85</v>
      </c>
      <c r="E6041" s="37" t="n">
        <v>100</v>
      </c>
      <c r="F6041" s="37" t="inlineStr">
        <is>
          <t>Differs from upstream baseline</t>
        </is>
      </c>
      <c r="G6041" s="3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37" t="inlineStr">
        <is>
          <t>2026-10-04</t>
        </is>
      </c>
      <c r="B6043" s="37" t="inlineStr">
        <is>
          <t>Moves</t>
        </is>
      </c>
      <c r="C6043" s="37" t="inlineStr">
        <is>
          <t>Secret Power power</t>
        </is>
      </c>
      <c r="D6043" s="37" t="n">
        <v>70</v>
      </c>
      <c r="E6043" s="37" t="n">
        <v>85</v>
      </c>
      <c r="F6043" s="37" t="inlineStr">
        <is>
          <t>Differs from upstream baseline</t>
        </is>
      </c>
      <c r="G6043" s="3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37" t="inlineStr">
        <is>
          <t>2026-10-04</t>
        </is>
      </c>
      <c r="B6045" s="37" t="inlineStr">
        <is>
          <t>Moves</t>
        </is>
      </c>
      <c r="C6045" s="37" t="inlineStr">
        <is>
          <t>Seed Flare accuracy</t>
        </is>
      </c>
      <c r="D6045" s="37" t="n">
        <v>85</v>
      </c>
      <c r="E6045" s="37" t="n">
        <v>100</v>
      </c>
      <c r="F6045" s="37" t="inlineStr">
        <is>
          <t>Differs from upstream baseline</t>
        </is>
      </c>
      <c r="G6045" s="3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37" t="inlineStr">
        <is>
          <t>2026-10-04</t>
        </is>
      </c>
      <c r="B6047" s="37" t="inlineStr">
        <is>
          <t>Moves</t>
        </is>
      </c>
      <c r="C6047" s="37" t="inlineStr">
        <is>
          <t>Shadow Claw power</t>
        </is>
      </c>
      <c r="D6047" s="37" t="n">
        <v>70</v>
      </c>
      <c r="E6047" s="37" t="n">
        <v>25</v>
      </c>
      <c r="F6047" s="37" t="inlineStr">
        <is>
          <t>Differs from upstream baseline</t>
        </is>
      </c>
      <c r="G6047" s="3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37" t="inlineStr">
        <is>
          <t>2026-10-04</t>
        </is>
      </c>
      <c r="B6049" s="37" t="inlineStr">
        <is>
          <t>Moves</t>
        </is>
      </c>
      <c r="C6049" s="37" t="inlineStr">
        <is>
          <t>Shadow Sneak pp</t>
        </is>
      </c>
      <c r="D6049" s="37" t="n">
        <v>30</v>
      </c>
      <c r="E6049" s="37" t="n">
        <v>10</v>
      </c>
      <c r="F6049" s="37" t="inlineStr">
        <is>
          <t>Differs from upstream baseline</t>
        </is>
      </c>
      <c r="G6049" s="3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37" t="inlineStr">
        <is>
          <t>2026-10-04</t>
        </is>
      </c>
      <c r="B6051" s="37" t="inlineStr">
        <is>
          <t>Moves</t>
        </is>
      </c>
      <c r="C6051" s="37" t="inlineStr">
        <is>
          <t>Sheer Cold power</t>
        </is>
      </c>
      <c r="D6051" s="37" t="n">
        <v>1</v>
      </c>
      <c r="E6051" s="37" t="n">
        <v>70</v>
      </c>
      <c r="F6051" s="37" t="inlineStr">
        <is>
          <t>Differs from upstream baseline</t>
        </is>
      </c>
      <c r="G6051" s="3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37" t="inlineStr">
        <is>
          <t>2026-10-04</t>
        </is>
      </c>
      <c r="B6053" s="37" t="inlineStr">
        <is>
          <t>Moves</t>
        </is>
      </c>
      <c r="C6053" s="37" t="inlineStr">
        <is>
          <t>Shell Smash pp</t>
        </is>
      </c>
      <c r="D6053" s="37" t="n">
        <v>15</v>
      </c>
      <c r="E6053" s="37" t="n">
        <v>3</v>
      </c>
      <c r="F6053" s="37" t="inlineStr">
        <is>
          <t>Differs from upstream baseline</t>
        </is>
      </c>
      <c r="G6053" s="3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37" t="inlineStr">
        <is>
          <t>2026-10-04</t>
        </is>
      </c>
      <c r="B6055" s="37" t="inlineStr">
        <is>
          <t>Moves</t>
        </is>
      </c>
      <c r="C6055" s="37" t="inlineStr">
        <is>
          <t>Shock Wave pp</t>
        </is>
      </c>
      <c r="D6055" s="37" t="n">
        <v>20</v>
      </c>
      <c r="E6055" s="37" t="n">
        <v>15</v>
      </c>
      <c r="F6055" s="37" t="inlineStr">
        <is>
          <t>Differs from upstream baseline</t>
        </is>
      </c>
      <c r="G6055" s="3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37" t="inlineStr">
        <is>
          <t>2026-10-04</t>
        </is>
      </c>
      <c r="B6057" s="37" t="inlineStr">
        <is>
          <t>Moves</t>
        </is>
      </c>
      <c r="C6057" s="37" t="inlineStr">
        <is>
          <t>Silver Wind power</t>
        </is>
      </c>
      <c r="D6057" s="37" t="n">
        <v>60</v>
      </c>
      <c r="E6057" s="37" t="n">
        <v>80</v>
      </c>
      <c r="F6057" s="37" t="inlineStr">
        <is>
          <t>Differs from upstream baseline</t>
        </is>
      </c>
      <c r="G6057" s="3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37" t="inlineStr">
        <is>
          <t>2026-10-04</t>
        </is>
      </c>
      <c r="B6059" s="37" t="inlineStr">
        <is>
          <t>Moves</t>
        </is>
      </c>
      <c r="C6059" s="37" t="inlineStr">
        <is>
          <t>Sing accuracy</t>
        </is>
      </c>
      <c r="D6059" s="37" t="n">
        <v>55</v>
      </c>
      <c r="E6059" s="37" t="n">
        <v>70</v>
      </c>
      <c r="F6059" s="37" t="inlineStr">
        <is>
          <t>Differs from upstream baseline</t>
        </is>
      </c>
      <c r="G6059" s="3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37" t="inlineStr">
        <is>
          <t>2026-10-04</t>
        </is>
      </c>
      <c r="B6061" s="37" t="inlineStr">
        <is>
          <t>Moves</t>
        </is>
      </c>
      <c r="C6061" s="37" t="inlineStr">
        <is>
          <t>Skill Swap pp</t>
        </is>
      </c>
      <c r="D6061" s="37" t="n">
        <v>10</v>
      </c>
      <c r="E6061" s="37" t="n">
        <v>2</v>
      </c>
      <c r="F6061" s="37" t="inlineStr">
        <is>
          <t>Differs from upstream baseline</t>
        </is>
      </c>
      <c r="G6061" s="3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37" t="inlineStr">
        <is>
          <t>2026-10-04</t>
        </is>
      </c>
      <c r="B6063" s="37" t="inlineStr">
        <is>
          <t>Moves</t>
        </is>
      </c>
      <c r="C6063" s="37" t="inlineStr">
        <is>
          <t>Sky Attack accuracy</t>
        </is>
      </c>
      <c r="D6063" s="37" t="n">
        <v>90</v>
      </c>
      <c r="E6063" s="37" t="n">
        <v>100</v>
      </c>
      <c r="F6063" s="37" t="inlineStr">
        <is>
          <t>Differs from upstream baseline</t>
        </is>
      </c>
      <c r="G6063" s="3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37" t="inlineStr">
        <is>
          <t>2026-10-04</t>
        </is>
      </c>
      <c r="B6065" s="37" t="inlineStr">
        <is>
          <t>Moves</t>
        </is>
      </c>
      <c r="C6065" s="37" t="inlineStr">
        <is>
          <t>Sky Uppercut power</t>
        </is>
      </c>
      <c r="D6065" s="37" t="n">
        <v>85</v>
      </c>
      <c r="E6065" s="37" t="n">
        <v>95</v>
      </c>
      <c r="F6065" s="37" t="inlineStr">
        <is>
          <t>Differs from upstream baseline</t>
        </is>
      </c>
      <c r="G6065" s="3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37" t="inlineStr">
        <is>
          <t>2026-10-04</t>
        </is>
      </c>
      <c r="B6067" s="37" t="inlineStr">
        <is>
          <t>Moves</t>
        </is>
      </c>
      <c r="C6067" s="37" t="inlineStr">
        <is>
          <t>Slack Off accuracy</t>
        </is>
      </c>
      <c r="D6067" s="37" t="n">
        <v>100</v>
      </c>
      <c r="E6067" s="37" t="n">
        <v>0</v>
      </c>
      <c r="F6067" s="37" t="inlineStr">
        <is>
          <t>Differs from upstream baseline</t>
        </is>
      </c>
      <c r="G6067" s="3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37" t="inlineStr">
        <is>
          <t>2026-10-04</t>
        </is>
      </c>
      <c r="B6069" s="37" t="inlineStr">
        <is>
          <t>Moves</t>
        </is>
      </c>
      <c r="C6069" s="37" t="inlineStr">
        <is>
          <t>Slam power</t>
        </is>
      </c>
      <c r="D6069" s="37" t="n">
        <v>80</v>
      </c>
      <c r="E6069" s="37" t="n">
        <v>120</v>
      </c>
      <c r="F6069" s="37" t="inlineStr">
        <is>
          <t>Differs from upstream baseline</t>
        </is>
      </c>
      <c r="G6069" s="3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37" t="inlineStr">
        <is>
          <t>2026-10-04</t>
        </is>
      </c>
      <c r="B6071" s="37" t="inlineStr">
        <is>
          <t>Moves</t>
        </is>
      </c>
      <c r="C6071" s="37" t="inlineStr">
        <is>
          <t>Slam pp</t>
        </is>
      </c>
      <c r="D6071" s="37" t="n">
        <v>20</v>
      </c>
      <c r="E6071" s="37" t="n">
        <v>8</v>
      </c>
      <c r="F6071" s="37" t="inlineStr">
        <is>
          <t>Differs from upstream baseline</t>
        </is>
      </c>
      <c r="G6071" s="3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37" t="inlineStr">
        <is>
          <t>2026-10-04</t>
        </is>
      </c>
      <c r="B6073" s="37" t="inlineStr">
        <is>
          <t>Moves</t>
        </is>
      </c>
      <c r="C6073" s="37" t="inlineStr">
        <is>
          <t>Sleep Talk pp</t>
        </is>
      </c>
      <c r="D6073" s="37" t="n">
        <v>10</v>
      </c>
      <c r="E6073" s="37" t="n">
        <v>20</v>
      </c>
      <c r="F6073" s="37" t="inlineStr">
        <is>
          <t>Differs from upstream baseline</t>
        </is>
      </c>
      <c r="G6073" s="3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37" t="inlineStr">
        <is>
          <t>2026-10-04</t>
        </is>
      </c>
      <c r="B6075" s="37" t="inlineStr">
        <is>
          <t>Moves</t>
        </is>
      </c>
      <c r="C6075" s="37" t="inlineStr">
        <is>
          <t>Sludge Bomb power</t>
        </is>
      </c>
      <c r="D6075" s="37" t="n">
        <v>90</v>
      </c>
      <c r="E6075" s="37" t="n">
        <v>95</v>
      </c>
      <c r="F6075" s="37" t="inlineStr">
        <is>
          <t>Differs from upstream baseline</t>
        </is>
      </c>
      <c r="G6075" s="3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37" t="inlineStr">
        <is>
          <t>2026-10-04</t>
        </is>
      </c>
      <c r="B6077" s="37" t="inlineStr">
        <is>
          <t>Moves</t>
        </is>
      </c>
      <c r="C6077" s="37" t="inlineStr">
        <is>
          <t>Smelling Salts power</t>
        </is>
      </c>
      <c r="D6077" s="37" t="n">
        <v>70</v>
      </c>
      <c r="E6077" s="37" t="n">
        <v>90</v>
      </c>
      <c r="F6077" s="37" t="inlineStr">
        <is>
          <t>Differs from upstream baseline</t>
        </is>
      </c>
      <c r="G6077" s="3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37" t="inlineStr">
        <is>
          <t>2026-10-04</t>
        </is>
      </c>
      <c r="B6079" s="37" t="inlineStr">
        <is>
          <t>Moves</t>
        </is>
      </c>
      <c r="C6079" s="37" t="inlineStr">
        <is>
          <t>Smog accuracy</t>
        </is>
      </c>
      <c r="D6079" s="37" t="n">
        <v>70</v>
      </c>
      <c r="E6079" s="37" t="n">
        <v>100</v>
      </c>
      <c r="F6079" s="37" t="inlineStr">
        <is>
          <t>Differs from upstream baseline</t>
        </is>
      </c>
      <c r="G6079" s="3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37" t="inlineStr">
        <is>
          <t>2026-10-04</t>
        </is>
      </c>
      <c r="B6081" s="37" t="inlineStr">
        <is>
          <t>Moves</t>
        </is>
      </c>
      <c r="C6081" s="37" t="inlineStr">
        <is>
          <t>Snarl power</t>
        </is>
      </c>
      <c r="D6081" s="37" t="n">
        <v>55</v>
      </c>
      <c r="E6081" s="37" t="n">
        <v>65</v>
      </c>
      <c r="F6081" s="37" t="inlineStr">
        <is>
          <t>Differs from upstream baseline</t>
        </is>
      </c>
      <c r="G6081" s="3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37" t="inlineStr">
        <is>
          <t>2026-10-04</t>
        </is>
      </c>
      <c r="B6083" s="37" t="inlineStr">
        <is>
          <t>Moves</t>
        </is>
      </c>
      <c r="C6083" s="37" t="inlineStr">
        <is>
          <t>Snore power</t>
        </is>
      </c>
      <c r="D6083" s="37" t="n">
        <v>50</v>
      </c>
      <c r="E6083" s="37" t="n">
        <v>80</v>
      </c>
      <c r="F6083" s="37" t="inlineStr">
        <is>
          <t>Differs from upstream baseline</t>
        </is>
      </c>
      <c r="G6083" s="3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37" t="inlineStr">
        <is>
          <t>2026-10-04</t>
        </is>
      </c>
      <c r="B6085" s="37" t="inlineStr">
        <is>
          <t>Moves</t>
        </is>
      </c>
      <c r="C6085" s="37" t="inlineStr">
        <is>
          <t>Soft-Boiled pp</t>
        </is>
      </c>
      <c r="D6085" s="37" t="n">
        <v>5</v>
      </c>
      <c r="E6085" s="37" t="n">
        <v>25</v>
      </c>
      <c r="F6085" s="37" t="inlineStr">
        <is>
          <t>Differs from upstream baseline</t>
        </is>
      </c>
      <c r="G6085" s="3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37" t="inlineStr">
        <is>
          <t>2026-10-04</t>
        </is>
      </c>
      <c r="B6087" s="37" t="inlineStr">
        <is>
          <t>Moves</t>
        </is>
      </c>
      <c r="C6087" s="37" t="inlineStr">
        <is>
          <t>Sonic Boom accuracy</t>
        </is>
      </c>
      <c r="D6087" s="37" t="n">
        <v>90</v>
      </c>
      <c r="E6087" s="37" t="n">
        <v>100</v>
      </c>
      <c r="F6087" s="37" t="inlineStr">
        <is>
          <t>Differs from upstream baseline</t>
        </is>
      </c>
      <c r="G6087" s="3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37" t="inlineStr">
        <is>
          <t>2026-10-04</t>
        </is>
      </c>
      <c r="B6089" s="37" t="inlineStr">
        <is>
          <t>Moves</t>
        </is>
      </c>
      <c r="C6089" s="37" t="inlineStr">
        <is>
          <t>Spacial Rend accuracy</t>
        </is>
      </c>
      <c r="D6089" s="37" t="n">
        <v>95</v>
      </c>
      <c r="E6089" s="37" t="n">
        <v>100</v>
      </c>
      <c r="F6089" s="37" t="inlineStr">
        <is>
          <t>Differs from upstream baseline</t>
        </is>
      </c>
      <c r="G6089" s="3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37" t="inlineStr">
        <is>
          <t>2026-10-04</t>
        </is>
      </c>
      <c r="B6091" s="37" t="inlineStr">
        <is>
          <t>Moves</t>
        </is>
      </c>
      <c r="C6091" s="37" t="inlineStr">
        <is>
          <t>Spike Cannon power</t>
        </is>
      </c>
      <c r="D6091" s="37" t="n">
        <v>20</v>
      </c>
      <c r="E6091" s="37" t="n">
        <v>35</v>
      </c>
      <c r="F6091" s="37" t="inlineStr">
        <is>
          <t>Differs from upstream baseline</t>
        </is>
      </c>
      <c r="G6091" s="3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37" t="inlineStr">
        <is>
          <t>2026-10-04</t>
        </is>
      </c>
      <c r="B6093" s="37" t="inlineStr">
        <is>
          <t>Moves</t>
        </is>
      </c>
      <c r="C6093" s="37" t="inlineStr">
        <is>
          <t>Steam Eruption power</t>
        </is>
      </c>
      <c r="D6093" s="37" t="n">
        <v>110</v>
      </c>
      <c r="E6093" s="37" t="n">
        <v>120</v>
      </c>
      <c r="F6093" s="37" t="inlineStr">
        <is>
          <t>Differs from upstream baseline</t>
        </is>
      </c>
      <c r="G6093" s="3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37" t="inlineStr">
        <is>
          <t>2026-10-04</t>
        </is>
      </c>
      <c r="B6095" s="37" t="inlineStr">
        <is>
          <t>Moves</t>
        </is>
      </c>
      <c r="C6095" s="37" t="inlineStr">
        <is>
          <t>Steel Wing accuracy</t>
        </is>
      </c>
      <c r="D6095" s="37" t="n">
        <v>90</v>
      </c>
      <c r="E6095" s="37" t="n">
        <v>100</v>
      </c>
      <c r="F6095" s="37" t="inlineStr">
        <is>
          <t>Differs from upstream baseline</t>
        </is>
      </c>
      <c r="G6095" s="3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37" t="inlineStr">
        <is>
          <t>2026-10-04</t>
        </is>
      </c>
      <c r="B6097" s="37" t="inlineStr">
        <is>
          <t>Moves</t>
        </is>
      </c>
      <c r="C6097" s="37" t="inlineStr">
        <is>
          <t>Stomp power</t>
        </is>
      </c>
      <c r="D6097" s="37" t="n">
        <v>65</v>
      </c>
      <c r="E6097" s="37" t="n">
        <v>90</v>
      </c>
      <c r="F6097" s="37" t="inlineStr">
        <is>
          <t>Differs from upstream baseline</t>
        </is>
      </c>
      <c r="G6097" s="3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37" t="inlineStr">
        <is>
          <t>2026-10-04</t>
        </is>
      </c>
      <c r="B6099" s="37" t="inlineStr">
        <is>
          <t>Moves</t>
        </is>
      </c>
      <c r="C6099" s="37" t="inlineStr">
        <is>
          <t>Stone Edge power</t>
        </is>
      </c>
      <c r="D6099" s="37" t="n">
        <v>100</v>
      </c>
      <c r="E6099" s="37" t="n">
        <v>120</v>
      </c>
      <c r="F6099" s="37" t="inlineStr">
        <is>
          <t>Differs from upstream baseline</t>
        </is>
      </c>
      <c r="G6099" s="3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37" t="inlineStr">
        <is>
          <t>2026-10-04</t>
        </is>
      </c>
      <c r="B6101" s="37" t="inlineStr">
        <is>
          <t>Moves</t>
        </is>
      </c>
      <c r="C6101" s="37" t="inlineStr">
        <is>
          <t>String Shot accuracy</t>
        </is>
      </c>
      <c r="D6101" s="37" t="n">
        <v>95</v>
      </c>
      <c r="E6101" s="37" t="n">
        <v>100</v>
      </c>
      <c r="F6101" s="37" t="inlineStr">
        <is>
          <t>Differs from upstream baseline</t>
        </is>
      </c>
      <c r="G6101" s="3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37" t="inlineStr">
        <is>
          <t>2026-10-04</t>
        </is>
      </c>
      <c r="B6103" s="37" t="inlineStr">
        <is>
          <t>Moves</t>
        </is>
      </c>
      <c r="C6103" s="37" t="inlineStr">
        <is>
          <t>Stun Spore accuracy</t>
        </is>
      </c>
      <c r="D6103" s="37" t="n">
        <v>75</v>
      </c>
      <c r="E6103" s="37" t="n">
        <v>90</v>
      </c>
      <c r="F6103" s="37" t="inlineStr">
        <is>
          <t>Differs from upstream baseline</t>
        </is>
      </c>
      <c r="G6103" s="3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37" t="inlineStr">
        <is>
          <t>2026-10-04</t>
        </is>
      </c>
      <c r="B6105" s="37" t="inlineStr">
        <is>
          <t>Moves</t>
        </is>
      </c>
      <c r="C6105" s="37" t="inlineStr">
        <is>
          <t>Submission accuracy</t>
        </is>
      </c>
      <c r="D6105" s="37" t="n">
        <v>80</v>
      </c>
      <c r="E6105" s="37" t="n">
        <v>100</v>
      </c>
      <c r="F6105" s="37" t="inlineStr">
        <is>
          <t>Differs from upstream baseline</t>
        </is>
      </c>
      <c r="G6105" s="3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37" t="inlineStr">
        <is>
          <t>2026-10-04</t>
        </is>
      </c>
      <c r="B6107" s="37" t="inlineStr">
        <is>
          <t>Moves</t>
        </is>
      </c>
      <c r="C6107" s="37" t="inlineStr">
        <is>
          <t>Substitute pp</t>
        </is>
      </c>
      <c r="D6107" s="37" t="n">
        <v>10</v>
      </c>
      <c r="E6107" s="37" t="n">
        <v>2</v>
      </c>
      <c r="F6107" s="37" t="inlineStr">
        <is>
          <t>Differs from upstream baseline</t>
        </is>
      </c>
      <c r="G6107" s="3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37" t="inlineStr">
        <is>
          <t>2026-10-04</t>
        </is>
      </c>
      <c r="B6109" s="37" t="inlineStr">
        <is>
          <t>Moves</t>
        </is>
      </c>
      <c r="C6109" s="37" t="inlineStr">
        <is>
          <t>Sunny Day pp</t>
        </is>
      </c>
      <c r="D6109" s="37" t="n">
        <v>5</v>
      </c>
      <c r="E6109" s="37" t="n">
        <v>1</v>
      </c>
      <c r="F6109" s="37" t="inlineStr">
        <is>
          <t>Differs from upstream baseline</t>
        </is>
      </c>
      <c r="G6109" s="3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37" t="inlineStr">
        <is>
          <t>2026-10-04</t>
        </is>
      </c>
      <c r="B6111" s="37" t="inlineStr">
        <is>
          <t>Moves</t>
        </is>
      </c>
      <c r="C6111" s="37" t="inlineStr">
        <is>
          <t>Supersonic accuracy</t>
        </is>
      </c>
      <c r="D6111" s="37" t="n">
        <v>55</v>
      </c>
      <c r="E6111" s="37" t="n">
        <v>70</v>
      </c>
      <c r="F6111" s="37" t="inlineStr">
        <is>
          <t>Differs from upstream baseline</t>
        </is>
      </c>
      <c r="G6111" s="3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37" t="inlineStr">
        <is>
          <t>2026-10-04</t>
        </is>
      </c>
      <c r="B6113" s="37" t="inlineStr">
        <is>
          <t>Moves</t>
        </is>
      </c>
      <c r="C6113" s="37" t="inlineStr">
        <is>
          <t>Super Fang type</t>
        </is>
      </c>
      <c r="D6113" s="37" t="inlineStr">
        <is>
          <t>TYPE_NORMAL</t>
        </is>
      </c>
      <c r="E6113" s="37" t="inlineStr">
        <is>
          <t>TYPE_DARK</t>
        </is>
      </c>
      <c r="F6113" s="37" t="inlineStr">
        <is>
          <t>Differs from upstream baseline</t>
        </is>
      </c>
      <c r="G6113" s="3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37" t="inlineStr">
        <is>
          <t>2026-10-04</t>
        </is>
      </c>
      <c r="B6115" s="37" t="inlineStr">
        <is>
          <t>Moves</t>
        </is>
      </c>
      <c r="C6115" s="37" t="inlineStr">
        <is>
          <t>Swagger accuracy</t>
        </is>
      </c>
      <c r="D6115" s="37" t="n">
        <v>85</v>
      </c>
      <c r="E6115" s="37" t="n">
        <v>100</v>
      </c>
      <c r="F6115" s="37" t="inlineStr">
        <is>
          <t>Differs from upstream baseline</t>
        </is>
      </c>
      <c r="G6115" s="3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37" t="inlineStr">
        <is>
          <t>2026-10-04</t>
        </is>
      </c>
      <c r="B6117" s="37" t="inlineStr">
        <is>
          <t>Moves</t>
        </is>
      </c>
      <c r="C6117" s="37" t="inlineStr">
        <is>
          <t>Swallow accuracy</t>
        </is>
      </c>
      <c r="D6117" s="37" t="n">
        <v>0</v>
      </c>
      <c r="E6117" s="37" t="n">
        <v>100</v>
      </c>
      <c r="F6117" s="37" t="inlineStr">
        <is>
          <t>Differs from upstream baseline</t>
        </is>
      </c>
      <c r="G6117" s="3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37" t="inlineStr">
        <is>
          <t>2026-10-04</t>
        </is>
      </c>
      <c r="B6119" s="37" t="inlineStr">
        <is>
          <t>Moves</t>
        </is>
      </c>
      <c r="C6119" s="37" t="inlineStr">
        <is>
          <t>Sweet Kiss accuracy</t>
        </is>
      </c>
      <c r="D6119" s="37" t="n">
        <v>75</v>
      </c>
      <c r="E6119" s="37" t="n">
        <v>100</v>
      </c>
      <c r="F6119" s="37" t="inlineStr">
        <is>
          <t>Differs from upstream baseline</t>
        </is>
      </c>
      <c r="G6119" s="3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37" t="inlineStr">
        <is>
          <t>2026-10-04</t>
        </is>
      </c>
      <c r="B6121" s="37" t="inlineStr">
        <is>
          <t>Moves</t>
        </is>
      </c>
      <c r="C6121" s="37" t="inlineStr">
        <is>
          <t>Swords Dance pp</t>
        </is>
      </c>
      <c r="D6121" s="37" t="n">
        <v>20</v>
      </c>
      <c r="E6121" s="37" t="n">
        <v>30</v>
      </c>
      <c r="F6121" s="37" t="inlineStr">
        <is>
          <t>Differs from upstream baseline</t>
        </is>
      </c>
      <c r="G6121" s="3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37" t="inlineStr">
        <is>
          <t>2026-10-04</t>
        </is>
      </c>
      <c r="B6123" s="37" t="inlineStr">
        <is>
          <t>Moves</t>
        </is>
      </c>
      <c r="C6123" s="37" t="inlineStr">
        <is>
          <t>Tailwind pp</t>
        </is>
      </c>
      <c r="D6123" s="37" t="n">
        <v>15</v>
      </c>
      <c r="E6123" s="37" t="n">
        <v>30</v>
      </c>
      <c r="F6123" s="37" t="inlineStr">
        <is>
          <t>Differs from upstream baseline</t>
        </is>
      </c>
      <c r="G6123" s="3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37" t="inlineStr">
        <is>
          <t>2026-10-04</t>
        </is>
      </c>
      <c r="B6125" s="37" t="inlineStr">
        <is>
          <t>Moves</t>
        </is>
      </c>
      <c r="C6125" s="37" t="inlineStr">
        <is>
          <t>Tail Slap accuracy</t>
        </is>
      </c>
      <c r="D6125" s="37" t="n">
        <v>85</v>
      </c>
      <c r="E6125" s="37" t="n">
        <v>95</v>
      </c>
      <c r="F6125" s="37" t="inlineStr">
        <is>
          <t>Differs from upstream baseline</t>
        </is>
      </c>
      <c r="G6125" s="3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37" t="inlineStr">
        <is>
          <t>2026-10-04</t>
        </is>
      </c>
      <c r="B6127" s="37" t="inlineStr">
        <is>
          <t>Moves</t>
        </is>
      </c>
      <c r="C6127" s="37" t="inlineStr">
        <is>
          <t>Take Down accuracy</t>
        </is>
      </c>
      <c r="D6127" s="37" t="n">
        <v>85</v>
      </c>
      <c r="E6127" s="37" t="n">
        <v>100</v>
      </c>
      <c r="F6127" s="37" t="inlineStr">
        <is>
          <t>Differs from upstream baseline</t>
        </is>
      </c>
      <c r="G6127" s="3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37" t="inlineStr">
        <is>
          <t>2026-10-04</t>
        </is>
      </c>
      <c r="B6129" s="37" t="inlineStr">
        <is>
          <t>Moves</t>
        </is>
      </c>
      <c r="C6129" s="37" t="inlineStr">
        <is>
          <t>Thief power</t>
        </is>
      </c>
      <c r="D6129" s="37" t="n">
        <v>60</v>
      </c>
      <c r="E6129" s="37" t="n">
        <v>40</v>
      </c>
      <c r="F6129" s="37" t="inlineStr">
        <is>
          <t>Differs from upstream baseline</t>
        </is>
      </c>
      <c r="G6129" s="3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37" t="inlineStr">
        <is>
          <t>2026-10-04</t>
        </is>
      </c>
      <c r="B6131" s="37" t="inlineStr">
        <is>
          <t>Moves</t>
        </is>
      </c>
      <c r="C6131" s="37" t="inlineStr">
        <is>
          <t>Thousand Arrows power</t>
        </is>
      </c>
      <c r="D6131" s="37" t="n">
        <v>90</v>
      </c>
      <c r="E6131" s="37" t="n">
        <v>95</v>
      </c>
      <c r="F6131" s="37" t="inlineStr">
        <is>
          <t>Differs from upstream baseline</t>
        </is>
      </c>
      <c r="G6131" s="3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37" t="inlineStr">
        <is>
          <t>2026-10-04</t>
        </is>
      </c>
      <c r="B6133" s="37" t="inlineStr">
        <is>
          <t>Moves</t>
        </is>
      </c>
      <c r="C6133" s="37" t="inlineStr">
        <is>
          <t>Thrash pp</t>
        </is>
      </c>
      <c r="D6133" s="37" t="n">
        <v>10</v>
      </c>
      <c r="E6133" s="37" t="n">
        <v>20</v>
      </c>
      <c r="F6133" s="37" t="inlineStr">
        <is>
          <t>Differs from upstream baseline</t>
        </is>
      </c>
      <c r="G6133" s="3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37" t="inlineStr">
        <is>
          <t>2026-10-04</t>
        </is>
      </c>
      <c r="B6135" s="37" t="inlineStr">
        <is>
          <t>Moves</t>
        </is>
      </c>
      <c r="C6135" s="37" t="inlineStr">
        <is>
          <t>Thunderbolt power</t>
        </is>
      </c>
      <c r="D6135" s="37" t="n">
        <v>90</v>
      </c>
      <c r="E6135" s="37" t="n">
        <v>95</v>
      </c>
      <c r="F6135" s="37" t="inlineStr">
        <is>
          <t>Differs from upstream baseline</t>
        </is>
      </c>
      <c r="G6135" s="3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37" t="inlineStr">
        <is>
          <t>2026-10-04</t>
        </is>
      </c>
      <c r="B6137" s="37" t="inlineStr">
        <is>
          <t>Moves</t>
        </is>
      </c>
      <c r="C6137" s="37" t="inlineStr">
        <is>
          <t>Thunder Fang accuracy</t>
        </is>
      </c>
      <c r="D6137" s="37" t="n">
        <v>95</v>
      </c>
      <c r="E6137" s="37" t="n">
        <v>100</v>
      </c>
      <c r="F6137" s="37" t="inlineStr">
        <is>
          <t>Differs from upstream baseline</t>
        </is>
      </c>
      <c r="G6137" s="3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37" t="inlineStr">
        <is>
          <t>2026-10-04</t>
        </is>
      </c>
      <c r="B6139" s="37" t="inlineStr">
        <is>
          <t>Moves</t>
        </is>
      </c>
      <c r="C6139" s="37" t="inlineStr">
        <is>
          <t>Thunder Wave accuracy</t>
        </is>
      </c>
      <c r="D6139" s="37" t="n">
        <v>90</v>
      </c>
      <c r="E6139" s="37" t="n">
        <v>100</v>
      </c>
      <c r="F6139" s="37" t="inlineStr">
        <is>
          <t>Differs from upstream baseline</t>
        </is>
      </c>
      <c r="G6139" s="3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37" t="inlineStr">
        <is>
          <t>2026-10-04</t>
        </is>
      </c>
      <c r="B6141" s="37" t="inlineStr">
        <is>
          <t>Moves</t>
        </is>
      </c>
      <c r="C6141" s="37" t="inlineStr">
        <is>
          <t>Toxic accuracy</t>
        </is>
      </c>
      <c r="D6141" s="37" t="n">
        <v>90</v>
      </c>
      <c r="E6141" s="37" t="n">
        <v>100</v>
      </c>
      <c r="F6141" s="37" t="inlineStr">
        <is>
          <t>Differs from upstream baseline</t>
        </is>
      </c>
      <c r="G6141" s="3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37" t="inlineStr">
        <is>
          <t>2026-10-04</t>
        </is>
      </c>
      <c r="B6143" s="37" t="inlineStr">
        <is>
          <t>Moves</t>
        </is>
      </c>
      <c r="C6143" s="37" t="inlineStr">
        <is>
          <t>Triple Axel power</t>
        </is>
      </c>
      <c r="D6143" s="37" t="n">
        <v>20</v>
      </c>
      <c r="E6143" s="37" t="n">
        <v>40</v>
      </c>
      <c r="F6143" s="37" t="inlineStr">
        <is>
          <t>Differs from upstream baseline</t>
        </is>
      </c>
      <c r="G6143" s="3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37" t="inlineStr">
        <is>
          <t>2026-10-04</t>
        </is>
      </c>
      <c r="B6145" s="37" t="inlineStr">
        <is>
          <t>Moves</t>
        </is>
      </c>
      <c r="C6145" s="37" t="inlineStr">
        <is>
          <t>Triple Axel pp</t>
        </is>
      </c>
      <c r="D6145" s="37" t="n">
        <v>10</v>
      </c>
      <c r="E6145" s="37" t="n">
        <v>15</v>
      </c>
      <c r="F6145" s="37" t="inlineStr">
        <is>
          <t>Differs from upstream baseline</t>
        </is>
      </c>
      <c r="G6145" s="3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37" t="inlineStr">
        <is>
          <t>2026-10-04</t>
        </is>
      </c>
      <c r="B6147" s="37" t="inlineStr">
        <is>
          <t>Moves</t>
        </is>
      </c>
      <c r="C6147" s="37" t="inlineStr">
        <is>
          <t>Triple Kick accuracy</t>
        </is>
      </c>
      <c r="D6147" s="37" t="n">
        <v>90</v>
      </c>
      <c r="E6147" s="37" t="n">
        <v>100</v>
      </c>
      <c r="F6147" s="37" t="inlineStr">
        <is>
          <t>Differs from upstream baseline</t>
        </is>
      </c>
      <c r="G6147" s="3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37" t="inlineStr">
        <is>
          <t>2026-10-04</t>
        </is>
      </c>
      <c r="B6149" s="37" t="inlineStr">
        <is>
          <t>Moves</t>
        </is>
      </c>
      <c r="C6149" s="37" t="inlineStr">
        <is>
          <t>Trump Card pp</t>
        </is>
      </c>
      <c r="D6149" s="37" t="n">
        <v>5</v>
      </c>
      <c r="E6149" s="37" t="n">
        <v>1</v>
      </c>
      <c r="F6149" s="37" t="inlineStr">
        <is>
          <t>Differs from upstream baseline</t>
        </is>
      </c>
      <c r="G6149" s="3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37" t="inlineStr">
        <is>
          <t>2026-10-04</t>
        </is>
      </c>
      <c r="B6151" s="37" t="inlineStr">
        <is>
          <t>Moves</t>
        </is>
      </c>
      <c r="C6151" s="37" t="inlineStr">
        <is>
          <t>Twister power</t>
        </is>
      </c>
      <c r="D6151" s="37" t="n">
        <v>40</v>
      </c>
      <c r="E6151" s="37" t="n">
        <v>90</v>
      </c>
      <c r="F6151" s="37" t="inlineStr">
        <is>
          <t>Differs from upstream baseline</t>
        </is>
      </c>
      <c r="G6151" s="3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37" t="inlineStr">
        <is>
          <t>2026-10-04</t>
        </is>
      </c>
      <c r="B6153" s="37" t="inlineStr">
        <is>
          <t>Moves</t>
        </is>
      </c>
      <c r="C6153" s="37" t="inlineStr">
        <is>
          <t>Uproar power</t>
        </is>
      </c>
      <c r="D6153" s="37" t="n">
        <v>90</v>
      </c>
      <c r="E6153" s="37" t="n">
        <v>50</v>
      </c>
      <c r="F6153" s="37" t="inlineStr">
        <is>
          <t>Differs from upstream baseline</t>
        </is>
      </c>
      <c r="G6153" s="3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37" t="inlineStr">
        <is>
          <t>2026-10-04</t>
        </is>
      </c>
      <c r="B6155" s="37" t="inlineStr">
        <is>
          <t>Moves</t>
        </is>
      </c>
      <c r="C6155" s="37" t="inlineStr">
        <is>
          <t>Venoshock power</t>
        </is>
      </c>
      <c r="D6155" s="37" t="n">
        <v>65</v>
      </c>
      <c r="E6155" s="37" t="n">
        <v>75</v>
      </c>
      <c r="F6155" s="37" t="inlineStr">
        <is>
          <t>Differs from upstream baseline</t>
        </is>
      </c>
      <c r="G6155" s="3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37" t="inlineStr">
        <is>
          <t>2026-10-04</t>
        </is>
      </c>
      <c r="B6157" s="37" t="inlineStr">
        <is>
          <t>Moves</t>
        </is>
      </c>
      <c r="C6157" s="37" t="inlineStr">
        <is>
          <t>Vine Whip pp</t>
        </is>
      </c>
      <c r="D6157" s="37" t="n">
        <v>25</v>
      </c>
      <c r="E6157" s="37" t="n">
        <v>15</v>
      </c>
      <c r="F6157" s="37" t="inlineStr">
        <is>
          <t>Differs from upstream baseline</t>
        </is>
      </c>
      <c r="G6157" s="3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37" t="inlineStr">
        <is>
          <t>2026-10-04</t>
        </is>
      </c>
      <c r="B6159" s="37" t="inlineStr">
        <is>
          <t>Moves</t>
        </is>
      </c>
      <c r="C6159" s="37" t="inlineStr">
        <is>
          <t>Vital Throw power</t>
        </is>
      </c>
      <c r="D6159" s="37" t="n">
        <v>70</v>
      </c>
      <c r="E6159" s="37" t="n">
        <v>90</v>
      </c>
      <c r="F6159" s="37" t="inlineStr">
        <is>
          <t>Differs from upstream baseline</t>
        </is>
      </c>
      <c r="G6159" s="3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37" t="inlineStr">
        <is>
          <t>2026-10-04</t>
        </is>
      </c>
      <c r="B6161" s="37" t="inlineStr">
        <is>
          <t>Moves</t>
        </is>
      </c>
      <c r="C6161" s="37" t="inlineStr">
        <is>
          <t>Volt Tackle power</t>
        </is>
      </c>
      <c r="D6161" s="37" t="n">
        <v>120</v>
      </c>
      <c r="E6161" s="37" t="n">
        <v>150</v>
      </c>
      <c r="F6161" s="37" t="inlineStr">
        <is>
          <t>Differs from upstream baseline</t>
        </is>
      </c>
      <c r="G6161" s="3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37" t="inlineStr">
        <is>
          <t>2026-10-04</t>
        </is>
      </c>
      <c r="B6163" s="37" t="inlineStr">
        <is>
          <t>Moves</t>
        </is>
      </c>
      <c r="C6163" s="37" t="inlineStr">
        <is>
          <t>Wake-Up Slap power</t>
        </is>
      </c>
      <c r="D6163" s="37" t="n">
        <v>70</v>
      </c>
      <c r="E6163" s="37" t="n">
        <v>60</v>
      </c>
      <c r="F6163" s="37" t="inlineStr">
        <is>
          <t>Differs from upstream baseline</t>
        </is>
      </c>
      <c r="G6163" s="3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37" t="inlineStr">
        <is>
          <t>2026-10-04</t>
        </is>
      </c>
      <c r="B6165" s="37" t="inlineStr">
        <is>
          <t>Moves</t>
        </is>
      </c>
      <c r="C6165" s="37" t="inlineStr">
        <is>
          <t>Water Shuriken power</t>
        </is>
      </c>
      <c r="D6165" s="37" t="n">
        <v>15</v>
      </c>
      <c r="E6165" s="37" t="n">
        <v>20</v>
      </c>
      <c r="F6165" s="37" t="inlineStr">
        <is>
          <t>Differs from upstream baseline</t>
        </is>
      </c>
      <c r="G6165" s="3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37" t="inlineStr">
        <is>
          <t>2026-10-04</t>
        </is>
      </c>
      <c r="B6167" s="37" t="inlineStr">
        <is>
          <t>Moves</t>
        </is>
      </c>
      <c r="C6167" s="37" t="inlineStr">
        <is>
          <t>Whirlpool accuracy</t>
        </is>
      </c>
      <c r="D6167" s="37" t="n">
        <v>85</v>
      </c>
      <c r="E6167" s="37" t="n">
        <v>100</v>
      </c>
      <c r="F6167" s="37" t="inlineStr">
        <is>
          <t>Differs from upstream baseline</t>
        </is>
      </c>
      <c r="G6167" s="3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37" t="inlineStr">
        <is>
          <t>2026-10-04</t>
        </is>
      </c>
      <c r="B6169" s="37" t="inlineStr">
        <is>
          <t>Moves</t>
        </is>
      </c>
      <c r="C6169" s="37" t="inlineStr">
        <is>
          <t>Wild Charge power</t>
        </is>
      </c>
      <c r="D6169" s="37" t="n">
        <v>90</v>
      </c>
      <c r="E6169" s="37" t="n">
        <v>120</v>
      </c>
      <c r="F6169" s="37" t="inlineStr">
        <is>
          <t>Differs from upstream baseline</t>
        </is>
      </c>
      <c r="G6169" s="3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37" t="inlineStr">
        <is>
          <t>2026-10-04</t>
        </is>
      </c>
      <c r="B6171" s="37" t="inlineStr">
        <is>
          <t>Moves</t>
        </is>
      </c>
      <c r="C6171" s="37" t="inlineStr">
        <is>
          <t>Will-O-Wisp accuracy</t>
        </is>
      </c>
      <c r="D6171" s="37" t="n">
        <v>85</v>
      </c>
      <c r="E6171" s="37" t="n">
        <v>90</v>
      </c>
      <c r="F6171" s="37" t="inlineStr">
        <is>
          <t>Differs from upstream baseline</t>
        </is>
      </c>
      <c r="G6171" s="3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37" t="inlineStr">
        <is>
          <t>2026-10-04</t>
        </is>
      </c>
      <c r="B6173" s="37" t="inlineStr">
        <is>
          <t>Moves</t>
        </is>
      </c>
      <c r="C6173" s="37" t="inlineStr">
        <is>
          <t>Work Up pp</t>
        </is>
      </c>
      <c r="D6173" s="37" t="n">
        <v>30</v>
      </c>
      <c r="E6173" s="37" t="n">
        <v>15</v>
      </c>
      <c r="F6173" s="37" t="inlineStr">
        <is>
          <t>Differs from upstream baseline</t>
        </is>
      </c>
      <c r="G6173" s="3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37" t="inlineStr">
        <is>
          <t>2026-10-04</t>
        </is>
      </c>
      <c r="B6175" s="37" t="inlineStr">
        <is>
          <t>Moves</t>
        </is>
      </c>
      <c r="C6175" s="37" t="inlineStr">
        <is>
          <t>Wring Out power</t>
        </is>
      </c>
      <c r="D6175" s="37" t="n">
        <v>120</v>
      </c>
      <c r="E6175" s="37" t="n">
        <v>75</v>
      </c>
      <c r="F6175" s="37" t="inlineStr">
        <is>
          <t>Differs from upstream baseline</t>
        </is>
      </c>
      <c r="G6175" s="3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37" t="inlineStr">
        <is>
          <t>2026-10-04</t>
        </is>
      </c>
      <c r="B6177" s="37" t="inlineStr">
        <is>
          <t>Moves</t>
        </is>
      </c>
      <c r="C6177" s="37" t="inlineStr">
        <is>
          <t>Zen Headbutt accuracy</t>
        </is>
      </c>
      <c r="D6177" s="37" t="n">
        <v>90</v>
      </c>
      <c r="E6177" s="37" t="n">
        <v>100</v>
      </c>
      <c r="F6177" s="37" t="inlineStr">
        <is>
          <t>Differs from upstream baseline</t>
        </is>
      </c>
      <c r="G6177" s="3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37" t="inlineStr">
        <is>
          <t>2026-10-04</t>
        </is>
      </c>
      <c r="B6179" s="37" t="inlineStr">
        <is>
          <t>Abilities</t>
        </is>
      </c>
      <c r="C6179" s="37" t="inlineStr">
        <is>
          <t>Cinccino abilities</t>
        </is>
      </c>
      <c r="D6179" s="37" t="inlineStr">
        <is>
          <t>Cute Charm / Technician / Skill Link</t>
        </is>
      </c>
      <c r="E6179" s="37" t="inlineStr">
        <is>
          <t>Skill Link / Technician / Cute Charm</t>
        </is>
      </c>
      <c r="F6179" s="37" t="inlineStr">
        <is>
          <t>Differs from upstream baseline</t>
        </is>
      </c>
      <c r="G6179" s="3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37" t="inlineStr">
        <is>
          <t>2026-10-04</t>
        </is>
      </c>
      <c r="B6181" s="37" t="inlineStr">
        <is>
          <t>Evolutions</t>
        </is>
      </c>
      <c r="C6181" s="37" t="inlineStr">
        <is>
          <t>Deerling evolution</t>
        </is>
      </c>
      <c r="D6181" s="37" t="inlineStr">
        <is>
          <t>Lv 34 -&gt; Sawsbuck Spring</t>
        </is>
      </c>
      <c r="E6181" s="37" t="inlineStr">
        <is>
          <t>Lv 28 -&gt; Sawsbuck Spring</t>
        </is>
      </c>
      <c r="F6181" s="37" t="inlineStr">
        <is>
          <t>Differs from upstream baseline</t>
        </is>
      </c>
      <c r="G6181" s="3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37" t="inlineStr">
        <is>
          <t>2026-10-04</t>
        </is>
      </c>
      <c r="B6183" s="37" t="inlineStr">
        <is>
          <t>Evolutions</t>
        </is>
      </c>
      <c r="C6183" s="37" t="inlineStr">
        <is>
          <t>Deerling evolution</t>
        </is>
      </c>
      <c r="D6183" s="37" t="inlineStr">
        <is>
          <t>Lv 34 -&gt; Sawsbuck Winter</t>
        </is>
      </c>
      <c r="E6183" s="37" t="inlineStr">
        <is>
          <t>Lv 28 -&gt; Sawsbuck Winter</t>
        </is>
      </c>
      <c r="F6183" s="37" t="inlineStr">
        <is>
          <t>Differs from upstream baseline</t>
        </is>
      </c>
      <c r="G6183" s="3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37" t="inlineStr">
        <is>
          <t>2026-10-04</t>
        </is>
      </c>
      <c r="B6185" s="37" t="inlineStr">
        <is>
          <t>Evolutions</t>
        </is>
      </c>
      <c r="C6185" s="37" t="inlineStr">
        <is>
          <t>Patrat evolution</t>
        </is>
      </c>
      <c r="D6185" s="37" t="inlineStr">
        <is>
          <t>Lv 20 -&gt; Watchog</t>
        </is>
      </c>
      <c r="E6185" s="37" t="inlineStr">
        <is>
          <t>Lv 17 -&gt; Watchog</t>
        </is>
      </c>
      <c r="F6185" s="37" t="inlineStr">
        <is>
          <t>Differs from upstream baseline</t>
        </is>
      </c>
      <c r="G6185" s="3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37" t="inlineStr">
        <is>
          <t>2026-10-04</t>
        </is>
      </c>
      <c r="B6187" s="37" t="inlineStr">
        <is>
          <t>Evolutions</t>
        </is>
      </c>
      <c r="C6187" s="37" t="inlineStr">
        <is>
          <t>Sewaddle evolution</t>
        </is>
      </c>
      <c r="D6187" s="37" t="inlineStr">
        <is>
          <t>Lv 20 -&gt; Swadloon</t>
        </is>
      </c>
      <c r="E6187" s="37" t="inlineStr">
        <is>
          <t>Lv 16 -&gt; Swadloon</t>
        </is>
      </c>
      <c r="F6187" s="37" t="inlineStr">
        <is>
          <t>Differs from upstream baseline</t>
        </is>
      </c>
      <c r="G6187" s="3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37" t="inlineStr">
        <is>
          <t>2026-10-04</t>
        </is>
      </c>
      <c r="B6189" s="37" t="inlineStr">
        <is>
          <t>Evolutions</t>
        </is>
      </c>
      <c r="C6189" s="37" t="inlineStr">
        <is>
          <t>Swadloon evolution</t>
        </is>
      </c>
      <c r="D6189" s="37" t="inlineStr">
        <is>
          <t>Friendship -&gt; Leavanny</t>
        </is>
      </c>
      <c r="E6189" s="37" t="inlineStr">
        <is>
          <t>Lv 23 -&gt; Leavanny</t>
        </is>
      </c>
      <c r="F6189" s="37" t="inlineStr">
        <is>
          <t>Differs from upstream baseline</t>
        </is>
      </c>
      <c r="G6189" s="3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37" t="inlineStr">
        <is>
          <t>2026-10-04</t>
        </is>
      </c>
      <c r="B6191" s="37" t="inlineStr">
        <is>
          <t>Evolutions</t>
        </is>
      </c>
      <c r="C6191" s="37" t="inlineStr">
        <is>
          <t>Woobat evolution</t>
        </is>
      </c>
      <c r="D6191" s="37" t="inlineStr">
        <is>
          <t>Friendship -&gt; Swoobat</t>
        </is>
      </c>
      <c r="E6191" s="37" t="inlineStr">
        <is>
          <t>Lv 22 -&gt; Swoobat</t>
        </is>
      </c>
      <c r="F6191" s="37" t="inlineStr">
        <is>
          <t>Differs from upstream baseline</t>
        </is>
      </c>
      <c r="G6191" s="3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37" t="inlineStr">
        <is>
          <t>2026-10-05</t>
        </is>
      </c>
      <c r="B6193" s="37" t="inlineStr">
        <is>
          <t>Abilities</t>
        </is>
      </c>
      <c r="C6193" s="37" t="inlineStr">
        <is>
          <t>Abomasnow abilities</t>
        </is>
      </c>
      <c r="D6193" s="37" t="inlineStr">
        <is>
          <t>Snow Warning / Snow Warning / Snow Warning</t>
        </is>
      </c>
      <c r="E6193" s="37" t="inlineStr">
        <is>
          <t>Sap Sipper / Sap Sipper / Sap Sipper</t>
        </is>
      </c>
      <c r="F6193" s="37" t="inlineStr">
        <is>
          <t>Differs from upstream baseline</t>
        </is>
      </c>
      <c r="G6193" s="3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37" t="inlineStr">
        <is>
          <t>2026-10-05</t>
        </is>
      </c>
      <c r="B6195" s="37" t="inlineStr">
        <is>
          <t>Pokemon Stats</t>
        </is>
      </c>
      <c r="C6195" s="37" t="inlineStr">
        <is>
          <t>Absol baseHP</t>
        </is>
      </c>
      <c r="D6195" s="37" t="n">
        <v>65</v>
      </c>
      <c r="E6195" s="37" t="n">
        <v>70</v>
      </c>
      <c r="F6195" s="37" t="inlineStr">
        <is>
          <t>Differs from upstream baseline</t>
        </is>
      </c>
      <c r="G6195" s="3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37" t="inlineStr">
        <is>
          <t>2026-10-05</t>
        </is>
      </c>
      <c r="B6197" s="37" t="inlineStr">
        <is>
          <t>Pokemon Stats</t>
        </is>
      </c>
      <c r="C6197" s="37" t="inlineStr">
        <is>
          <t>Absol baseSpeed</t>
        </is>
      </c>
      <c r="D6197" s="37" t="n">
        <v>75</v>
      </c>
      <c r="E6197" s="37" t="n">
        <v>95</v>
      </c>
      <c r="F6197" s="37" t="inlineStr">
        <is>
          <t>Differs from upstream baseline</t>
        </is>
      </c>
      <c r="G6197" s="3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37" t="inlineStr">
        <is>
          <t>2026-10-05</t>
        </is>
      </c>
      <c r="B6199" s="37" t="inlineStr">
        <is>
          <t>Pokemon Stats</t>
        </is>
      </c>
      <c r="C6199" s="37" t="inlineStr">
        <is>
          <t>Absol baseSpAttack</t>
        </is>
      </c>
      <c r="D6199" s="37" t="n">
        <v>115</v>
      </c>
      <c r="E6199" s="37" t="n">
        <v>155</v>
      </c>
      <c r="F6199" s="37" t="inlineStr">
        <is>
          <t>Differs from upstream baseline</t>
        </is>
      </c>
      <c r="G6199" s="3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37" t="inlineStr">
        <is>
          <t>2026-10-05</t>
        </is>
      </c>
      <c r="B6201" s="37" t="inlineStr">
        <is>
          <t>Pokemon Stats</t>
        </is>
      </c>
      <c r="C6201" s="37" t="inlineStr">
        <is>
          <t>Accelgor baseHP</t>
        </is>
      </c>
      <c r="D6201" s="37" t="n">
        <v>80</v>
      </c>
      <c r="E6201" s="37" t="n">
        <v>81</v>
      </c>
      <c r="F6201" s="37" t="inlineStr">
        <is>
          <t>Differs from upstream baseline</t>
        </is>
      </c>
      <c r="G6201" s="3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37" t="inlineStr">
        <is>
          <t>2026-10-05</t>
        </is>
      </c>
      <c r="B6203" s="37" t="inlineStr">
        <is>
          <t>Pokemon Stats</t>
        </is>
      </c>
      <c r="C6203" s="37" t="inlineStr">
        <is>
          <t>Accelgor baseDefense</t>
        </is>
      </c>
      <c r="D6203" s="37" t="n">
        <v>40</v>
      </c>
      <c r="E6203" s="37" t="n">
        <v>52</v>
      </c>
      <c r="F6203" s="37" t="inlineStr">
        <is>
          <t>Differs from upstream baseline</t>
        </is>
      </c>
      <c r="G6203" s="3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37" t="inlineStr">
        <is>
          <t>2026-10-05</t>
        </is>
      </c>
      <c r="B6205" s="37" t="inlineStr">
        <is>
          <t>Pokemon Stats</t>
        </is>
      </c>
      <c r="C6205" s="37" t="inlineStr">
        <is>
          <t>Accelgor baseSpDefense</t>
        </is>
      </c>
      <c r="D6205" s="37" t="n">
        <v>60</v>
      </c>
      <c r="E6205" s="37" t="n">
        <v>68</v>
      </c>
      <c r="F6205" s="37" t="inlineStr">
        <is>
          <t>Differs from upstream baseline</t>
        </is>
      </c>
      <c r="G6205" s="3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37" t="inlineStr">
        <is>
          <t>2026-10-05</t>
        </is>
      </c>
      <c r="B6207" s="37" t="inlineStr">
        <is>
          <t>Pokemon Stats</t>
        </is>
      </c>
      <c r="C6207" s="37" t="inlineStr">
        <is>
          <t>Aegislash baseAttack</t>
        </is>
      </c>
      <c r="D6207" s="37" t="n">
        <v>50</v>
      </c>
      <c r="E6207" s="37" t="n">
        <v>58</v>
      </c>
      <c r="F6207" s="37" t="inlineStr">
        <is>
          <t>Differs from upstream baseline</t>
        </is>
      </c>
      <c r="G6207" s="3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37" t="inlineStr">
        <is>
          <t>2026-10-05</t>
        </is>
      </c>
      <c r="B6209" s="37" t="inlineStr">
        <is>
          <t>Pokemon Stats</t>
        </is>
      </c>
      <c r="C6209" s="37" t="inlineStr">
        <is>
          <t>Aegislash baseSpeed</t>
        </is>
      </c>
      <c r="D6209" s="37" t="n">
        <v>60</v>
      </c>
      <c r="E6209" s="37" t="n">
        <v>64</v>
      </c>
      <c r="F6209" s="37" t="inlineStr">
        <is>
          <t>Differs from upstream baseline</t>
        </is>
      </c>
      <c r="G6209" s="3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37" t="inlineStr">
        <is>
          <t>2026-10-05</t>
        </is>
      </c>
      <c r="B6211" s="37" t="inlineStr">
        <is>
          <t>Abilities</t>
        </is>
      </c>
      <c r="C6211" s="37" t="inlineStr">
        <is>
          <t>Aggron abilities</t>
        </is>
      </c>
      <c r="D6211" s="37" t="inlineStr">
        <is>
          <t>Sturdy / Rock Head / Heavy Metal</t>
        </is>
      </c>
      <c r="E6211" s="37" t="inlineStr">
        <is>
          <t>Rock Head / Rock Head / Heavy Metal</t>
        </is>
      </c>
      <c r="F6211" s="37" t="inlineStr">
        <is>
          <t>Differs from upstream baseline</t>
        </is>
      </c>
      <c r="G6211" s="3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37" t="inlineStr">
        <is>
          <t>2026-10-05</t>
        </is>
      </c>
      <c r="B6213" s="37" t="inlineStr">
        <is>
          <t>Pokemon Stats</t>
        </is>
      </c>
      <c r="C6213" s="37" t="inlineStr">
        <is>
          <t>Alakazam baseSpDefense</t>
        </is>
      </c>
      <c r="D6213" s="37" t="n">
        <v>95</v>
      </c>
      <c r="E6213" s="37" t="n">
        <v>85</v>
      </c>
      <c r="F6213" s="37" t="inlineStr">
        <is>
          <t>Differs from upstream baseline</t>
        </is>
      </c>
      <c r="G6213" s="3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37" t="inlineStr">
        <is>
          <t>2026-10-05</t>
        </is>
      </c>
      <c r="B6215" s="37" t="inlineStr">
        <is>
          <t>Pokemon Stats</t>
        </is>
      </c>
      <c r="C6215" s="37" t="inlineStr">
        <is>
          <t>Alakazam baseSpDefense</t>
        </is>
      </c>
      <c r="D6215" s="37" t="n">
        <v>10</v>
      </c>
      <c r="E6215" s="37" t="n">
        <v>95</v>
      </c>
      <c r="F6215" s="37" t="inlineStr">
        <is>
          <t>Differs from upstream baseline</t>
        </is>
      </c>
      <c r="G6215" s="3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37" t="inlineStr">
        <is>
          <t>2026-10-05</t>
        </is>
      </c>
      <c r="B6217" s="37" t="inlineStr">
        <is>
          <t>Pokemon Stats</t>
        </is>
      </c>
      <c r="C6217" s="37" t="inlineStr">
        <is>
          <t>Alomomola baseDefense</t>
        </is>
      </c>
      <c r="D6217" s="37" t="n">
        <v>80</v>
      </c>
      <c r="E6217" s="37" t="n">
        <v>81</v>
      </c>
      <c r="F6217" s="37" t="inlineStr">
        <is>
          <t>Differs from upstream baseline</t>
        </is>
      </c>
      <c r="G6217" s="3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37" t="inlineStr">
        <is>
          <t>2026-10-05</t>
        </is>
      </c>
      <c r="B6219" s="37" t="inlineStr">
        <is>
          <t>Pokemon Stats</t>
        </is>
      </c>
      <c r="C6219" s="37" t="inlineStr">
        <is>
          <t>Alomomola baseSpeed</t>
        </is>
      </c>
      <c r="D6219" s="37" t="n">
        <v>65</v>
      </c>
      <c r="E6219" s="37" t="n">
        <v>78</v>
      </c>
      <c r="F6219" s="37" t="inlineStr">
        <is>
          <t>Differs from upstream baseline</t>
        </is>
      </c>
      <c r="G6219" s="3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37" t="inlineStr">
        <is>
          <t>2026-10-05</t>
        </is>
      </c>
      <c r="B6221" s="37" t="inlineStr">
        <is>
          <t>Pokemon Stats</t>
        </is>
      </c>
      <c r="C6221" s="37" t="inlineStr">
        <is>
          <t>Altaria baseSpAttack</t>
        </is>
      </c>
      <c r="D6221" s="37" t="n">
        <v>70</v>
      </c>
      <c r="E6221" s="37" t="n">
        <v>80</v>
      </c>
      <c r="F6221" s="37" t="inlineStr">
        <is>
          <t>Differs from upstream baseline</t>
        </is>
      </c>
      <c r="G6221" s="3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37" t="inlineStr">
        <is>
          <t>2026-10-05</t>
        </is>
      </c>
      <c r="B6223" s="37" t="inlineStr">
        <is>
          <t>Pokemon Stats</t>
        </is>
      </c>
      <c r="C6223" s="37" t="inlineStr">
        <is>
          <t>Altaria baseAttack</t>
        </is>
      </c>
      <c r="D6223" s="37" t="n">
        <v>110</v>
      </c>
      <c r="E6223" s="37" t="n">
        <v>120</v>
      </c>
      <c r="F6223" s="37" t="inlineStr">
        <is>
          <t>Differs from upstream baseline</t>
        </is>
      </c>
      <c r="G6223" s="3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37" t="inlineStr">
        <is>
          <t>2026-10-05</t>
        </is>
      </c>
      <c r="B6225" s="37" t="inlineStr">
        <is>
          <t>Abilities</t>
        </is>
      </c>
      <c r="C6225" s="37" t="inlineStr">
        <is>
          <t>Amaura abilities</t>
        </is>
      </c>
      <c r="D6225" s="37" t="inlineStr">
        <is>
          <t>Refrigerate / Snow Warning</t>
        </is>
      </c>
      <c r="E6225" s="37" t="inlineStr">
        <is>
          <t>Refrigerate / Thick Fat</t>
        </is>
      </c>
      <c r="F6225" s="37" t="inlineStr">
        <is>
          <t>Differs from upstream baseline</t>
        </is>
      </c>
      <c r="G6225" s="3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37" t="inlineStr">
        <is>
          <t>2026-10-05</t>
        </is>
      </c>
      <c r="B6227" s="37" t="inlineStr">
        <is>
          <t>Pokemon Stats</t>
        </is>
      </c>
      <c r="C6227" s="37" t="inlineStr">
        <is>
          <t>Amoonguss baseDefense</t>
        </is>
      </c>
      <c r="D6227" s="37" t="n">
        <v>70</v>
      </c>
      <c r="E6227" s="37" t="n">
        <v>71</v>
      </c>
      <c r="F6227" s="37" t="inlineStr">
        <is>
          <t>Differs from upstream baseline</t>
        </is>
      </c>
      <c r="G6227" s="3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37" t="inlineStr">
        <is>
          <t>2026-10-05</t>
        </is>
      </c>
      <c r="B6229" s="37" t="inlineStr">
        <is>
          <t>Pokemon Stats</t>
        </is>
      </c>
      <c r="C6229" s="37" t="inlineStr">
        <is>
          <t>Ampharos baseDefense</t>
        </is>
      </c>
      <c r="D6229" s="37" t="n">
        <v>85</v>
      </c>
      <c r="E6229" s="37" t="n">
        <v>75</v>
      </c>
      <c r="F6229" s="37" t="inlineStr">
        <is>
          <t>Differs from upstream baseline</t>
        </is>
      </c>
      <c r="G6229" s="3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37" t="inlineStr">
        <is>
          <t>2026-10-05</t>
        </is>
      </c>
      <c r="B6231" s="37" t="inlineStr">
        <is>
          <t>Abilities</t>
        </is>
      </c>
      <c r="C6231" s="37" t="inlineStr">
        <is>
          <t>Ampharos abilities</t>
        </is>
      </c>
      <c r="D6231" s="37" t="inlineStr">
        <is>
          <t>Static / Plus</t>
        </is>
      </c>
      <c r="E6231" s="37" t="inlineStr">
        <is>
          <t>No Guard / Plus</t>
        </is>
      </c>
      <c r="F6231" s="37" t="inlineStr">
        <is>
          <t>Differs from upstream baseline</t>
        </is>
      </c>
      <c r="G6231" s="3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37" t="inlineStr">
        <is>
          <t>2026-10-05</t>
        </is>
      </c>
      <c r="B6233" s="37" t="inlineStr">
        <is>
          <t>Pokemon Stats</t>
        </is>
      </c>
      <c r="C6233" s="37" t="inlineStr">
        <is>
          <t>Ampharos baseSpAttack</t>
        </is>
      </c>
      <c r="D6233" s="37" t="n">
        <v>165</v>
      </c>
      <c r="E6233" s="37" t="n">
        <v>175</v>
      </c>
      <c r="F6233" s="37" t="inlineStr">
        <is>
          <t>Differs from upstream baseline</t>
        </is>
      </c>
      <c r="G6233" s="3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37" t="inlineStr">
        <is>
          <t>2026-10-05</t>
        </is>
      </c>
      <c r="B6235" s="37" t="inlineStr">
        <is>
          <t>Pokemon Stats</t>
        </is>
      </c>
      <c r="C6235" s="37" t="inlineStr">
        <is>
          <t>Annihilape baseSpAttack</t>
        </is>
      </c>
      <c r="D6235" s="37" t="n">
        <v>50</v>
      </c>
      <c r="E6235" s="37" t="n">
        <v>30</v>
      </c>
      <c r="F6235" s="37" t="inlineStr">
        <is>
          <t>Differs from upstream baseline</t>
        </is>
      </c>
      <c r="G6235" s="3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37" t="inlineStr">
        <is>
          <t>2026-10-05</t>
        </is>
      </c>
      <c r="B6237" s="37" t="inlineStr">
        <is>
          <t>Abilities</t>
        </is>
      </c>
      <c r="C6237" s="37" t="inlineStr">
        <is>
          <t>Anorith abilities</t>
        </is>
      </c>
      <c r="D6237" s="37" t="inlineStr">
        <is>
          <t>Battle Armor / Swift Swim</t>
        </is>
      </c>
      <c r="E6237" s="37" t="inlineStr">
        <is>
          <t>Swift Swim / Battle Armor / Swift Swim</t>
        </is>
      </c>
      <c r="F6237" s="37" t="inlineStr">
        <is>
          <t>Differs from upstream baseline</t>
        </is>
      </c>
      <c r="G6237" s="3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37" t="inlineStr">
        <is>
          <t>2026-10-05</t>
        </is>
      </c>
      <c r="B6239" s="37" t="inlineStr">
        <is>
          <t>Abilities</t>
        </is>
      </c>
      <c r="C6239" s="37" t="inlineStr">
        <is>
          <t>Arcanine abilities</t>
        </is>
      </c>
      <c r="D6239" s="37" t="inlineStr">
        <is>
          <t>Intimidate / Flash Fire / Justified</t>
        </is>
      </c>
      <c r="E6239" s="37" t="inlineStr">
        <is>
          <t>Intimidate / Intimidate / Justified</t>
        </is>
      </c>
      <c r="F6239" s="37" t="inlineStr">
        <is>
          <t>Differs from upstream baseline</t>
        </is>
      </c>
      <c r="G6239" s="3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37" t="inlineStr">
        <is>
          <t>2026-10-05</t>
        </is>
      </c>
      <c r="B6241" s="37" t="inlineStr">
        <is>
          <t>Pokemon Stats</t>
        </is>
      </c>
      <c r="C6241" s="37" t="inlineStr">
        <is>
          <t>Archeops baseAttack</t>
        </is>
      </c>
      <c r="D6241" s="37" t="n">
        <v>140</v>
      </c>
      <c r="E6241" s="37" t="n">
        <v>130</v>
      </c>
      <c r="F6241" s="37" t="inlineStr">
        <is>
          <t>Differs from upstream baseline</t>
        </is>
      </c>
      <c r="G6241" s="3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37" t="inlineStr">
        <is>
          <t>2026-10-05</t>
        </is>
      </c>
      <c r="B6243" s="37" t="inlineStr">
        <is>
          <t>Pokemon Stats</t>
        </is>
      </c>
      <c r="C6243" s="37" t="inlineStr">
        <is>
          <t>Ariados baseAttack</t>
        </is>
      </c>
      <c r="D6243" s="37" t="n">
        <v>90</v>
      </c>
      <c r="E6243" s="37" t="n">
        <v>95</v>
      </c>
      <c r="F6243" s="37" t="inlineStr">
        <is>
          <t>Differs from upstream baseline</t>
        </is>
      </c>
      <c r="G6243" s="3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37" t="inlineStr">
        <is>
          <t>2026-10-05</t>
        </is>
      </c>
      <c r="B6245" s="37" t="inlineStr">
        <is>
          <t>Pokemon Stats</t>
        </is>
      </c>
      <c r="C6245" s="37" t="inlineStr">
        <is>
          <t>Ariados baseSpDefense</t>
        </is>
      </c>
      <c r="D6245" s="37" t="n">
        <v>70</v>
      </c>
      <c r="E6245" s="37" t="n">
        <v>80</v>
      </c>
      <c r="F6245" s="37" t="inlineStr">
        <is>
          <t>Differs from upstream baseline</t>
        </is>
      </c>
      <c r="G6245" s="3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37" t="inlineStr">
        <is>
          <t>2026-10-05</t>
        </is>
      </c>
      <c r="B6247" s="37" t="inlineStr">
        <is>
          <t>Abilities</t>
        </is>
      </c>
      <c r="C6247" s="37" t="inlineStr">
        <is>
          <t>Ariados abilities</t>
        </is>
      </c>
      <c r="D6247" s="37" t="inlineStr">
        <is>
          <t>Swarm / Insomnia / Sniper</t>
        </is>
      </c>
      <c r="E6247" s="37" t="inlineStr">
        <is>
          <t>Intimidate / Insomnia / Sniper</t>
        </is>
      </c>
      <c r="F6247" s="37" t="inlineStr">
        <is>
          <t>Differs from upstream baseline</t>
        </is>
      </c>
      <c r="G6247" s="3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37" t="inlineStr">
        <is>
          <t>2026-10-05</t>
        </is>
      </c>
      <c r="B6249" s="37" t="inlineStr">
        <is>
          <t>Pokemon Stats</t>
        </is>
      </c>
      <c r="C6249" s="37" t="inlineStr">
        <is>
          <t>Aromatisse baseHP</t>
        </is>
      </c>
      <c r="D6249" s="37" t="n">
        <v>101</v>
      </c>
      <c r="E6249" s="37" t="n">
        <v>111</v>
      </c>
      <c r="F6249" s="37" t="inlineStr">
        <is>
          <t>Differs from upstream baseline</t>
        </is>
      </c>
      <c r="G6249" s="3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37" t="inlineStr">
        <is>
          <t>2026-10-05</t>
        </is>
      </c>
      <c r="B6251" s="37" t="inlineStr">
        <is>
          <t>Pokemon Stats</t>
        </is>
      </c>
      <c r="C6251" s="37" t="inlineStr">
        <is>
          <t>Aromatisse baseSpAttack</t>
        </is>
      </c>
      <c r="D6251" s="37" t="n">
        <v>99</v>
      </c>
      <c r="E6251" s="37" t="n">
        <v>109</v>
      </c>
      <c r="F6251" s="37" t="inlineStr">
        <is>
          <t>Differs from upstream baseline</t>
        </is>
      </c>
      <c r="G6251" s="3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37" t="inlineStr">
        <is>
          <t>2026-10-05</t>
        </is>
      </c>
      <c r="B6253" s="37" t="inlineStr">
        <is>
          <t>Abilities</t>
        </is>
      </c>
      <c r="C6253" s="37" t="inlineStr">
        <is>
          <t>Aromatisse abilities</t>
        </is>
      </c>
      <c r="D6253" s="37" t="inlineStr">
        <is>
          <t>Healer / Aroma Veil</t>
        </is>
      </c>
      <c r="E6253" s="37" t="inlineStr">
        <is>
          <t>Healer / Aroma Veil / Regenerator</t>
        </is>
      </c>
      <c r="F6253" s="37" t="inlineStr">
        <is>
          <t>Differs from upstream baseline</t>
        </is>
      </c>
      <c r="G6253" s="3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37" t="inlineStr">
        <is>
          <t>2026-10-05</t>
        </is>
      </c>
      <c r="B6255" s="37" t="inlineStr">
        <is>
          <t>Abilities</t>
        </is>
      </c>
      <c r="C6255" s="37" t="inlineStr">
        <is>
          <t>Aron abilities</t>
        </is>
      </c>
      <c r="D6255" s="37" t="inlineStr">
        <is>
          <t>Sturdy / Rock Head / Heavy Metal</t>
        </is>
      </c>
      <c r="E6255" s="37" t="inlineStr">
        <is>
          <t>Rock Head / Rock Head / Heavy Metal</t>
        </is>
      </c>
      <c r="F6255" s="37" t="inlineStr">
        <is>
          <t>Differs from upstream baseline</t>
        </is>
      </c>
      <c r="G6255" s="3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37" t="inlineStr">
        <is>
          <t>2026-10-05</t>
        </is>
      </c>
      <c r="B6257" s="37" t="inlineStr">
        <is>
          <t>Pokemon Stats</t>
        </is>
      </c>
      <c r="C6257" s="37" t="inlineStr">
        <is>
          <t>Articuno baseSpDefense</t>
        </is>
      </c>
      <c r="D6257" s="37" t="n">
        <v>125</v>
      </c>
      <c r="E6257" s="37" t="n">
        <v>115</v>
      </c>
      <c r="F6257" s="37" t="inlineStr">
        <is>
          <t>Differs from upstream baseline</t>
        </is>
      </c>
      <c r="G6257" s="3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37" t="inlineStr">
        <is>
          <t>2026-10-05</t>
        </is>
      </c>
      <c r="B6259" s="37" t="inlineStr">
        <is>
          <t>Pokemon Stats</t>
        </is>
      </c>
      <c r="C6259" s="37" t="inlineStr">
        <is>
          <t>Audino baseAttack</t>
        </is>
      </c>
      <c r="D6259" s="37" t="n">
        <v>60</v>
      </c>
      <c r="E6259" s="37" t="n">
        <v>80</v>
      </c>
      <c r="F6259" s="37" t="inlineStr">
        <is>
          <t>Differs from upstream baseline</t>
        </is>
      </c>
      <c r="G6259" s="3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37" t="inlineStr">
        <is>
          <t>2026-10-05</t>
        </is>
      </c>
      <c r="B6261" s="37" t="inlineStr">
        <is>
          <t>Pokemon Stats</t>
        </is>
      </c>
      <c r="C6261" s="37" t="inlineStr">
        <is>
          <t>Audino baseSpAttack</t>
        </is>
      </c>
      <c r="D6261" s="37" t="n">
        <v>60</v>
      </c>
      <c r="E6261" s="37" t="n">
        <v>78</v>
      </c>
      <c r="F6261" s="37" t="inlineStr">
        <is>
          <t>Differs from upstream baseline</t>
        </is>
      </c>
      <c r="G6261" s="3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37" t="inlineStr">
        <is>
          <t>2026-10-05</t>
        </is>
      </c>
      <c r="B6263" s="37" t="inlineStr">
        <is>
          <t>Abilities</t>
        </is>
      </c>
      <c r="C6263" s="37" t="inlineStr">
        <is>
          <t>Audino abilities</t>
        </is>
      </c>
      <c r="D6263" s="37" t="inlineStr">
        <is>
          <t>Healer / Regenerator / Klutz</t>
        </is>
      </c>
      <c r="E6263" s="37" t="inlineStr">
        <is>
          <t>Regenerator / Healer / Friend Guard</t>
        </is>
      </c>
      <c r="F6263" s="37" t="inlineStr">
        <is>
          <t>Differs from upstream baseline</t>
        </is>
      </c>
      <c r="G6263" s="3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37" t="inlineStr">
        <is>
          <t>2026-10-05</t>
        </is>
      </c>
      <c r="B6265" s="37" t="inlineStr">
        <is>
          <t>Pokemon Stats</t>
        </is>
      </c>
      <c r="C6265" s="37" t="inlineStr">
        <is>
          <t>Aurorus baseDefense</t>
        </is>
      </c>
      <c r="D6265" s="37" t="n">
        <v>72</v>
      </c>
      <c r="E6265" s="37" t="n">
        <v>87</v>
      </c>
      <c r="F6265" s="37" t="inlineStr">
        <is>
          <t>Differs from upstream baseline</t>
        </is>
      </c>
      <c r="G6265" s="3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37" t="inlineStr">
        <is>
          <t>2026-10-05</t>
        </is>
      </c>
      <c r="B6267" s="37" t="inlineStr">
        <is>
          <t>Pokemon Stats</t>
        </is>
      </c>
      <c r="C6267" s="37" t="inlineStr">
        <is>
          <t>Avalugg baseAttack</t>
        </is>
      </c>
      <c r="D6267" s="37" t="n">
        <v>117</v>
      </c>
      <c r="E6267" s="37" t="n">
        <v>131</v>
      </c>
      <c r="F6267" s="37" t="inlineStr">
        <is>
          <t>Differs from upstream baseline</t>
        </is>
      </c>
      <c r="G6267" s="3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37" t="inlineStr">
        <is>
          <t>2026-10-05</t>
        </is>
      </c>
      <c r="B6269" s="37" t="inlineStr">
        <is>
          <t>Pokemon Stats</t>
        </is>
      </c>
      <c r="C6269" s="37" t="inlineStr">
        <is>
          <t>Avalugg baseSpDefense</t>
        </is>
      </c>
      <c r="D6269" s="37" t="n">
        <v>46</v>
      </c>
      <c r="E6269" s="37" t="n">
        <v>61</v>
      </c>
      <c r="F6269" s="37" t="inlineStr">
        <is>
          <t>Differs from upstream baseline</t>
        </is>
      </c>
      <c r="G6269" s="3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37" t="inlineStr">
        <is>
          <t>2026-10-05</t>
        </is>
      </c>
      <c r="B6271" s="37" t="inlineStr">
        <is>
          <t>Pokemon Stats</t>
        </is>
      </c>
      <c r="C6271" s="37" t="inlineStr">
        <is>
          <t>Azelf baseSpAttack</t>
        </is>
      </c>
      <c r="D6271" s="37" t="n">
        <v>125</v>
      </c>
      <c r="E6271" s="37" t="n">
        <v>135</v>
      </c>
      <c r="F6271" s="37" t="inlineStr">
        <is>
          <t>Differs from upstream baseline</t>
        </is>
      </c>
      <c r="G6271" s="3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37" t="inlineStr">
        <is>
          <t>2026-10-05</t>
        </is>
      </c>
      <c r="B6273" s="37" t="inlineStr">
        <is>
          <t>Pokemon Stats</t>
        </is>
      </c>
      <c r="C6273" s="37" t="inlineStr">
        <is>
          <t>Azumarill baseSpAttack</t>
        </is>
      </c>
      <c r="D6273" s="37" t="n">
        <v>60</v>
      </c>
      <c r="E6273" s="37" t="n">
        <v>50</v>
      </c>
      <c r="F6273" s="37" t="inlineStr">
        <is>
          <t>Differs from upstream baseline</t>
        </is>
      </c>
      <c r="G6273" s="3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37" t="inlineStr">
        <is>
          <t>2026-10-05</t>
        </is>
      </c>
      <c r="B6275" s="37" t="inlineStr">
        <is>
          <t>Pokemon Stats</t>
        </is>
      </c>
      <c r="C6275" s="37" t="inlineStr">
        <is>
          <t>Azurill baseAttack</t>
        </is>
      </c>
      <c r="D6275" s="37" t="n">
        <v>20</v>
      </c>
      <c r="E6275" s="37" t="n">
        <v>30</v>
      </c>
      <c r="F6275" s="37" t="inlineStr">
        <is>
          <t>Differs from upstream baseline</t>
        </is>
      </c>
      <c r="G6275" s="3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37" t="inlineStr">
        <is>
          <t>2026-10-05</t>
        </is>
      </c>
      <c r="B6277" s="37" t="inlineStr">
        <is>
          <t>Evolutions</t>
        </is>
      </c>
      <c r="C6277" s="37" t="inlineStr">
        <is>
          <t>Azurill evolution</t>
        </is>
      </c>
      <c r="D6277" s="37" t="inlineStr">
        <is>
          <t>Friendship -&gt; Marill</t>
        </is>
      </c>
      <c r="E6277" s="37" t="inlineStr">
        <is>
          <t>Lv 15 -&gt; Marill</t>
        </is>
      </c>
      <c r="F6277" s="37" t="inlineStr">
        <is>
          <t>Differs from upstream baseline</t>
        </is>
      </c>
      <c r="G6277" s="3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37" t="inlineStr">
        <is>
          <t>2026-10-05</t>
        </is>
      </c>
      <c r="B6279" s="37" t="inlineStr">
        <is>
          <t>Pokemon Stats</t>
        </is>
      </c>
      <c r="C6279" s="37" t="inlineStr">
        <is>
          <t>Banette baseAttack</t>
        </is>
      </c>
      <c r="D6279" s="37" t="n">
        <v>115</v>
      </c>
      <c r="E6279" s="37" t="n">
        <v>125</v>
      </c>
      <c r="F6279" s="37" t="inlineStr">
        <is>
          <t>Differs from upstream baseline</t>
        </is>
      </c>
      <c r="G6279" s="3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37" t="inlineStr">
        <is>
          <t>2026-10-05</t>
        </is>
      </c>
      <c r="B6281" s="37" t="inlineStr">
        <is>
          <t>Abilities</t>
        </is>
      </c>
      <c r="C6281" s="37" t="inlineStr">
        <is>
          <t>Banette abilities</t>
        </is>
      </c>
      <c r="D6281" s="37" t="inlineStr">
        <is>
          <t>Insomnia / Frisk / Cursed Body</t>
        </is>
      </c>
      <c r="E6281" s="37" t="inlineStr">
        <is>
          <t>Clear Body / Insomnia / Cursed Body</t>
        </is>
      </c>
      <c r="F6281" s="37" t="inlineStr">
        <is>
          <t>Differs from upstream baseline</t>
        </is>
      </c>
      <c r="G6281" s="3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37" t="inlineStr">
        <is>
          <t>2026-10-05</t>
        </is>
      </c>
      <c r="B6283" s="37" t="inlineStr">
        <is>
          <t>Pokemon Stats</t>
        </is>
      </c>
      <c r="C6283" s="37" t="inlineStr">
        <is>
          <t>Banette baseSpeed</t>
        </is>
      </c>
      <c r="D6283" s="37" t="n">
        <v>75</v>
      </c>
      <c r="E6283" s="37" t="n">
        <v>95</v>
      </c>
      <c r="F6283" s="37" t="inlineStr">
        <is>
          <t>Differs from upstream baseline</t>
        </is>
      </c>
      <c r="G6283" s="3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37" t="inlineStr">
        <is>
          <t>2026-10-05</t>
        </is>
      </c>
      <c r="B6285" s="37" t="inlineStr">
        <is>
          <t>Pokemon Stats</t>
        </is>
      </c>
      <c r="C6285" s="37" t="inlineStr">
        <is>
          <t>Barbaracle baseAttack</t>
        </is>
      </c>
      <c r="D6285" s="37" t="n">
        <v>105</v>
      </c>
      <c r="E6285" s="37" t="n">
        <v>118</v>
      </c>
      <c r="F6285" s="37" t="inlineStr">
        <is>
          <t>Differs from upstream baseline</t>
        </is>
      </c>
      <c r="G6285" s="3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37" t="inlineStr">
        <is>
          <t>2026-10-05</t>
        </is>
      </c>
      <c r="B6287" s="37" t="inlineStr">
        <is>
          <t>Pokemon Stats</t>
        </is>
      </c>
      <c r="C6287" s="37" t="inlineStr">
        <is>
          <t>Barbaracle baseSpDefense</t>
        </is>
      </c>
      <c r="D6287" s="37" t="n">
        <v>86</v>
      </c>
      <c r="E6287" s="37" t="n">
        <v>96</v>
      </c>
      <c r="F6287" s="37" t="inlineStr">
        <is>
          <t>Differs from upstream baseline</t>
        </is>
      </c>
      <c r="G6287" s="3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37" t="inlineStr">
        <is>
          <t>2026-10-05</t>
        </is>
      </c>
      <c r="B6289" s="37" t="inlineStr">
        <is>
          <t>Abilities</t>
        </is>
      </c>
      <c r="C6289" s="37" t="inlineStr">
        <is>
          <t>Barboach abilities</t>
        </is>
      </c>
      <c r="D6289" s="37" t="inlineStr">
        <is>
          <t>Oblivious / Anticipation / Hydration</t>
        </is>
      </c>
      <c r="E6289" s="37" t="inlineStr">
        <is>
          <t>Swift Swim / Swift Swim / Hydration</t>
        </is>
      </c>
      <c r="F6289" s="37" t="inlineStr">
        <is>
          <t>Differs from upstream baseline</t>
        </is>
      </c>
      <c r="G6289" s="3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37" t="inlineStr">
        <is>
          <t>2026-10-05</t>
        </is>
      </c>
      <c r="B6291" s="37" t="inlineStr">
        <is>
          <t>Pokemon Stats</t>
        </is>
      </c>
      <c r="C6291" s="37" t="inlineStr">
        <is>
          <t>Basculin baseSpDefense</t>
        </is>
      </c>
      <c r="D6291" s="37" t="n">
        <v>55</v>
      </c>
      <c r="E6291" s="37" t="n">
        <v>74</v>
      </c>
      <c r="F6291" s="37" t="inlineStr">
        <is>
          <t>Differs from upstream baseline</t>
        </is>
      </c>
      <c r="G6291" s="3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37" t="inlineStr">
        <is>
          <t>2026-10-05</t>
        </is>
      </c>
      <c r="B6293" s="37" t="inlineStr">
        <is>
          <t>Pokemon Stats</t>
        </is>
      </c>
      <c r="C6293" s="37" t="inlineStr">
        <is>
          <t>Basculin baseAttack</t>
        </is>
      </c>
      <c r="D6293" s="37" t="n">
        <v>92</v>
      </c>
      <c r="E6293" s="37" t="n">
        <v>97</v>
      </c>
      <c r="F6293" s="37" t="inlineStr">
        <is>
          <t>Differs from upstream baseline</t>
        </is>
      </c>
      <c r="G6293" s="3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37" t="inlineStr">
        <is>
          <t>2026-10-05</t>
        </is>
      </c>
      <c r="B6295" s="37" t="inlineStr">
        <is>
          <t>Evolutions</t>
        </is>
      </c>
      <c r="C6295" s="37" t="inlineStr">
        <is>
          <t>Basculin evolution</t>
        </is>
      </c>
      <c r="D6295" s="37" t="inlineStr">
        <is>
          <t>Recoil Damage Male 294 -&gt; Basculegion M; Recoil Damage Female 294 -&gt; Basculegion F</t>
        </is>
      </c>
      <c r="E6295" s="37" t="inlineStr">
        <is>
          <t>Level Male 40 -&gt; Basculegion M; Level Female 40 -&gt; Basculegion F</t>
        </is>
      </c>
      <c r="F6295" s="37" t="inlineStr">
        <is>
          <t>Differs from upstream baseline</t>
        </is>
      </c>
      <c r="G6295" s="3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37" t="inlineStr">
        <is>
          <t>2026-10-05</t>
        </is>
      </c>
      <c r="B6297" s="37" t="inlineStr">
        <is>
          <t>Pokemon Stats</t>
        </is>
      </c>
      <c r="C6297" s="37" t="inlineStr">
        <is>
          <t>Bastiodon baseAttack</t>
        </is>
      </c>
      <c r="D6297" s="37" t="n">
        <v>52</v>
      </c>
      <c r="E6297" s="37" t="n">
        <v>92</v>
      </c>
      <c r="F6297" s="37" t="inlineStr">
        <is>
          <t>Differs from upstream baseline</t>
        </is>
      </c>
      <c r="G6297" s="3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37" t="inlineStr">
        <is>
          <t>2026-10-05</t>
        </is>
      </c>
      <c r="B6299" s="37" t="inlineStr">
        <is>
          <t>Abilities</t>
        </is>
      </c>
      <c r="C6299" s="37" t="inlineStr">
        <is>
          <t>Bastiodon abilities</t>
        </is>
      </c>
      <c r="D6299" s="37" t="inlineStr">
        <is>
          <t>Sturdy / Soundproof</t>
        </is>
      </c>
      <c r="E6299" s="37" t="inlineStr">
        <is>
          <t>Solid Rock / Battle Armor / Soundproof</t>
        </is>
      </c>
      <c r="F6299" s="37" t="inlineStr">
        <is>
          <t>Differs from upstream baseline</t>
        </is>
      </c>
      <c r="G6299" s="3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37" t="inlineStr">
        <is>
          <t>2026-10-05</t>
        </is>
      </c>
      <c r="B6301" s="37" t="inlineStr">
        <is>
          <t>Pokemon Stats</t>
        </is>
      </c>
      <c r="C6301" s="37" t="inlineStr">
        <is>
          <t>Beartic baseSpAttack</t>
        </is>
      </c>
      <c r="D6301" s="37" t="n">
        <v>70</v>
      </c>
      <c r="E6301" s="37" t="n">
        <v>30</v>
      </c>
      <c r="F6301" s="37" t="inlineStr">
        <is>
          <t>Differs from upstream baseline</t>
        </is>
      </c>
      <c r="G6301" s="3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37" t="inlineStr">
        <is>
          <t>2026-10-05</t>
        </is>
      </c>
      <c r="B6303" s="37" t="inlineStr">
        <is>
          <t>Pokemon Stats</t>
        </is>
      </c>
      <c r="C6303" s="37" t="inlineStr">
        <is>
          <t>Beartic baseSpeed</t>
        </is>
      </c>
      <c r="D6303" s="37" t="n">
        <v>50</v>
      </c>
      <c r="E6303" s="37" t="n">
        <v>78</v>
      </c>
      <c r="F6303" s="37" t="inlineStr">
        <is>
          <t>Differs from upstream baseline</t>
        </is>
      </c>
      <c r="G6303" s="3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37" t="inlineStr">
        <is>
          <t>2026-10-05</t>
        </is>
      </c>
      <c r="B6305" s="37" t="inlineStr">
        <is>
          <t>Pokemon Stats</t>
        </is>
      </c>
      <c r="C6305" s="37" t="inlineStr">
        <is>
          <t>Beheeyem baseHP</t>
        </is>
      </c>
      <c r="D6305" s="37" t="n">
        <v>75</v>
      </c>
      <c r="E6305" s="37" t="n">
        <v>90</v>
      </c>
      <c r="F6305" s="37" t="inlineStr">
        <is>
          <t>Differs from upstream baseline</t>
        </is>
      </c>
      <c r="G6305" s="3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37" t="inlineStr">
        <is>
          <t>2026-10-05</t>
        </is>
      </c>
      <c r="B6307" s="37" t="inlineStr">
        <is>
          <t>Pokemon Stats</t>
        </is>
      </c>
      <c r="C6307" s="37" t="inlineStr">
        <is>
          <t>Beheeyem baseDefense</t>
        </is>
      </c>
      <c r="D6307" s="37" t="n">
        <v>75</v>
      </c>
      <c r="E6307" s="37" t="n">
        <v>85</v>
      </c>
      <c r="F6307" s="37" t="inlineStr">
        <is>
          <t>Differs from upstream baseline</t>
        </is>
      </c>
      <c r="G6307" s="3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37" t="inlineStr">
        <is>
          <t>2026-10-05</t>
        </is>
      </c>
      <c r="B6309" s="37" t="inlineStr">
        <is>
          <t>Pokemon Stats</t>
        </is>
      </c>
      <c r="C6309" s="37" t="inlineStr">
        <is>
          <t>Beheeyem baseSpDefense</t>
        </is>
      </c>
      <c r="D6309" s="37" t="n">
        <v>95</v>
      </c>
      <c r="E6309" s="37" t="n">
        <v>105</v>
      </c>
      <c r="F6309" s="37" t="inlineStr">
        <is>
          <t>Differs from upstream baseline</t>
        </is>
      </c>
      <c r="G6309" s="3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37" t="inlineStr">
        <is>
          <t>2026-10-05</t>
        </is>
      </c>
      <c r="B6311" s="37" t="inlineStr">
        <is>
          <t>Pokemon Stats</t>
        </is>
      </c>
      <c r="C6311" s="37" t="inlineStr">
        <is>
          <t>Bellossom baseDefense</t>
        </is>
      </c>
      <c r="D6311" s="37" t="n">
        <v>95</v>
      </c>
      <c r="E6311" s="37" t="n">
        <v>85</v>
      </c>
      <c r="F6311" s="37" t="inlineStr">
        <is>
          <t>Differs from upstream baseline</t>
        </is>
      </c>
      <c r="G6311" s="3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37" t="inlineStr">
        <is>
          <t>2026-10-05</t>
        </is>
      </c>
      <c r="B6313" s="37" t="inlineStr">
        <is>
          <t>Pokemon Stats</t>
        </is>
      </c>
      <c r="C6313" s="37" t="inlineStr">
        <is>
          <t>Bergmite baseSpeed</t>
        </is>
      </c>
      <c r="D6313" s="37" t="n">
        <v>28</v>
      </c>
      <c r="E6313" s="37" t="n">
        <v>29</v>
      </c>
      <c r="F6313" s="37" t="inlineStr">
        <is>
          <t>Differs from upstream baseline</t>
        </is>
      </c>
      <c r="G6313" s="3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37" t="inlineStr">
        <is>
          <t>2026-10-05</t>
        </is>
      </c>
      <c r="B6315" s="37" t="inlineStr">
        <is>
          <t>Pokemon Stats</t>
        </is>
      </c>
      <c r="C6315" s="37" t="inlineStr">
        <is>
          <t>Bisharp baseAttack</t>
        </is>
      </c>
      <c r="D6315" s="37" t="n">
        <v>125</v>
      </c>
      <c r="E6315" s="37" t="n">
        <v>141</v>
      </c>
      <c r="F6315" s="37" t="inlineStr">
        <is>
          <t>Differs from upstream baseline</t>
        </is>
      </c>
      <c r="G6315" s="3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37" t="inlineStr">
        <is>
          <t>2026-10-05</t>
        </is>
      </c>
      <c r="B6317" s="37" t="inlineStr">
        <is>
          <t>Pokemon Stats</t>
        </is>
      </c>
      <c r="C6317" s="37" t="inlineStr">
        <is>
          <t>Bisharp baseSpeed</t>
        </is>
      </c>
      <c r="D6317" s="37" t="n">
        <v>70</v>
      </c>
      <c r="E6317" s="37" t="n">
        <v>84</v>
      </c>
      <c r="F6317" s="37" t="inlineStr">
        <is>
          <t>Differs from upstream baseline</t>
        </is>
      </c>
      <c r="G6317" s="3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37" t="inlineStr">
        <is>
          <t>2026-10-05</t>
        </is>
      </c>
      <c r="B6319" s="37" t="inlineStr">
        <is>
          <t>Pokemon Stats</t>
        </is>
      </c>
      <c r="C6319" s="37" t="inlineStr">
        <is>
          <t>Blastoise baseSpAttack</t>
        </is>
      </c>
      <c r="D6319" s="37" t="n">
        <v>85</v>
      </c>
      <c r="E6319" s="37" t="n">
        <v>110</v>
      </c>
      <c r="F6319" s="37" t="inlineStr">
        <is>
          <t>Differs from upstream baseline</t>
        </is>
      </c>
      <c r="G6319" s="3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37" t="inlineStr">
        <is>
          <t>2026-10-05</t>
        </is>
      </c>
      <c r="B6321" s="37" t="inlineStr">
        <is>
          <t>Abilities</t>
        </is>
      </c>
      <c r="C6321" s="37" t="inlineStr">
        <is>
          <t>Blastoise abilities</t>
        </is>
      </c>
      <c r="D6321" s="37" t="inlineStr">
        <is>
          <t>Torrent / Rain Dish</t>
        </is>
      </c>
      <c r="E6321" s="37" t="inlineStr">
        <is>
          <t>Torrent / Shell Armor / Rain Dish</t>
        </is>
      </c>
      <c r="F6321" s="37" t="inlineStr">
        <is>
          <t>Differs from upstream baseline</t>
        </is>
      </c>
      <c r="G6321" s="3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37" t="inlineStr">
        <is>
          <t>2026-10-05</t>
        </is>
      </c>
      <c r="B6323" s="37" t="inlineStr">
        <is>
          <t>Pokemon Stats</t>
        </is>
      </c>
      <c r="C6323" s="37" t="inlineStr">
        <is>
          <t>Blastoise baseSpAttack</t>
        </is>
      </c>
      <c r="D6323" s="37" t="n">
        <v>135</v>
      </c>
      <c r="E6323" s="37" t="n">
        <v>160</v>
      </c>
      <c r="F6323" s="37" t="inlineStr">
        <is>
          <t>Differs from upstream baseline</t>
        </is>
      </c>
      <c r="G6323" s="3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37" t="inlineStr">
        <is>
          <t>2026-10-05</t>
        </is>
      </c>
      <c r="B6325" s="37" t="inlineStr">
        <is>
          <t>Pokemon Stats</t>
        </is>
      </c>
      <c r="C6325" s="37" t="inlineStr">
        <is>
          <t>Blaziken baseSpAttack</t>
        </is>
      </c>
      <c r="D6325" s="37" t="n">
        <v>130</v>
      </c>
      <c r="E6325" s="37" t="n">
        <v>135</v>
      </c>
      <c r="F6325" s="37" t="inlineStr">
        <is>
          <t>Differs from upstream baseline</t>
        </is>
      </c>
      <c r="G6325" s="3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37" t="inlineStr">
        <is>
          <t>2026-10-05</t>
        </is>
      </c>
      <c r="B6327" s="37" t="inlineStr">
        <is>
          <t>Pokemon Stats</t>
        </is>
      </c>
      <c r="C6327" s="37" t="inlineStr">
        <is>
          <t>Blissey baseDefense</t>
        </is>
      </c>
      <c r="D6327" s="37" t="n">
        <v>10</v>
      </c>
      <c r="E6327" s="37" t="n">
        <v>30</v>
      </c>
      <c r="F6327" s="37" t="inlineStr">
        <is>
          <t>Differs from upstream baseline</t>
        </is>
      </c>
      <c r="G6327" s="3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37" t="inlineStr">
        <is>
          <t>2026-10-05</t>
        </is>
      </c>
      <c r="B6329" s="37" t="inlineStr">
        <is>
          <t>Pokemon Stats</t>
        </is>
      </c>
      <c r="C6329" s="37" t="inlineStr">
        <is>
          <t>Blitzle baseHP</t>
        </is>
      </c>
      <c r="D6329" s="37" t="n">
        <v>45</v>
      </c>
      <c r="E6329" s="37" t="n">
        <v>46</v>
      </c>
      <c r="F6329" s="37" t="inlineStr">
        <is>
          <t>Differs from upstream baseline</t>
        </is>
      </c>
      <c r="G6329" s="3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37" t="inlineStr">
        <is>
          <t>2026-10-05</t>
        </is>
      </c>
      <c r="B6331" s="37" t="inlineStr">
        <is>
          <t>Pokemon Stats</t>
        </is>
      </c>
      <c r="C6331" s="37" t="inlineStr">
        <is>
          <t>Blitzle baseSpDefense</t>
        </is>
      </c>
      <c r="D6331" s="37" t="n">
        <v>32</v>
      </c>
      <c r="E6331" s="37" t="n">
        <v>36</v>
      </c>
      <c r="F6331" s="37" t="inlineStr">
        <is>
          <t>Differs from upstream baseline</t>
        </is>
      </c>
      <c r="G6331" s="3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37" t="inlineStr">
        <is>
          <t>2026-10-05</t>
        </is>
      </c>
      <c r="B6333" s="37" t="inlineStr">
        <is>
          <t>Pokemon Stats</t>
        </is>
      </c>
      <c r="C6333" s="37" t="inlineStr">
        <is>
          <t>Boldore baseSpAttack</t>
        </is>
      </c>
      <c r="D6333" s="37" t="n">
        <v>50</v>
      </c>
      <c r="E6333" s="37" t="n">
        <v>30</v>
      </c>
      <c r="F6333" s="37" t="inlineStr">
        <is>
          <t>Differs from upstream baseline</t>
        </is>
      </c>
      <c r="G6333" s="3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37" t="inlineStr">
        <is>
          <t>2026-10-05</t>
        </is>
      </c>
      <c r="B6335" s="37" t="inlineStr">
        <is>
          <t>Pokemon Stats</t>
        </is>
      </c>
      <c r="C6335" s="37" t="inlineStr">
        <is>
          <t>Bouffalant baseHP</t>
        </is>
      </c>
      <c r="D6335" s="37" t="n">
        <v>95</v>
      </c>
      <c r="E6335" s="37" t="n">
        <v>105</v>
      </c>
      <c r="F6335" s="37" t="inlineStr">
        <is>
          <t>Differs from upstream baseline</t>
        </is>
      </c>
      <c r="G6335" s="3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37" t="inlineStr">
        <is>
          <t>2026-10-05</t>
        </is>
      </c>
      <c r="B6337" s="37" t="inlineStr">
        <is>
          <t>Pokemon Stats</t>
        </is>
      </c>
      <c r="C6337" s="37" t="inlineStr">
        <is>
          <t>Bouffalant baseSpAttack</t>
        </is>
      </c>
      <c r="D6337" s="37" t="n">
        <v>40</v>
      </c>
      <c r="E6337" s="37" t="n">
        <v>30</v>
      </c>
      <c r="F6337" s="37" t="inlineStr">
        <is>
          <t>Differs from upstream baseline</t>
        </is>
      </c>
      <c r="G6337" s="3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37" t="inlineStr">
        <is>
          <t>2026-10-05</t>
        </is>
      </c>
      <c r="B6339" s="37" t="inlineStr">
        <is>
          <t>Pokemon Stats</t>
        </is>
      </c>
      <c r="C6339" s="37" t="inlineStr">
        <is>
          <t>Bouffalant baseSpeed</t>
        </is>
      </c>
      <c r="D6339" s="37" t="n">
        <v>55</v>
      </c>
      <c r="E6339" s="37" t="n">
        <v>64</v>
      </c>
      <c r="F6339" s="37" t="inlineStr">
        <is>
          <t>Differs from upstream baseline</t>
        </is>
      </c>
      <c r="G6339" s="3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37" t="inlineStr">
        <is>
          <t>2026-10-05</t>
        </is>
      </c>
      <c r="B6341" s="37" t="inlineStr">
        <is>
          <t>Pokemon Stats</t>
        </is>
      </c>
      <c r="C6341" s="37" t="inlineStr">
        <is>
          <t>Braviary baseSpAttack</t>
        </is>
      </c>
      <c r="D6341" s="37" t="n">
        <v>57</v>
      </c>
      <c r="E6341" s="37" t="n">
        <v>30</v>
      </c>
      <c r="F6341" s="37" t="inlineStr">
        <is>
          <t>Differs from upstream baseline</t>
        </is>
      </c>
      <c r="G6341" s="3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37" t="inlineStr">
        <is>
          <t>2026-10-05</t>
        </is>
      </c>
      <c r="B6343" s="37" t="inlineStr">
        <is>
          <t>Abilities</t>
        </is>
      </c>
      <c r="C6343" s="37" t="inlineStr">
        <is>
          <t>Breloom abilities</t>
        </is>
      </c>
      <c r="D6343" s="37" t="inlineStr">
        <is>
          <t>Effect Spore / Poison Heal / Technician</t>
        </is>
      </c>
      <c r="E6343" s="37" t="inlineStr">
        <is>
          <t>Technician / Technician / Technician</t>
        </is>
      </c>
      <c r="F6343" s="37" t="inlineStr">
        <is>
          <t>Differs from upstream baseline</t>
        </is>
      </c>
      <c r="G6343" s="3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37" t="inlineStr">
        <is>
          <t>2026-10-05</t>
        </is>
      </c>
      <c r="B6345" s="37" t="inlineStr">
        <is>
          <t>Pokemon Stats</t>
        </is>
      </c>
      <c r="C6345" s="37" t="inlineStr">
        <is>
          <t>Bronzong baseAttack</t>
        </is>
      </c>
      <c r="D6345" s="37" t="n">
        <v>89</v>
      </c>
      <c r="E6345" s="37" t="n">
        <v>99</v>
      </c>
      <c r="F6345" s="37" t="inlineStr">
        <is>
          <t>Differs from upstream baseline</t>
        </is>
      </c>
      <c r="G6345" s="3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37" t="inlineStr">
        <is>
          <t>2026-10-05</t>
        </is>
      </c>
      <c r="B6347" s="37" t="inlineStr">
        <is>
          <t>Abilities</t>
        </is>
      </c>
      <c r="C6347" s="37" t="inlineStr">
        <is>
          <t>Bronzong abilities</t>
        </is>
      </c>
      <c r="D6347" s="37" t="inlineStr">
        <is>
          <t>Levitate / Heatproof / Heavy Metal</t>
        </is>
      </c>
      <c r="E6347" s="37" t="inlineStr">
        <is>
          <t>Levitate / Levitate / Heavy Metal</t>
        </is>
      </c>
      <c r="F6347" s="37" t="inlineStr">
        <is>
          <t>Differs from upstream baseline</t>
        </is>
      </c>
      <c r="G6347" s="3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37" t="inlineStr">
        <is>
          <t>2026-10-05</t>
        </is>
      </c>
      <c r="B6349" s="37" t="inlineStr">
        <is>
          <t>Pokemon Stats</t>
        </is>
      </c>
      <c r="C6349" s="37" t="inlineStr">
        <is>
          <t>Bronzor baseAttack</t>
        </is>
      </c>
      <c r="D6349" s="37" t="n">
        <v>24</v>
      </c>
      <c r="E6349" s="37" t="n">
        <v>99</v>
      </c>
      <c r="F6349" s="37" t="inlineStr">
        <is>
          <t>Differs from upstream baseline</t>
        </is>
      </c>
      <c r="G6349" s="3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37" t="inlineStr">
        <is>
          <t>2026-10-05</t>
        </is>
      </c>
      <c r="B6351" s="37" t="inlineStr">
        <is>
          <t>Pokemon Stats</t>
        </is>
      </c>
      <c r="C6351" s="37" t="inlineStr">
        <is>
          <t>Bronzor baseSpAttack</t>
        </is>
      </c>
      <c r="D6351" s="37" t="n">
        <v>24</v>
      </c>
      <c r="E6351" s="37" t="n">
        <v>89</v>
      </c>
      <c r="F6351" s="37" t="inlineStr">
        <is>
          <t>Differs from upstream baseline</t>
        </is>
      </c>
      <c r="G6351" s="3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37" t="inlineStr">
        <is>
          <t>2026-10-05</t>
        </is>
      </c>
      <c r="B6353" s="37" t="inlineStr">
        <is>
          <t>Pokemon Stats</t>
        </is>
      </c>
      <c r="C6353" s="37" t="inlineStr">
        <is>
          <t>Bronzor baseSpeed</t>
        </is>
      </c>
      <c r="D6353" s="37" t="n">
        <v>23</v>
      </c>
      <c r="E6353" s="37" t="n">
        <v>33</v>
      </c>
      <c r="F6353" s="37" t="inlineStr">
        <is>
          <t>Differs from upstream baseline</t>
        </is>
      </c>
      <c r="G6353" s="3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37" t="inlineStr">
        <is>
          <t>2026-10-05</t>
        </is>
      </c>
      <c r="B6355" s="37" t="inlineStr">
        <is>
          <t>Abilities</t>
        </is>
      </c>
      <c r="C6355" s="37" t="inlineStr">
        <is>
          <t>Budew abilities</t>
        </is>
      </c>
      <c r="D6355" s="37" t="inlineStr">
        <is>
          <t>Natural Cure / Poison Point / Leaf Guard</t>
        </is>
      </c>
      <c r="E6355" s="37" t="inlineStr">
        <is>
          <t>Natural Cure / Natural Cure / Leaf Guard</t>
        </is>
      </c>
      <c r="F6355" s="37" t="inlineStr">
        <is>
          <t>Differs from upstream baseline</t>
        </is>
      </c>
      <c r="G6355" s="3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37" t="inlineStr">
        <is>
          <t>2026-10-05</t>
        </is>
      </c>
      <c r="B6357" s="37" t="inlineStr">
        <is>
          <t>Abilities</t>
        </is>
      </c>
      <c r="C6357" s="37" t="inlineStr">
        <is>
          <t>Bulbasaur abilities</t>
        </is>
      </c>
      <c r="D6357" s="37" t="inlineStr">
        <is>
          <t>Overgrow / Chlorophyll</t>
        </is>
      </c>
      <c r="E6357" s="37" t="inlineStr">
        <is>
          <t>Overgrow / Overgrow / Chlorophyll</t>
        </is>
      </c>
      <c r="F6357" s="37" t="inlineStr">
        <is>
          <t>Differs from upstream baseline</t>
        </is>
      </c>
      <c r="G6357" s="3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37" t="inlineStr">
        <is>
          <t>2026-10-05</t>
        </is>
      </c>
      <c r="B6359" s="37" t="inlineStr">
        <is>
          <t>Evolutions</t>
        </is>
      </c>
      <c r="C6359" s="37" t="inlineStr">
        <is>
          <t>Buneary evolution</t>
        </is>
      </c>
      <c r="D6359" s="37" t="inlineStr">
        <is>
          <t>Friendship -&gt; Lopunny</t>
        </is>
      </c>
      <c r="E6359" s="37" t="inlineStr">
        <is>
          <t>Lv 28 -&gt; Lopunny</t>
        </is>
      </c>
      <c r="F6359" s="37" t="inlineStr">
        <is>
          <t>Differs from upstream baseline</t>
        </is>
      </c>
      <c r="G6359" s="3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37" t="inlineStr">
        <is>
          <t>2026-10-05</t>
        </is>
      </c>
      <c r="B6361" s="37" t="inlineStr">
        <is>
          <t>Pokemon Stats</t>
        </is>
      </c>
      <c r="C6361" s="37" t="inlineStr">
        <is>
          <t>Bunnelby baseAttack</t>
        </is>
      </c>
      <c r="D6361" s="37" t="n">
        <v>36</v>
      </c>
      <c r="E6361" s="37" t="n">
        <v>57</v>
      </c>
      <c r="F6361" s="37" t="inlineStr">
        <is>
          <t>Differs from upstream baseline</t>
        </is>
      </c>
      <c r="G6361" s="3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37" t="inlineStr">
        <is>
          <t>2026-10-05</t>
        </is>
      </c>
      <c r="B6363" s="37" t="inlineStr">
        <is>
          <t>Pokemon Stats</t>
        </is>
      </c>
      <c r="C6363" s="37" t="inlineStr">
        <is>
          <t>Bunnelby baseSpAttack</t>
        </is>
      </c>
      <c r="D6363" s="37" t="n">
        <v>32</v>
      </c>
      <c r="E6363" s="37" t="n">
        <v>36</v>
      </c>
      <c r="F6363" s="37" t="inlineStr">
        <is>
          <t>Differs from upstream baseline</t>
        </is>
      </c>
      <c r="G6363" s="3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37" t="inlineStr">
        <is>
          <t>2026-10-05</t>
        </is>
      </c>
      <c r="B6365" s="37" t="inlineStr">
        <is>
          <t>Abilities</t>
        </is>
      </c>
      <c r="C6365" s="37" t="inlineStr">
        <is>
          <t>Burmy abilities</t>
        </is>
      </c>
      <c r="D6365" s="37" t="inlineStr">
        <is>
          <t>Shed Skin / Overcoat</t>
        </is>
      </c>
      <c r="E6365" s="37" t="inlineStr">
        <is>
          <t>Snow Cloak / Overcoat</t>
        </is>
      </c>
      <c r="F6365" s="37" t="inlineStr">
        <is>
          <t>Differs from upstream baseline</t>
        </is>
      </c>
      <c r="G6365" s="3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37" t="inlineStr">
        <is>
          <t>2026-10-05</t>
        </is>
      </c>
      <c r="B6367" s="37" t="inlineStr">
        <is>
          <t>Pokemon Stats</t>
        </is>
      </c>
      <c r="C6367" s="37" t="inlineStr">
        <is>
          <t>Cacnea baseSpDefense</t>
        </is>
      </c>
      <c r="D6367" s="37" t="n">
        <v>40</v>
      </c>
      <c r="E6367" s="37" t="n">
        <v>60</v>
      </c>
      <c r="F6367" s="37" t="inlineStr">
        <is>
          <t>Differs from upstream baseline</t>
        </is>
      </c>
      <c r="G6367" s="3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37" t="inlineStr">
        <is>
          <t>2026-10-05</t>
        </is>
      </c>
      <c r="B6369" s="37" t="inlineStr">
        <is>
          <t>Pokemon Stats</t>
        </is>
      </c>
      <c r="C6369" s="37" t="inlineStr">
        <is>
          <t>Cacturne baseSpDefense</t>
        </is>
      </c>
      <c r="D6369" s="37" t="n">
        <v>60</v>
      </c>
      <c r="E6369" s="37" t="n">
        <v>85</v>
      </c>
      <c r="F6369" s="37" t="inlineStr">
        <is>
          <t>Differs from upstream baseline</t>
        </is>
      </c>
      <c r="G6369" s="3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37" t="inlineStr">
        <is>
          <t>2026-10-05</t>
        </is>
      </c>
      <c r="B6371" s="37" t="inlineStr">
        <is>
          <t>Pokemon Stats</t>
        </is>
      </c>
      <c r="C6371" s="37" t="inlineStr">
        <is>
          <t>Camerupt baseDefense</t>
        </is>
      </c>
      <c r="D6371" s="37" t="n">
        <v>70</v>
      </c>
      <c r="E6371" s="37" t="n">
        <v>80</v>
      </c>
      <c r="F6371" s="37" t="inlineStr">
        <is>
          <t>Differs from upstream baseline</t>
        </is>
      </c>
      <c r="G6371" s="3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37" t="inlineStr">
        <is>
          <t>2026-10-05</t>
        </is>
      </c>
      <c r="B6373" s="37" t="inlineStr">
        <is>
          <t>Pokemon Stats</t>
        </is>
      </c>
      <c r="C6373" s="37" t="inlineStr">
        <is>
          <t>Camerupt baseDefense</t>
        </is>
      </c>
      <c r="D6373" s="37" t="n">
        <v>100</v>
      </c>
      <c r="E6373" s="37" t="n">
        <v>110</v>
      </c>
      <c r="F6373" s="37" t="inlineStr">
        <is>
          <t>Differs from upstream baseline</t>
        </is>
      </c>
      <c r="G6373" s="3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37" t="inlineStr">
        <is>
          <t>2026-10-05</t>
        </is>
      </c>
      <c r="B6375" s="37" t="inlineStr">
        <is>
          <t>Pokemon Stats</t>
        </is>
      </c>
      <c r="C6375" s="37" t="inlineStr">
        <is>
          <t>Carbink baseHP</t>
        </is>
      </c>
      <c r="D6375" s="37" t="n">
        <v>50</v>
      </c>
      <c r="E6375" s="37" t="n">
        <v>60</v>
      </c>
      <c r="F6375" s="37" t="inlineStr">
        <is>
          <t>Differs from upstream baseline</t>
        </is>
      </c>
      <c r="G6375" s="3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37" t="inlineStr">
        <is>
          <t>2026-10-05</t>
        </is>
      </c>
      <c r="B6377" s="37" t="inlineStr">
        <is>
          <t>Abilities</t>
        </is>
      </c>
      <c r="C6377" s="37" t="inlineStr">
        <is>
          <t>Carbink abilities</t>
        </is>
      </c>
      <c r="D6377" s="37" t="inlineStr">
        <is>
          <t>Clear Body / Sturdy</t>
        </is>
      </c>
      <c r="E6377" s="37" t="inlineStr">
        <is>
          <t>Clear Body / Sturdy / Magic Bounce</t>
        </is>
      </c>
      <c r="F6377" s="37" t="inlineStr">
        <is>
          <t>Differs from upstream baseline</t>
        </is>
      </c>
      <c r="G6377" s="3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37" t="inlineStr">
        <is>
          <t>2026-10-05</t>
        </is>
      </c>
      <c r="B6379" s="37" t="inlineStr">
        <is>
          <t>Pokemon Stats</t>
        </is>
      </c>
      <c r="C6379" s="37" t="inlineStr">
        <is>
          <t>Carnivine baseSpAttack</t>
        </is>
      </c>
      <c r="D6379" s="37" t="n">
        <v>90</v>
      </c>
      <c r="E6379" s="37" t="n">
        <v>100</v>
      </c>
      <c r="F6379" s="37" t="inlineStr">
        <is>
          <t>Differs from upstream baseline</t>
        </is>
      </c>
      <c r="G6379" s="3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37" t="inlineStr">
        <is>
          <t>2026-10-05</t>
        </is>
      </c>
      <c r="B6381" s="37" t="inlineStr">
        <is>
          <t>Abilities</t>
        </is>
      </c>
      <c r="C6381" s="37" t="inlineStr">
        <is>
          <t>Carnivine abilities</t>
        </is>
      </c>
      <c r="D6381" s="37" t="inlineStr">
        <is>
          <t>Levitate</t>
        </is>
      </c>
      <c r="E6381" s="37" t="inlineStr">
        <is>
          <t>Chlorophyll / Levitate</t>
        </is>
      </c>
      <c r="F6381" s="37" t="inlineStr">
        <is>
          <t>Differs from upstream baseline</t>
        </is>
      </c>
      <c r="G6381" s="3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37" t="inlineStr">
        <is>
          <t>2026-10-05</t>
        </is>
      </c>
      <c r="B6383" s="37" t="inlineStr">
        <is>
          <t>Pokemon Stats</t>
        </is>
      </c>
      <c r="C6383" s="37" t="inlineStr">
        <is>
          <t>Carracosta baseSpeed</t>
        </is>
      </c>
      <c r="D6383" s="37" t="n">
        <v>32</v>
      </c>
      <c r="E6383" s="37" t="n">
        <v>37</v>
      </c>
      <c r="F6383" s="37" t="inlineStr">
        <is>
          <t>Differs from upstream baseline</t>
        </is>
      </c>
      <c r="G6383" s="3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37" t="inlineStr">
        <is>
          <t>2026-10-05</t>
        </is>
      </c>
      <c r="B6385" s="37" t="inlineStr">
        <is>
          <t>Abilities</t>
        </is>
      </c>
      <c r="C6385" s="37" t="inlineStr">
        <is>
          <t>Cascoon abilities</t>
        </is>
      </c>
      <c r="D6385" s="37" t="inlineStr">
        <is>
          <t>Shed Skin</t>
        </is>
      </c>
      <c r="E6385" s="37" t="inlineStr">
        <is>
          <t>Shed Skin / Shed Skin</t>
        </is>
      </c>
      <c r="F6385" s="37" t="inlineStr">
        <is>
          <t>Differs from upstream baseline</t>
        </is>
      </c>
      <c r="G6385" s="3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37" t="inlineStr">
        <is>
          <t>2026-10-05</t>
        </is>
      </c>
      <c r="B6387" s="37" t="inlineStr">
        <is>
          <t>Pokemon Stats</t>
        </is>
      </c>
      <c r="C6387" s="37" t="inlineStr">
        <is>
          <t>Castform baseSpAttack</t>
        </is>
      </c>
      <c r="D6387" s="37" t="n">
        <v>70</v>
      </c>
      <c r="E6387" s="37" t="n">
        <v>110</v>
      </c>
      <c r="F6387" s="37" t="inlineStr">
        <is>
          <t>Differs from upstream baseline</t>
        </is>
      </c>
      <c r="G6387" s="3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37" t="inlineStr">
        <is>
          <t>2026-10-05</t>
        </is>
      </c>
      <c r="B6389" s="37" t="inlineStr">
        <is>
          <t>Pokemon Stats</t>
        </is>
      </c>
      <c r="C6389" s="37" t="inlineStr">
        <is>
          <t>Castform baseSpeed</t>
        </is>
      </c>
      <c r="D6389" s="37" t="n">
        <v>70</v>
      </c>
      <c r="E6389" s="37" t="n">
        <v>100</v>
      </c>
      <c r="F6389" s="37" t="inlineStr">
        <is>
          <t>Differs from upstream baseline</t>
        </is>
      </c>
      <c r="G6389" s="3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37" t="inlineStr">
        <is>
          <t>2026-10-05</t>
        </is>
      </c>
      <c r="B6391" s="37" t="inlineStr">
        <is>
          <t>Pokemon Stats</t>
        </is>
      </c>
      <c r="C6391" s="37" t="inlineStr">
        <is>
          <t>Chandelure baseAttack</t>
        </is>
      </c>
      <c r="D6391" s="37" t="n">
        <v>55</v>
      </c>
      <c r="E6391" s="37" t="n">
        <v>30</v>
      </c>
      <c r="F6391" s="37" t="inlineStr">
        <is>
          <t>Differs from upstream baseline</t>
        </is>
      </c>
      <c r="G6391" s="3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37" t="inlineStr">
        <is>
          <t>2026-10-05</t>
        </is>
      </c>
      <c r="B6393" s="37" t="inlineStr">
        <is>
          <t>Pokemon Stats</t>
        </is>
      </c>
      <c r="C6393" s="37" t="inlineStr">
        <is>
          <t>Chandelure baseSpeed</t>
        </is>
      </c>
      <c r="D6393" s="37" t="n">
        <v>80</v>
      </c>
      <c r="E6393" s="37" t="n">
        <v>91</v>
      </c>
      <c r="F6393" s="37" t="inlineStr">
        <is>
          <t>Differs from upstream baseline</t>
        </is>
      </c>
      <c r="G6393" s="3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37" t="inlineStr">
        <is>
          <t>2026-10-05</t>
        </is>
      </c>
      <c r="B6395" s="37" t="inlineStr">
        <is>
          <t>Abilities</t>
        </is>
      </c>
      <c r="C6395" s="37" t="inlineStr">
        <is>
          <t>Chansey abilities</t>
        </is>
      </c>
      <c r="D6395" s="37" t="inlineStr">
        <is>
          <t>Natural Cure / Serene Grace / Healer</t>
        </is>
      </c>
      <c r="E6395" s="37" t="inlineStr">
        <is>
          <t>Natural Cure / Natural Cure / Healer</t>
        </is>
      </c>
      <c r="F6395" s="37" t="inlineStr">
        <is>
          <t>Differs from upstream baseline</t>
        </is>
      </c>
      <c r="G6395" s="3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37" t="inlineStr">
        <is>
          <t>2026-10-05</t>
        </is>
      </c>
      <c r="B6397" s="37" t="inlineStr">
        <is>
          <t>Abilities</t>
        </is>
      </c>
      <c r="C6397" s="37" t="inlineStr">
        <is>
          <t>Charizard abilities</t>
        </is>
      </c>
      <c r="D6397" s="37" t="inlineStr">
        <is>
          <t>Blaze / Solar Power</t>
        </is>
      </c>
      <c r="E6397" s="37" t="inlineStr">
        <is>
          <t>Solar Power / Blaze / Solar Power</t>
        </is>
      </c>
      <c r="F6397" s="37" t="inlineStr">
        <is>
          <t>Differs from upstream baseline</t>
        </is>
      </c>
      <c r="G6397" s="3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37" t="inlineStr">
        <is>
          <t>2026-10-05</t>
        </is>
      </c>
      <c r="B6399" s="37" t="inlineStr">
        <is>
          <t>Pokemon Stats</t>
        </is>
      </c>
      <c r="C6399" s="37" t="inlineStr">
        <is>
          <t>Charizard baseSpAttack</t>
        </is>
      </c>
      <c r="D6399" s="37" t="n">
        <v>159</v>
      </c>
      <c r="E6399" s="37" t="n">
        <v>160</v>
      </c>
      <c r="F6399" s="37" t="inlineStr">
        <is>
          <t>Differs from upstream baseline</t>
        </is>
      </c>
      <c r="G6399" s="3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37" t="inlineStr">
        <is>
          <t>2026-10-05</t>
        </is>
      </c>
      <c r="B6401" s="37" t="inlineStr">
        <is>
          <t>Abilities</t>
        </is>
      </c>
      <c r="C6401" s="37" t="inlineStr">
        <is>
          <t>Charmander abilities</t>
        </is>
      </c>
      <c r="D6401" s="37" t="inlineStr">
        <is>
          <t>Blaze / Solar Power</t>
        </is>
      </c>
      <c r="E6401" s="37" t="inlineStr">
        <is>
          <t>Blaze / Blaze / Solar Power</t>
        </is>
      </c>
      <c r="F6401" s="37" t="inlineStr">
        <is>
          <t>Differs from upstream baseline</t>
        </is>
      </c>
      <c r="G6401" s="3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37" t="inlineStr">
        <is>
          <t>2026-10-05</t>
        </is>
      </c>
      <c r="B6403" s="37" t="inlineStr">
        <is>
          <t>Pokemon Stats</t>
        </is>
      </c>
      <c r="C6403" s="37" t="inlineStr">
        <is>
          <t>Chatot baseAttack</t>
        </is>
      </c>
      <c r="D6403" s="37" t="n">
        <v>65</v>
      </c>
      <c r="E6403" s="37" t="n">
        <v>91</v>
      </c>
      <c r="F6403" s="37" t="inlineStr">
        <is>
          <t>Differs from upstream baseline</t>
        </is>
      </c>
      <c r="G6403" s="3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37" t="inlineStr">
        <is>
          <t>2026-10-05</t>
        </is>
      </c>
      <c r="B6405" s="37" t="inlineStr">
        <is>
          <t>Pokemon Stats</t>
        </is>
      </c>
      <c r="C6405" s="37" t="inlineStr">
        <is>
          <t>Chatot baseSpeed</t>
        </is>
      </c>
      <c r="D6405" s="37" t="n">
        <v>91</v>
      </c>
      <c r="E6405" s="37" t="n">
        <v>110</v>
      </c>
      <c r="F6405" s="37" t="inlineStr">
        <is>
          <t>Differs from upstream baseline</t>
        </is>
      </c>
      <c r="G6405" s="3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37" t="inlineStr">
        <is>
          <t>2026-10-05</t>
        </is>
      </c>
      <c r="B6407" s="37" t="inlineStr">
        <is>
          <t>Pokemon Stats</t>
        </is>
      </c>
      <c r="C6407" s="37" t="inlineStr">
        <is>
          <t>Cherrim baseAttack</t>
        </is>
      </c>
      <c r="D6407" s="37" t="n">
        <v>60</v>
      </c>
      <c r="E6407" s="37" t="n">
        <v>87</v>
      </c>
      <c r="F6407" s="37" t="inlineStr">
        <is>
          <t>Differs from upstream baseline</t>
        </is>
      </c>
      <c r="G6407" s="3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37" t="inlineStr">
        <is>
          <t>2026-10-05</t>
        </is>
      </c>
      <c r="B6409" s="37" t="inlineStr">
        <is>
          <t>Pokemon Stats</t>
        </is>
      </c>
      <c r="C6409" s="37" t="inlineStr">
        <is>
          <t>Cherrim baseSpDefense</t>
        </is>
      </c>
      <c r="D6409" s="37" t="n">
        <v>78</v>
      </c>
      <c r="E6409" s="37" t="n">
        <v>98</v>
      </c>
      <c r="F6409" s="37" t="inlineStr">
        <is>
          <t>Differs from upstream baseline</t>
        </is>
      </c>
      <c r="G6409" s="3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37" t="inlineStr">
        <is>
          <t>2026-10-05</t>
        </is>
      </c>
      <c r="B6411" s="37" t="inlineStr">
        <is>
          <t>Abilities</t>
        </is>
      </c>
      <c r="C6411" s="37" t="inlineStr">
        <is>
          <t>Chesnaught abilities</t>
        </is>
      </c>
      <c r="D6411" s="37" t="inlineStr">
        <is>
          <t>Overgrow / Bulletproof</t>
        </is>
      </c>
      <c r="E6411" s="37" t="inlineStr">
        <is>
          <t>Overgrow / Bulletproof / Iron Barbs</t>
        </is>
      </c>
      <c r="F6411" s="37" t="inlineStr">
        <is>
          <t>Differs from upstream baseline</t>
        </is>
      </c>
      <c r="G6411" s="3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37" t="inlineStr">
        <is>
          <t>2026-10-05</t>
        </is>
      </c>
      <c r="B6413" s="37" t="inlineStr">
        <is>
          <t>Pokemon Stats</t>
        </is>
      </c>
      <c r="C6413" s="37" t="inlineStr">
        <is>
          <t>Chimecho baseHP</t>
        </is>
      </c>
      <c r="D6413" s="37" t="n">
        <v>75</v>
      </c>
      <c r="E6413" s="37" t="n">
        <v>65</v>
      </c>
      <c r="F6413" s="37" t="inlineStr">
        <is>
          <t>Differs from upstream baseline</t>
        </is>
      </c>
      <c r="G6413" s="3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37" t="inlineStr">
        <is>
          <t>2026-10-05</t>
        </is>
      </c>
      <c r="B6415" s="37" t="inlineStr">
        <is>
          <t>Pokemon Stats</t>
        </is>
      </c>
      <c r="C6415" s="37" t="inlineStr">
        <is>
          <t>Chimecho baseSpAttack</t>
        </is>
      </c>
      <c r="D6415" s="37" t="n">
        <v>95</v>
      </c>
      <c r="E6415" s="37" t="n">
        <v>105</v>
      </c>
      <c r="F6415" s="37" t="inlineStr">
        <is>
          <t>Differs from upstream baseline</t>
        </is>
      </c>
      <c r="G6415" s="3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37" t="inlineStr">
        <is>
          <t>2026-10-05</t>
        </is>
      </c>
      <c r="B6417" s="37" t="inlineStr">
        <is>
          <t>Pokemon Stats</t>
        </is>
      </c>
      <c r="C6417" s="37" t="inlineStr">
        <is>
          <t>Chimecho baseSpeed</t>
        </is>
      </c>
      <c r="D6417" s="37" t="n">
        <v>65</v>
      </c>
      <c r="E6417" s="37" t="n">
        <v>75</v>
      </c>
      <c r="F6417" s="37" t="inlineStr">
        <is>
          <t>Differs from upstream baseline</t>
        </is>
      </c>
      <c r="G6417" s="3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37" t="inlineStr">
        <is>
          <t>2026-10-05</t>
        </is>
      </c>
      <c r="B6419" s="37" t="inlineStr">
        <is>
          <t>Evolutions</t>
        </is>
      </c>
      <c r="C6419" s="37" t="inlineStr">
        <is>
          <t>Chingling evolution</t>
        </is>
      </c>
      <c r="D6419" s="37" t="inlineStr">
        <is>
          <t>Friendship Night -&gt; Chimecho</t>
        </is>
      </c>
      <c r="E6419" s="37" t="inlineStr">
        <is>
          <t>Lv 18 -&gt; Chimecho</t>
        </is>
      </c>
      <c r="F6419" s="37" t="inlineStr">
        <is>
          <t>Differs from upstream baseline</t>
        </is>
      </c>
      <c r="G6419" s="3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37" t="inlineStr">
        <is>
          <t>2026-10-05</t>
        </is>
      </c>
      <c r="B6421" s="37" t="inlineStr">
        <is>
          <t>Abilities</t>
        </is>
      </c>
      <c r="C6421" s="37" t="inlineStr">
        <is>
          <t>Cinccino abilities</t>
        </is>
      </c>
      <c r="D6421" s="37" t="inlineStr">
        <is>
          <t>Cute Charm / Technician / Skill Link</t>
        </is>
      </c>
      <c r="E6421" s="37" t="inlineStr">
        <is>
          <t>Skill Link / Technician / Cute Charm</t>
        </is>
      </c>
      <c r="F6421" s="37" t="inlineStr">
        <is>
          <t>Differs from upstream baseline</t>
        </is>
      </c>
      <c r="G6421" s="3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37" t="inlineStr">
        <is>
          <t>2026-10-05</t>
        </is>
      </c>
      <c r="B6423" s="37" t="inlineStr">
        <is>
          <t>Pokemon Stats</t>
        </is>
      </c>
      <c r="C6423" s="37" t="inlineStr">
        <is>
          <t>Clawitzer baseAttack</t>
        </is>
      </c>
      <c r="D6423" s="37" t="n">
        <v>73</v>
      </c>
      <c r="E6423" s="37" t="n">
        <v>33</v>
      </c>
      <c r="F6423" s="37" t="inlineStr">
        <is>
          <t>Differs from upstream baseline</t>
        </is>
      </c>
      <c r="G6423" s="3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37" t="inlineStr">
        <is>
          <t>2026-10-05</t>
        </is>
      </c>
      <c r="B6425" s="37" t="inlineStr">
        <is>
          <t>Pokemon Stats</t>
        </is>
      </c>
      <c r="C6425" s="37" t="inlineStr">
        <is>
          <t>Clawitzer baseSpeed</t>
        </is>
      </c>
      <c r="D6425" s="37" t="n">
        <v>59</v>
      </c>
      <c r="E6425" s="37" t="n">
        <v>87</v>
      </c>
      <c r="F6425" s="37" t="inlineStr">
        <is>
          <t>Differs from upstream baseline</t>
        </is>
      </c>
      <c r="G6425" s="3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37" t="inlineStr">
        <is>
          <t>2026-10-05</t>
        </is>
      </c>
      <c r="B6427" s="37" t="inlineStr">
        <is>
          <t>Pokemon Stats</t>
        </is>
      </c>
      <c r="C6427" s="37" t="inlineStr">
        <is>
          <t>Claydol baseHP</t>
        </is>
      </c>
      <c r="D6427" s="37" t="n">
        <v>60</v>
      </c>
      <c r="E6427" s="37" t="n">
        <v>80</v>
      </c>
      <c r="F6427" s="37" t="inlineStr">
        <is>
          <t>Differs from upstream baseline</t>
        </is>
      </c>
      <c r="G6427" s="3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37" t="inlineStr">
        <is>
          <t>2026-10-05</t>
        </is>
      </c>
      <c r="B6429" s="37" t="inlineStr">
        <is>
          <t>Pokemon Stats</t>
        </is>
      </c>
      <c r="C6429" s="37" t="inlineStr">
        <is>
          <t>Claydol baseSpAttack</t>
        </is>
      </c>
      <c r="D6429" s="37" t="n">
        <v>70</v>
      </c>
      <c r="E6429" s="37" t="n">
        <v>80</v>
      </c>
      <c r="F6429" s="37" t="inlineStr">
        <is>
          <t>Differs from upstream baseline</t>
        </is>
      </c>
      <c r="G6429" s="3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37" t="inlineStr">
        <is>
          <t>2026-10-05</t>
        </is>
      </c>
      <c r="B6431" s="37" t="inlineStr">
        <is>
          <t>Pokemon Stats</t>
        </is>
      </c>
      <c r="C6431" s="37" t="inlineStr">
        <is>
          <t>Clefable baseSpeed</t>
        </is>
      </c>
      <c r="D6431" s="37" t="n">
        <v>60</v>
      </c>
      <c r="E6431" s="37" t="n">
        <v>65</v>
      </c>
      <c r="F6431" s="37" t="inlineStr">
        <is>
          <t>Differs from upstream baseline</t>
        </is>
      </c>
      <c r="G6431" s="3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37" t="inlineStr">
        <is>
          <t>2026-10-05</t>
        </is>
      </c>
      <c r="B6433" s="37" t="inlineStr">
        <is>
          <t>Abilities</t>
        </is>
      </c>
      <c r="C6433" s="37" t="inlineStr">
        <is>
          <t>Clefairy abilities</t>
        </is>
      </c>
      <c r="D6433" s="37" t="inlineStr">
        <is>
          <t>Cute Charm / Magic Guard / Friend Guard</t>
        </is>
      </c>
      <c r="E6433" s="37" t="inlineStr">
        <is>
          <t>Magic Guard / Magic Guard / Friend Guard</t>
        </is>
      </c>
      <c r="F6433" s="37" t="inlineStr">
        <is>
          <t>Differs from upstream baseline</t>
        </is>
      </c>
      <c r="G6433" s="3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37" t="inlineStr">
        <is>
          <t>2026-10-05</t>
        </is>
      </c>
      <c r="B6435" s="37" t="inlineStr">
        <is>
          <t>Evolutions</t>
        </is>
      </c>
      <c r="C6435" s="37" t="inlineStr">
        <is>
          <t>Cleffa evolution</t>
        </is>
      </c>
      <c r="D6435" s="37" t="inlineStr">
        <is>
          <t>Friendship -&gt; Clefairy</t>
        </is>
      </c>
      <c r="E6435" s="37" t="inlineStr">
        <is>
          <t>Lv 15 -&gt; Clefairy</t>
        </is>
      </c>
      <c r="F6435" s="37" t="inlineStr">
        <is>
          <t>Differs from upstream baseline</t>
        </is>
      </c>
      <c r="G6435" s="3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37" t="inlineStr">
        <is>
          <t>2026-10-05</t>
        </is>
      </c>
      <c r="B6437" s="37" t="inlineStr">
        <is>
          <t>Pokemon Stats</t>
        </is>
      </c>
      <c r="C6437" s="37" t="inlineStr">
        <is>
          <t>Clodsire baseDefense</t>
        </is>
      </c>
      <c r="D6437" s="37" t="n">
        <v>60</v>
      </c>
      <c r="E6437" s="37" t="n">
        <v>67</v>
      </c>
      <c r="F6437" s="37" t="inlineStr">
        <is>
          <t>Differs from upstream baseline</t>
        </is>
      </c>
      <c r="G6437" s="3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37" t="inlineStr">
        <is>
          <t>2026-10-05</t>
        </is>
      </c>
      <c r="B6439" s="37" t="inlineStr">
        <is>
          <t>Pokemon Stats</t>
        </is>
      </c>
      <c r="C6439" s="37" t="inlineStr">
        <is>
          <t>Clodsire baseSpeed</t>
        </is>
      </c>
      <c r="D6439" s="37" t="n">
        <v>20</v>
      </c>
      <c r="E6439" s="37" t="n">
        <v>40</v>
      </c>
      <c r="F6439" s="37" t="inlineStr">
        <is>
          <t>Differs from upstream baseline</t>
        </is>
      </c>
      <c r="G6439" s="3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37" t="inlineStr">
        <is>
          <t>2026-10-05</t>
        </is>
      </c>
      <c r="B6441" s="37" t="inlineStr">
        <is>
          <t>Abilities</t>
        </is>
      </c>
      <c r="C6441" s="37" t="inlineStr">
        <is>
          <t>Cloyster abilities</t>
        </is>
      </c>
      <c r="D6441" s="37" t="inlineStr">
        <is>
          <t>Shell Armor / Skill Link / Overcoat</t>
        </is>
      </c>
      <c r="E6441" s="37" t="inlineStr">
        <is>
          <t>Filter / Shell Armor / Overcoat</t>
        </is>
      </c>
      <c r="F6441" s="37" t="inlineStr">
        <is>
          <t>Differs from upstream baseline</t>
        </is>
      </c>
      <c r="G6441" s="3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37" t="inlineStr">
        <is>
          <t>2026-10-05</t>
        </is>
      </c>
      <c r="B6443" s="37" t="inlineStr">
        <is>
          <t>Pokemon Stats</t>
        </is>
      </c>
      <c r="C6443" s="37" t="inlineStr">
        <is>
          <t>Cofagrigus baseAttack</t>
        </is>
      </c>
      <c r="D6443" s="37" t="n">
        <v>50</v>
      </c>
      <c r="E6443" s="37" t="n">
        <v>30</v>
      </c>
      <c r="F6443" s="37" t="inlineStr">
        <is>
          <t>Differs from upstream baseline</t>
        </is>
      </c>
      <c r="G6443" s="3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37" t="inlineStr">
        <is>
          <t>2026-10-05</t>
        </is>
      </c>
      <c r="B6445" s="37" t="inlineStr">
        <is>
          <t>Abilities</t>
        </is>
      </c>
      <c r="C6445" s="37" t="inlineStr">
        <is>
          <t>Cofagrigus abilities</t>
        </is>
      </c>
      <c r="D6445" s="37" t="inlineStr">
        <is>
          <t>Mummy</t>
        </is>
      </c>
      <c r="E6445" s="37" t="inlineStr">
        <is>
          <t>Mummy / Cursed Body / Shadow Shield</t>
        </is>
      </c>
      <c r="F6445" s="37" t="inlineStr">
        <is>
          <t>Differs from upstream baseline</t>
        </is>
      </c>
      <c r="G6445" s="3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37" t="inlineStr">
        <is>
          <t>2026-10-05</t>
        </is>
      </c>
      <c r="B6447" s="37" t="inlineStr">
        <is>
          <t>Pokemon Stats</t>
        </is>
      </c>
      <c r="C6447" s="37" t="inlineStr">
        <is>
          <t>Combee baseSpAttack</t>
        </is>
      </c>
      <c r="D6447" s="37" t="n">
        <v>30</v>
      </c>
      <c r="E6447" s="37" t="n">
        <v>50</v>
      </c>
      <c r="F6447" s="37" t="inlineStr">
        <is>
          <t>Differs from upstream baseline</t>
        </is>
      </c>
      <c r="G6447" s="3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37" t="inlineStr">
        <is>
          <t>2026-10-05</t>
        </is>
      </c>
      <c r="B6449" s="37" t="inlineStr">
        <is>
          <t>Pokemon Stats</t>
        </is>
      </c>
      <c r="C6449" s="37" t="inlineStr">
        <is>
          <t>Conkeldurr baseSpAttack</t>
        </is>
      </c>
      <c r="D6449" s="37" t="n">
        <v>55</v>
      </c>
      <c r="E6449" s="37" t="n">
        <v>30</v>
      </c>
      <c r="F6449" s="37" t="inlineStr">
        <is>
          <t>Differs from upstream baseline</t>
        </is>
      </c>
      <c r="G6449" s="3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37" t="inlineStr">
        <is>
          <t>2026-10-05</t>
        </is>
      </c>
      <c r="B6451" s="37" t="inlineStr">
        <is>
          <t>Pokemon Stats</t>
        </is>
      </c>
      <c r="C6451" s="37" t="inlineStr">
        <is>
          <t>Conkeldurr baseSpeed</t>
        </is>
      </c>
      <c r="D6451" s="37" t="n">
        <v>45</v>
      </c>
      <c r="E6451" s="37" t="n">
        <v>64</v>
      </c>
      <c r="F6451" s="37" t="inlineStr">
        <is>
          <t>Differs from upstream baseline</t>
        </is>
      </c>
      <c r="G6451" s="3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37" t="inlineStr">
        <is>
          <t>2026-10-05</t>
        </is>
      </c>
      <c r="B6453" s="37" t="inlineStr">
        <is>
          <t>Pokemon Stats</t>
        </is>
      </c>
      <c r="C6453" s="37" t="inlineStr">
        <is>
          <t>Corsola baseAttack</t>
        </is>
      </c>
      <c r="D6453" s="37" t="n">
        <v>55</v>
      </c>
      <c r="E6453" s="37" t="n">
        <v>95</v>
      </c>
      <c r="F6453" s="37" t="inlineStr">
        <is>
          <t>Differs from upstream baseline</t>
        </is>
      </c>
      <c r="G6453" s="3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37" t="inlineStr">
        <is>
          <t>2026-10-05</t>
        </is>
      </c>
      <c r="B6455" s="37" t="inlineStr">
        <is>
          <t>Pokemon Stats</t>
        </is>
      </c>
      <c r="C6455" s="37" t="inlineStr">
        <is>
          <t>Corsola baseSpDefense</t>
        </is>
      </c>
      <c r="D6455" s="37" t="n">
        <v>95</v>
      </c>
      <c r="E6455" s="37" t="n">
        <v>105</v>
      </c>
      <c r="F6455" s="37" t="inlineStr">
        <is>
          <t>Differs from upstream baseline</t>
        </is>
      </c>
      <c r="G6455" s="3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37" t="inlineStr">
        <is>
          <t>2026-10-05</t>
        </is>
      </c>
      <c r="B6457" s="37" t="inlineStr">
        <is>
          <t>Pokemon Stats</t>
        </is>
      </c>
      <c r="C6457" s="37" t="inlineStr">
        <is>
          <t>Cottonee baseHP</t>
        </is>
      </c>
      <c r="D6457" s="37" t="n">
        <v>40</v>
      </c>
      <c r="E6457" s="37" t="n">
        <v>50</v>
      </c>
      <c r="F6457" s="37" t="inlineStr">
        <is>
          <t>Differs from upstream baseline</t>
        </is>
      </c>
      <c r="G6457" s="3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37" t="inlineStr">
        <is>
          <t>2026-10-05</t>
        </is>
      </c>
      <c r="B6459" s="37" t="inlineStr">
        <is>
          <t>Pokemon Stats</t>
        </is>
      </c>
      <c r="C6459" s="37" t="inlineStr">
        <is>
          <t>Cottonee baseSpAttack</t>
        </is>
      </c>
      <c r="D6459" s="37" t="n">
        <v>37</v>
      </c>
      <c r="E6459" s="37" t="n">
        <v>45</v>
      </c>
      <c r="F6459" s="37" t="inlineStr">
        <is>
          <t>Differs from upstream baseline</t>
        </is>
      </c>
      <c r="G6459" s="3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37" t="inlineStr">
        <is>
          <t>2026-10-05</t>
        </is>
      </c>
      <c r="B6461" s="37" t="inlineStr">
        <is>
          <t>Pokemon Stats</t>
        </is>
      </c>
      <c r="C6461" s="37" t="inlineStr">
        <is>
          <t>Cranidos baseDefense</t>
        </is>
      </c>
      <c r="D6461" s="37" t="n">
        <v>40</v>
      </c>
      <c r="E6461" s="37" t="n">
        <v>50</v>
      </c>
      <c r="F6461" s="37" t="inlineStr">
        <is>
          <t>Differs from upstream baseline</t>
        </is>
      </c>
      <c r="G6461" s="3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37" t="inlineStr">
        <is>
          <t>2026-10-05</t>
        </is>
      </c>
      <c r="B6463" s="37" t="inlineStr">
        <is>
          <t>Pokemon Stats</t>
        </is>
      </c>
      <c r="C6463" s="37" t="inlineStr">
        <is>
          <t>Cranidos baseSpDefense</t>
        </is>
      </c>
      <c r="D6463" s="37" t="n">
        <v>30</v>
      </c>
      <c r="E6463" s="37" t="n">
        <v>40</v>
      </c>
      <c r="F6463" s="37" t="inlineStr">
        <is>
          <t>Differs from upstream baseline</t>
        </is>
      </c>
      <c r="G6463" s="3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37" t="inlineStr">
        <is>
          <t>2026-10-05</t>
        </is>
      </c>
      <c r="B6465" s="37" t="inlineStr">
        <is>
          <t>Abilities</t>
        </is>
      </c>
      <c r="C6465" s="37" t="inlineStr">
        <is>
          <t>Crawdaunt abilities</t>
        </is>
      </c>
      <c r="D6465" s="37" t="inlineStr">
        <is>
          <t>Hyper Cutter / Shell Armor / Adaptability</t>
        </is>
      </c>
      <c r="E6465" s="37" t="inlineStr">
        <is>
          <t>Adaptability / Hyper Cutter / Adaptability</t>
        </is>
      </c>
      <c r="F6465" s="37" t="inlineStr">
        <is>
          <t>Differs from upstream baseline</t>
        </is>
      </c>
      <c r="G6465" s="3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37" t="inlineStr">
        <is>
          <t>2026-10-05</t>
        </is>
      </c>
      <c r="B6467" s="37" t="inlineStr">
        <is>
          <t>Pokemon Stats</t>
        </is>
      </c>
      <c r="C6467" s="37" t="inlineStr">
        <is>
          <t>Cresselia baseSpDefense</t>
        </is>
      </c>
      <c r="D6467" s="37" t="n">
        <v>120</v>
      </c>
      <c r="E6467" s="37" t="n">
        <v>130</v>
      </c>
      <c r="F6467" s="37" t="inlineStr">
        <is>
          <t>Differs from upstream baseline</t>
        </is>
      </c>
      <c r="G6467" s="3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37" t="inlineStr">
        <is>
          <t>2026-10-05</t>
        </is>
      </c>
      <c r="B6469" s="37" t="inlineStr">
        <is>
          <t>Abilities</t>
        </is>
      </c>
      <c r="C6469" s="37" t="inlineStr">
        <is>
          <t>Croconaw abilities</t>
        </is>
      </c>
      <c r="D6469" s="37" t="inlineStr">
        <is>
          <t>Torrent / Sheer Force</t>
        </is>
      </c>
      <c r="E6469" s="37" t="inlineStr">
        <is>
          <t>Torrent / Torrent / Sheer Force</t>
        </is>
      </c>
      <c r="F6469" s="37" t="inlineStr">
        <is>
          <t>Differs from upstream baseline</t>
        </is>
      </c>
      <c r="G6469" s="3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37" t="inlineStr">
        <is>
          <t>2026-10-05</t>
        </is>
      </c>
      <c r="B6471" s="37" t="inlineStr">
        <is>
          <t>Pokemon Stats</t>
        </is>
      </c>
      <c r="C6471" s="37" t="inlineStr">
        <is>
          <t>Crustle baseSpDefense</t>
        </is>
      </c>
      <c r="D6471" s="37" t="n">
        <v>75</v>
      </c>
      <c r="E6471" s="37" t="n">
        <v>80</v>
      </c>
      <c r="F6471" s="37" t="inlineStr">
        <is>
          <t>Differs from upstream baseline</t>
        </is>
      </c>
      <c r="G6471" s="3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37" t="inlineStr">
        <is>
          <t>2026-10-05</t>
        </is>
      </c>
      <c r="B6473" s="37" t="inlineStr">
        <is>
          <t>Pokemon Stats</t>
        </is>
      </c>
      <c r="C6473" s="37" t="inlineStr">
        <is>
          <t>Cryogonal baseAttack</t>
        </is>
      </c>
      <c r="D6473" s="37" t="n">
        <v>50</v>
      </c>
      <c r="E6473" s="37" t="n">
        <v>30</v>
      </c>
      <c r="F6473" s="37" t="inlineStr">
        <is>
          <t>Differs from upstream baseline</t>
        </is>
      </c>
      <c r="G6473" s="3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37" t="inlineStr">
        <is>
          <t>2026-10-05</t>
        </is>
      </c>
      <c r="B6475" s="37" t="inlineStr">
        <is>
          <t>Pokemon Stats</t>
        </is>
      </c>
      <c r="C6475" s="37" t="inlineStr">
        <is>
          <t>Cryogonal baseSpAttack</t>
        </is>
      </c>
      <c r="D6475" s="37" t="n">
        <v>95</v>
      </c>
      <c r="E6475" s="37" t="n">
        <v>106</v>
      </c>
      <c r="F6475" s="37" t="inlineStr">
        <is>
          <t>Differs from upstream baseline</t>
        </is>
      </c>
      <c r="G6475" s="3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37" t="inlineStr">
        <is>
          <t>2026-10-05</t>
        </is>
      </c>
      <c r="B6477" s="37" t="inlineStr">
        <is>
          <t>Abilities</t>
        </is>
      </c>
      <c r="C6477" s="37" t="inlineStr">
        <is>
          <t>Cryogonal abilities</t>
        </is>
      </c>
      <c r="D6477" s="37" t="inlineStr">
        <is>
          <t>Levitate</t>
        </is>
      </c>
      <c r="E6477" s="37" t="inlineStr">
        <is>
          <t>Levitate / Ice Body / Levitate</t>
        </is>
      </c>
      <c r="F6477" s="37" t="inlineStr">
        <is>
          <t>Differs from upstream baseline</t>
        </is>
      </c>
      <c r="G6477" s="3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37" t="inlineStr">
        <is>
          <t>2026-10-05</t>
        </is>
      </c>
      <c r="B6479" s="37" t="inlineStr">
        <is>
          <t>Pokemon Stats</t>
        </is>
      </c>
      <c r="C6479" s="37" t="inlineStr">
        <is>
          <t>Dedenne baseHP</t>
        </is>
      </c>
      <c r="D6479" s="37" t="n">
        <v>67</v>
      </c>
      <c r="E6479" s="37" t="n">
        <v>81</v>
      </c>
      <c r="F6479" s="37" t="inlineStr">
        <is>
          <t>Differs from upstream baseline</t>
        </is>
      </c>
      <c r="G6479" s="3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37" t="inlineStr">
        <is>
          <t>2026-10-05</t>
        </is>
      </c>
      <c r="B6481" s="37" t="inlineStr">
        <is>
          <t>Pokemon Stats</t>
        </is>
      </c>
      <c r="C6481" s="37" t="inlineStr">
        <is>
          <t>Dedenne baseDefense</t>
        </is>
      </c>
      <c r="D6481" s="37" t="n">
        <v>57</v>
      </c>
      <c r="E6481" s="37" t="n">
        <v>91</v>
      </c>
      <c r="F6481" s="37" t="inlineStr">
        <is>
          <t>Differs from upstream baseline</t>
        </is>
      </c>
      <c r="G6481" s="3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37" t="inlineStr">
        <is>
          <t>2026-10-05</t>
        </is>
      </c>
      <c r="B6483" s="37" t="inlineStr">
        <is>
          <t>Pokemon Stats</t>
        </is>
      </c>
      <c r="C6483" s="37" t="inlineStr">
        <is>
          <t>Dedenne baseSpDefense</t>
        </is>
      </c>
      <c r="D6483" s="37" t="n">
        <v>67</v>
      </c>
      <c r="E6483" s="37" t="n">
        <v>83</v>
      </c>
      <c r="F6483" s="37" t="inlineStr">
        <is>
          <t>Differs from upstream baseline</t>
        </is>
      </c>
      <c r="G6483" s="3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37" t="inlineStr">
        <is>
          <t>2026-10-05</t>
        </is>
      </c>
      <c r="B6485" s="37" t="inlineStr">
        <is>
          <t>Evolutions</t>
        </is>
      </c>
      <c r="C6485" s="37" t="inlineStr">
        <is>
          <t>Deerling evolution</t>
        </is>
      </c>
      <c r="D6485" s="37" t="inlineStr">
        <is>
          <t>Lv 34 -&gt; Sawsbuck Autumn</t>
        </is>
      </c>
      <c r="E6485" s="37" t="inlineStr">
        <is>
          <t>Lv 28 -&gt; Sawsbuck Autumn</t>
        </is>
      </c>
      <c r="F6485" s="37" t="inlineStr">
        <is>
          <t>Differs from upstream baseline</t>
        </is>
      </c>
      <c r="G6485" s="3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37" t="inlineStr">
        <is>
          <t>2026-10-05</t>
        </is>
      </c>
      <c r="B6487" s="37" t="inlineStr">
        <is>
          <t>Evolutions</t>
        </is>
      </c>
      <c r="C6487" s="37" t="inlineStr">
        <is>
          <t>Deerling evolution</t>
        </is>
      </c>
      <c r="D6487" s="37" t="inlineStr">
        <is>
          <t>Lv 34 -&gt; Sawsbuck Summer</t>
        </is>
      </c>
      <c r="E6487" s="37" t="inlineStr">
        <is>
          <t>Lv 28 -&gt; Sawsbuck Summer</t>
        </is>
      </c>
      <c r="F6487" s="37" t="inlineStr">
        <is>
          <t>Differs from upstream baseline</t>
        </is>
      </c>
      <c r="G6487" s="3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37" t="inlineStr">
        <is>
          <t>2026-10-05</t>
        </is>
      </c>
      <c r="B6489" s="37" t="inlineStr">
        <is>
          <t>Evolutions</t>
        </is>
      </c>
      <c r="C6489" s="37" t="inlineStr">
        <is>
          <t>Deino evolution</t>
        </is>
      </c>
      <c r="D6489" s="37" t="inlineStr">
        <is>
          <t>Lv 50 -&gt; Zweilous</t>
        </is>
      </c>
      <c r="E6489" s="37" t="inlineStr">
        <is>
          <t>Lv 42 -&gt; Zweilous</t>
        </is>
      </c>
      <c r="F6489" s="37" t="inlineStr">
        <is>
          <t>Differs from upstream baseline</t>
        </is>
      </c>
      <c r="G6489" s="3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37" t="inlineStr">
        <is>
          <t>2026-10-05</t>
        </is>
      </c>
      <c r="B6491" s="37" t="inlineStr">
        <is>
          <t>Pokemon Stats</t>
        </is>
      </c>
      <c r="C6491" s="37" t="inlineStr">
        <is>
          <t>Delcatty baseDefense</t>
        </is>
      </c>
      <c r="D6491" s="37" t="n">
        <v>65</v>
      </c>
      <c r="E6491" s="37" t="n">
        <v>75</v>
      </c>
      <c r="F6491" s="37" t="inlineStr">
        <is>
          <t>Differs from upstream baseline</t>
        </is>
      </c>
      <c r="G6491" s="3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37" t="inlineStr">
        <is>
          <t>2026-10-05</t>
        </is>
      </c>
      <c r="B6493" s="37" t="inlineStr">
        <is>
          <t>Pokemon Stats</t>
        </is>
      </c>
      <c r="C6493" s="37" t="inlineStr">
        <is>
          <t>Delcatty baseSpDefense</t>
        </is>
      </c>
      <c r="D6493" s="37" t="n">
        <v>55</v>
      </c>
      <c r="E6493" s="37" t="n">
        <v>75</v>
      </c>
      <c r="F6493" s="37" t="inlineStr">
        <is>
          <t>Differs from upstream baseline</t>
        </is>
      </c>
      <c r="G6493" s="3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37" t="inlineStr">
        <is>
          <t>2026-10-05</t>
        </is>
      </c>
      <c r="B6495" s="37" t="inlineStr">
        <is>
          <t>Abilities</t>
        </is>
      </c>
      <c r="C6495" s="37" t="inlineStr">
        <is>
          <t>Delcatty abilities</t>
        </is>
      </c>
      <c r="D6495" s="37" t="inlineStr">
        <is>
          <t>Cute Charm / Normalize / Wonder Skin</t>
        </is>
      </c>
      <c r="E6495" s="37" t="inlineStr">
        <is>
          <t>Cute Charm / Cute Charm / Wonder Skin</t>
        </is>
      </c>
      <c r="F6495" s="37" t="inlineStr">
        <is>
          <t>Differs from upstream baseline</t>
        </is>
      </c>
      <c r="G6495" s="3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37" t="inlineStr">
        <is>
          <t>2026-10-05</t>
        </is>
      </c>
      <c r="B6497" s="37" t="inlineStr">
        <is>
          <t>Pokemon Stats</t>
        </is>
      </c>
      <c r="C6497" s="37" t="inlineStr">
        <is>
          <t>Delibird baseSpAttack</t>
        </is>
      </c>
      <c r="D6497" s="37" t="n">
        <v>65</v>
      </c>
      <c r="E6497" s="37" t="n">
        <v>85</v>
      </c>
      <c r="F6497" s="37" t="inlineStr">
        <is>
          <t>Differs from upstream baseline</t>
        </is>
      </c>
      <c r="G6497" s="3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37" t="inlineStr">
        <is>
          <t>2026-10-05</t>
        </is>
      </c>
      <c r="B6499" s="37" t="inlineStr">
        <is>
          <t>Abilities</t>
        </is>
      </c>
      <c r="C6499" s="37" t="inlineStr">
        <is>
          <t>Delibird abilities</t>
        </is>
      </c>
      <c r="D6499" s="37" t="inlineStr">
        <is>
          <t>Vital Spirit / Hustle / Insomnia</t>
        </is>
      </c>
      <c r="E6499" s="37" t="inlineStr">
        <is>
          <t>Adaptability / Adaptability / Insomnia</t>
        </is>
      </c>
      <c r="F6499" s="37" t="inlineStr">
        <is>
          <t>Differs from upstream baseline</t>
        </is>
      </c>
      <c r="G6499" s="3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37" t="inlineStr">
        <is>
          <t>2026-10-05</t>
        </is>
      </c>
      <c r="B6501" s="37" t="inlineStr">
        <is>
          <t>Pokemon Stats</t>
        </is>
      </c>
      <c r="C6501" s="37" t="inlineStr">
        <is>
          <t>Delphox baseDefense</t>
        </is>
      </c>
      <c r="D6501" s="37" t="n">
        <v>72</v>
      </c>
      <c r="E6501" s="37" t="n">
        <v>82</v>
      </c>
      <c r="F6501" s="37" t="inlineStr">
        <is>
          <t>Differs from upstream baseline</t>
        </is>
      </c>
      <c r="G6501" s="3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37" t="inlineStr">
        <is>
          <t>2026-10-05</t>
        </is>
      </c>
      <c r="B6503" s="37" t="inlineStr">
        <is>
          <t>Pokemon Stats</t>
        </is>
      </c>
      <c r="C6503" s="37" t="inlineStr">
        <is>
          <t>Delphox baseSpeed</t>
        </is>
      </c>
      <c r="D6503" s="37" t="n">
        <v>104</v>
      </c>
      <c r="E6503" s="37" t="n">
        <v>122</v>
      </c>
      <c r="F6503" s="37" t="inlineStr">
        <is>
          <t>Differs from upstream baseline</t>
        </is>
      </c>
      <c r="G6503" s="3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37" t="inlineStr">
        <is>
          <t>2026-10-05</t>
        </is>
      </c>
      <c r="B6505" s="37" t="inlineStr">
        <is>
          <t>Pokemon Stats</t>
        </is>
      </c>
      <c r="C6505" s="37" t="inlineStr">
        <is>
          <t>Deoxys baseHP</t>
        </is>
      </c>
      <c r="D6505" s="37" t="n">
        <v>50</v>
      </c>
      <c r="E6505" s="37" t="n">
        <v>90</v>
      </c>
      <c r="F6505" s="37" t="inlineStr">
        <is>
          <t>Differs from upstream baseline</t>
        </is>
      </c>
      <c r="G6505" s="3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37" t="inlineStr">
        <is>
          <t>2026-10-05</t>
        </is>
      </c>
      <c r="B6507" s="37" t="inlineStr">
        <is>
          <t>Pokemon Stats</t>
        </is>
      </c>
      <c r="C6507" s="37" t="inlineStr">
        <is>
          <t>Deoxys baseSpAttack</t>
        </is>
      </c>
      <c r="D6507" s="37" t="n">
        <v>180</v>
      </c>
      <c r="E6507" s="37" t="n">
        <v>200</v>
      </c>
      <c r="F6507" s="37" t="inlineStr">
        <is>
          <t>Differs from upstream baseline</t>
        </is>
      </c>
      <c r="G6507" s="3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37" t="inlineStr">
        <is>
          <t>2026-10-05</t>
        </is>
      </c>
      <c r="B6509" s="37" t="inlineStr">
        <is>
          <t>Pokemon Stats</t>
        </is>
      </c>
      <c r="C6509" s="37" t="inlineStr">
        <is>
          <t>Deoxys baseAttack</t>
        </is>
      </c>
      <c r="D6509" s="37" t="n">
        <v>70</v>
      </c>
      <c r="E6509" s="37" t="n">
        <v>100</v>
      </c>
      <c r="F6509" s="37" t="inlineStr">
        <is>
          <t>Differs from upstream baseline</t>
        </is>
      </c>
      <c r="G6509" s="3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37" t="inlineStr">
        <is>
          <t>2026-10-05</t>
        </is>
      </c>
      <c r="B6511" s="37" t="inlineStr">
        <is>
          <t>Pokemon Stats</t>
        </is>
      </c>
      <c r="C6511" s="37" t="inlineStr">
        <is>
          <t>Deoxys baseSpAttack</t>
        </is>
      </c>
      <c r="D6511" s="37" t="n">
        <v>70</v>
      </c>
      <c r="E6511" s="37" t="n">
        <v>100</v>
      </c>
      <c r="F6511" s="37" t="inlineStr">
        <is>
          <t>Differs from upstream baseline</t>
        </is>
      </c>
      <c r="G6511" s="3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37" t="inlineStr">
        <is>
          <t>2026-10-05</t>
        </is>
      </c>
      <c r="B6513" s="37" t="inlineStr">
        <is>
          <t>Pokemon Stats</t>
        </is>
      </c>
      <c r="C6513" s="37" t="inlineStr">
        <is>
          <t>Deoxys baseDefense</t>
        </is>
      </c>
      <c r="D6513" s="37" t="n">
        <v>50</v>
      </c>
      <c r="E6513" s="37" t="n">
        <v>70</v>
      </c>
      <c r="F6513" s="37" t="inlineStr">
        <is>
          <t>Differs from upstream baseline</t>
        </is>
      </c>
      <c r="G6513" s="3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37" t="inlineStr">
        <is>
          <t>2026-10-05</t>
        </is>
      </c>
      <c r="B6515" s="37" t="inlineStr">
        <is>
          <t>Pokemon Stats</t>
        </is>
      </c>
      <c r="C6515" s="37" t="inlineStr">
        <is>
          <t>Deoxys baseAttack</t>
        </is>
      </c>
      <c r="D6515" s="37" t="n">
        <v>95</v>
      </c>
      <c r="E6515" s="37" t="n">
        <v>100</v>
      </c>
      <c r="F6515" s="37" t="inlineStr">
        <is>
          <t>Differs from upstream baseline</t>
        </is>
      </c>
      <c r="G6515" s="3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37" t="inlineStr">
        <is>
          <t>2026-10-05</t>
        </is>
      </c>
      <c r="B6517" s="37" t="inlineStr">
        <is>
          <t>Pokemon Stats</t>
        </is>
      </c>
      <c r="C6517" s="37" t="inlineStr">
        <is>
          <t>Deoxys baseSpAttack</t>
        </is>
      </c>
      <c r="D6517" s="37" t="n">
        <v>95</v>
      </c>
      <c r="E6517" s="37" t="n">
        <v>100</v>
      </c>
      <c r="F6517" s="37" t="inlineStr">
        <is>
          <t>Differs from upstream baseline</t>
        </is>
      </c>
      <c r="G6517" s="3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37" t="inlineStr">
        <is>
          <t>2026-10-05</t>
        </is>
      </c>
      <c r="B6519" s="37" t="inlineStr">
        <is>
          <t>Pokemon Stats</t>
        </is>
      </c>
      <c r="C6519" s="37" t="inlineStr">
        <is>
          <t>Deoxys baseSpeed</t>
        </is>
      </c>
      <c r="D6519" s="37" t="n">
        <v>180</v>
      </c>
      <c r="E6519" s="37" t="n">
        <v>190</v>
      </c>
      <c r="F6519" s="37" t="inlineStr">
        <is>
          <t>Differs from upstream baseline</t>
        </is>
      </c>
      <c r="G6519" s="3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37" t="inlineStr">
        <is>
          <t>2026-10-05</t>
        </is>
      </c>
      <c r="B6521" s="37" t="inlineStr">
        <is>
          <t>Pokemon Stats</t>
        </is>
      </c>
      <c r="C6521" s="37" t="inlineStr">
        <is>
          <t>Diggersby baseHP</t>
        </is>
      </c>
      <c r="D6521" s="37" t="n">
        <v>85</v>
      </c>
      <c r="E6521" s="37" t="n">
        <v>95</v>
      </c>
      <c r="F6521" s="37" t="inlineStr">
        <is>
          <t>Differs from upstream baseline</t>
        </is>
      </c>
      <c r="G6521" s="3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37" t="inlineStr">
        <is>
          <t>2026-10-05</t>
        </is>
      </c>
      <c r="B6523" s="37" t="inlineStr">
        <is>
          <t>Pokemon Stats</t>
        </is>
      </c>
      <c r="C6523" s="37" t="inlineStr">
        <is>
          <t>Diggersby baseSpAttack</t>
        </is>
      </c>
      <c r="D6523" s="37" t="n">
        <v>50</v>
      </c>
      <c r="E6523" s="37" t="n">
        <v>58</v>
      </c>
      <c r="F6523" s="37" t="inlineStr">
        <is>
          <t>Differs from upstream baseline</t>
        </is>
      </c>
      <c r="G6523" s="3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37" t="inlineStr">
        <is>
          <t>2026-10-05</t>
        </is>
      </c>
      <c r="B6525" s="37" t="inlineStr">
        <is>
          <t>Abilities</t>
        </is>
      </c>
      <c r="C6525" s="37" t="inlineStr">
        <is>
          <t>Diglett abilities</t>
        </is>
      </c>
      <c r="D6525" s="37" t="inlineStr">
        <is>
          <t>Sand Veil / Arena Trap / Sand Force</t>
        </is>
      </c>
      <c r="E6525" s="37" t="inlineStr">
        <is>
          <t>Arena Trap / Arena Trap / Sand Force</t>
        </is>
      </c>
      <c r="F6525" s="37" t="inlineStr">
        <is>
          <t>Differs from upstream baseline</t>
        </is>
      </c>
      <c r="G6525" s="3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37" t="inlineStr">
        <is>
          <t>2026-10-05</t>
        </is>
      </c>
      <c r="B6527" s="37" t="inlineStr">
        <is>
          <t>Pokemon Stats</t>
        </is>
      </c>
      <c r="C6527" s="37" t="inlineStr">
        <is>
          <t>Diglett baseDefense</t>
        </is>
      </c>
      <c r="D6527" s="37" t="n">
        <v>30</v>
      </c>
      <c r="E6527" s="37" t="n">
        <v>42</v>
      </c>
      <c r="F6527" s="37" t="inlineStr">
        <is>
          <t>Differs from upstream baseline</t>
        </is>
      </c>
      <c r="G6527" s="3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37" t="inlineStr">
        <is>
          <t>2026-10-05</t>
        </is>
      </c>
      <c r="B6529" s="37" t="inlineStr">
        <is>
          <t>Pokemon Stats</t>
        </is>
      </c>
      <c r="C6529" s="37" t="inlineStr">
        <is>
          <t>Diglett baseSpDefense</t>
        </is>
      </c>
      <c r="D6529" s="37" t="n">
        <v>45</v>
      </c>
      <c r="E6529" s="37" t="n">
        <v>48</v>
      </c>
      <c r="F6529" s="37" t="inlineStr">
        <is>
          <t>Differs from upstream baseline</t>
        </is>
      </c>
      <c r="G6529" s="3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37" t="inlineStr">
        <is>
          <t>2026-10-05</t>
        </is>
      </c>
      <c r="B6531" s="37" t="inlineStr">
        <is>
          <t>Pokemon Stats</t>
        </is>
      </c>
      <c r="C6531" s="37" t="inlineStr">
        <is>
          <t>Ditto baseAttack</t>
        </is>
      </c>
      <c r="D6531" s="37" t="n">
        <v>48</v>
      </c>
      <c r="E6531" s="37" t="n">
        <v>100</v>
      </c>
      <c r="F6531" s="37" t="inlineStr">
        <is>
          <t>Differs from upstream baseline</t>
        </is>
      </c>
      <c r="G6531" s="3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37" t="inlineStr">
        <is>
          <t>2026-10-05</t>
        </is>
      </c>
      <c r="B6533" s="37" t="inlineStr">
        <is>
          <t>Pokemon Stats</t>
        </is>
      </c>
      <c r="C6533" s="37" t="inlineStr">
        <is>
          <t>Ditto baseSpAttack</t>
        </is>
      </c>
      <c r="D6533" s="37" t="n">
        <v>48</v>
      </c>
      <c r="E6533" s="37" t="n">
        <v>100</v>
      </c>
      <c r="F6533" s="37" t="inlineStr">
        <is>
          <t>Differs from upstream baseline</t>
        </is>
      </c>
      <c r="G6533" s="3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37" t="inlineStr">
        <is>
          <t>2026-10-05</t>
        </is>
      </c>
      <c r="B6535" s="37" t="inlineStr">
        <is>
          <t>Pokemon Stats</t>
        </is>
      </c>
      <c r="C6535" s="37" t="inlineStr">
        <is>
          <t>Ditto baseSpeed</t>
        </is>
      </c>
      <c r="D6535" s="37" t="n">
        <v>48</v>
      </c>
      <c r="E6535" s="37" t="n">
        <v>100</v>
      </c>
      <c r="F6535" s="37" t="inlineStr">
        <is>
          <t>Differs from upstream baseline</t>
        </is>
      </c>
      <c r="G6535" s="3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37" t="inlineStr">
        <is>
          <t>2026-10-05</t>
        </is>
      </c>
      <c r="B6537" s="37" t="inlineStr">
        <is>
          <t>Pokemon Stats</t>
        </is>
      </c>
      <c r="C6537" s="37" t="inlineStr">
        <is>
          <t>Dodrio baseHP</t>
        </is>
      </c>
      <c r="D6537" s="37" t="n">
        <v>60</v>
      </c>
      <c r="E6537" s="37" t="n">
        <v>70</v>
      </c>
      <c r="F6537" s="37" t="inlineStr">
        <is>
          <t>Differs from upstream baseline</t>
        </is>
      </c>
      <c r="G6537" s="3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37" t="inlineStr">
        <is>
          <t>2026-10-05</t>
        </is>
      </c>
      <c r="B6539" s="37" t="inlineStr">
        <is>
          <t>Abilities</t>
        </is>
      </c>
      <c r="C6539" s="37" t="inlineStr">
        <is>
          <t>Dodrio abilities</t>
        </is>
      </c>
      <c r="D6539" s="37" t="inlineStr">
        <is>
          <t>Run Away / Early Bird / Tangled Feet</t>
        </is>
      </c>
      <c r="E6539" s="37" t="inlineStr">
        <is>
          <t>Quick Feet / Tangled Feet / Tangled Feet</t>
        </is>
      </c>
      <c r="F6539" s="37" t="inlineStr">
        <is>
          <t>Differs from upstream baseline</t>
        </is>
      </c>
      <c r="G6539" s="3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37" t="inlineStr">
        <is>
          <t>2026-10-05</t>
        </is>
      </c>
      <c r="B6541" s="37" t="inlineStr">
        <is>
          <t>Pokemon Stats</t>
        </is>
      </c>
      <c r="C6541" s="37" t="inlineStr">
        <is>
          <t>Donphan baseHP</t>
        </is>
      </c>
      <c r="D6541" s="37" t="n">
        <v>90</v>
      </c>
      <c r="E6541" s="37" t="n">
        <v>95</v>
      </c>
      <c r="F6541" s="37" t="inlineStr">
        <is>
          <t>Differs from upstream baseline</t>
        </is>
      </c>
      <c r="G6541" s="3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37" t="inlineStr">
        <is>
          <t>2026-10-05</t>
        </is>
      </c>
      <c r="B6543" s="37" t="inlineStr">
        <is>
          <t>Pokemon Stats</t>
        </is>
      </c>
      <c r="C6543" s="37" t="inlineStr">
        <is>
          <t>Donphan baseSpAttack</t>
        </is>
      </c>
      <c r="D6543" s="37" t="n">
        <v>60</v>
      </c>
      <c r="E6543" s="37" t="n">
        <v>55</v>
      </c>
      <c r="F6543" s="37" t="inlineStr">
        <is>
          <t>Differs from upstream baseline</t>
        </is>
      </c>
      <c r="G6543" s="3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37" t="inlineStr">
        <is>
          <t>2026-10-05</t>
        </is>
      </c>
      <c r="B6545" s="37" t="inlineStr">
        <is>
          <t>Pokemon Stats</t>
        </is>
      </c>
      <c r="C6545" s="37" t="inlineStr">
        <is>
          <t>Doublade baseAttack</t>
        </is>
      </c>
      <c r="D6545" s="37" t="n">
        <v>110</v>
      </c>
      <c r="E6545" s="37" t="n">
        <v>125</v>
      </c>
      <c r="F6545" s="37" t="inlineStr">
        <is>
          <t>Differs from upstream baseline</t>
        </is>
      </c>
      <c r="G6545" s="3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37" t="inlineStr">
        <is>
          <t>2026-10-05</t>
        </is>
      </c>
      <c r="B6547" s="37" t="inlineStr">
        <is>
          <t>Pokemon Stats</t>
        </is>
      </c>
      <c r="C6547" s="37" t="inlineStr">
        <is>
          <t>Dragalge baseHP</t>
        </is>
      </c>
      <c r="D6547" s="37" t="n">
        <v>65</v>
      </c>
      <c r="E6547" s="37" t="n">
        <v>75</v>
      </c>
      <c r="F6547" s="37" t="inlineStr">
        <is>
          <t>Differs from upstream baseline</t>
        </is>
      </c>
      <c r="G6547" s="3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37" t="inlineStr">
        <is>
          <t>2026-10-05</t>
        </is>
      </c>
      <c r="B6549" s="37" t="inlineStr">
        <is>
          <t>Abilities</t>
        </is>
      </c>
      <c r="C6549" s="37" t="inlineStr">
        <is>
          <t>Dragonair abilities</t>
        </is>
      </c>
      <c r="D6549" s="37" t="inlineStr">
        <is>
          <t>Shed Skin / Marvel Scale</t>
        </is>
      </c>
      <c r="E6549" s="37" t="inlineStr">
        <is>
          <t>Shed Skin / Shed Skin / Marvel Scale</t>
        </is>
      </c>
      <c r="F6549" s="37" t="inlineStr">
        <is>
          <t>Differs from upstream baseline</t>
        </is>
      </c>
      <c r="G6549" s="3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37" t="inlineStr">
        <is>
          <t>2026-10-05</t>
        </is>
      </c>
      <c r="B6551" s="37" t="inlineStr">
        <is>
          <t>Abilities</t>
        </is>
      </c>
      <c r="C6551" s="37" t="inlineStr">
        <is>
          <t>Dragonite abilities</t>
        </is>
      </c>
      <c r="D6551" s="37" t="inlineStr">
        <is>
          <t>Inner Focus / Multiscale</t>
        </is>
      </c>
      <c r="E6551" s="37" t="inlineStr">
        <is>
          <t>Thick Fat / Thick Fat / Multiscale</t>
        </is>
      </c>
      <c r="F6551" s="37" t="inlineStr">
        <is>
          <t>Differs from upstream baseline</t>
        </is>
      </c>
      <c r="G6551" s="3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37" t="inlineStr">
        <is>
          <t>2026-10-05</t>
        </is>
      </c>
      <c r="B6553" s="37" t="inlineStr">
        <is>
          <t>Abilities</t>
        </is>
      </c>
      <c r="C6553" s="37" t="inlineStr">
        <is>
          <t>Dratini abilities</t>
        </is>
      </c>
      <c r="D6553" s="37" t="inlineStr">
        <is>
          <t>Shed Skin / Marvel Scale</t>
        </is>
      </c>
      <c r="E6553" s="37" t="inlineStr">
        <is>
          <t>Shed Skin / Shed Skin / Marvel Scale</t>
        </is>
      </c>
      <c r="F6553" s="37" t="inlineStr">
        <is>
          <t>Differs from upstream baseline</t>
        </is>
      </c>
      <c r="G6553" s="3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37" t="inlineStr">
        <is>
          <t>2026-10-05</t>
        </is>
      </c>
      <c r="B6555" s="37" t="inlineStr">
        <is>
          <t>Abilities</t>
        </is>
      </c>
      <c r="C6555" s="37" t="inlineStr">
        <is>
          <t>Drifloon abilities</t>
        </is>
      </c>
      <c r="D6555" s="37" t="inlineStr">
        <is>
          <t>Aftermath / Unburden / Flare Boost</t>
        </is>
      </c>
      <c r="E6555" s="37" t="inlineStr">
        <is>
          <t>Unburden / Unburden / Flare Boost</t>
        </is>
      </c>
      <c r="F6555" s="37" t="inlineStr">
        <is>
          <t>Differs from upstream baseline</t>
        </is>
      </c>
      <c r="G6555" s="3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37" t="inlineStr">
        <is>
          <t>2026-10-05</t>
        </is>
      </c>
      <c r="B6557" s="37" t="inlineStr">
        <is>
          <t>Pokemon Stats</t>
        </is>
      </c>
      <c r="C6557" s="37" t="inlineStr">
        <is>
          <t>Druddigon baseHP</t>
        </is>
      </c>
      <c r="D6557" s="37" t="n">
        <v>77</v>
      </c>
      <c r="E6557" s="37" t="n">
        <v>87</v>
      </c>
      <c r="F6557" s="37" t="inlineStr">
        <is>
          <t>Differs from upstream baseline</t>
        </is>
      </c>
      <c r="G6557" s="3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37" t="inlineStr">
        <is>
          <t>2026-10-05</t>
        </is>
      </c>
      <c r="B6559" s="37" t="inlineStr">
        <is>
          <t>Pokemon Stats</t>
        </is>
      </c>
      <c r="C6559" s="37" t="inlineStr">
        <is>
          <t>Druddigon baseSpAttack</t>
        </is>
      </c>
      <c r="D6559" s="37" t="n">
        <v>60</v>
      </c>
      <c r="E6559" s="37" t="n">
        <v>30</v>
      </c>
      <c r="F6559" s="37" t="inlineStr">
        <is>
          <t>Differs from upstream baseline</t>
        </is>
      </c>
      <c r="G6559" s="3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37" t="inlineStr">
        <is>
          <t>2026-10-05</t>
        </is>
      </c>
      <c r="B6561" s="37" t="inlineStr">
        <is>
          <t>Pokemon Stats</t>
        </is>
      </c>
      <c r="C6561" s="37" t="inlineStr">
        <is>
          <t>Druddigon baseSpeed</t>
        </is>
      </c>
      <c r="D6561" s="37" t="n">
        <v>48</v>
      </c>
      <c r="E6561" s="37" t="n">
        <v>71</v>
      </c>
      <c r="F6561" s="37" t="inlineStr">
        <is>
          <t>Differs from upstream baseline</t>
        </is>
      </c>
      <c r="G6561" s="3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37" t="inlineStr">
        <is>
          <t>2026-10-05</t>
        </is>
      </c>
      <c r="B6563" s="37" t="inlineStr">
        <is>
          <t>Pokemon Stats</t>
        </is>
      </c>
      <c r="C6563" s="37" t="inlineStr">
        <is>
          <t>Dugtrio baseHP</t>
        </is>
      </c>
      <c r="D6563" s="37" t="n">
        <v>35</v>
      </c>
      <c r="E6563" s="37" t="n">
        <v>56</v>
      </c>
      <c r="F6563" s="37" t="inlineStr">
        <is>
          <t>Differs from upstream baseline</t>
        </is>
      </c>
      <c r="G6563" s="3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37" t="inlineStr">
        <is>
          <t>2026-10-05</t>
        </is>
      </c>
      <c r="B6565" s="37" t="inlineStr">
        <is>
          <t>Pokemon Stats</t>
        </is>
      </c>
      <c r="C6565" s="37" t="inlineStr">
        <is>
          <t>Dugtrio baseDefense</t>
        </is>
      </c>
      <c r="D6565" s="37" t="n">
        <v>60</v>
      </c>
      <c r="E6565" s="37" t="n">
        <v>70</v>
      </c>
      <c r="F6565" s="37" t="inlineStr">
        <is>
          <t>Differs from upstream baseline</t>
        </is>
      </c>
      <c r="G6565" s="3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37" t="inlineStr">
        <is>
          <t>2026-10-05</t>
        </is>
      </c>
      <c r="B6567" s="37" t="inlineStr">
        <is>
          <t>Pokemon Stats</t>
        </is>
      </c>
      <c r="C6567" s="37" t="inlineStr">
        <is>
          <t>Dugtrio baseSpDefense</t>
        </is>
      </c>
      <c r="D6567" s="37" t="n">
        <v>70</v>
      </c>
      <c r="E6567" s="37" t="n">
        <v>76</v>
      </c>
      <c r="F6567" s="37" t="inlineStr">
        <is>
          <t>Differs from upstream baseline</t>
        </is>
      </c>
      <c r="G6567" s="3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37" t="inlineStr">
        <is>
          <t>2026-10-05</t>
        </is>
      </c>
      <c r="B6569" s="37" t="inlineStr">
        <is>
          <t>Pokemon Stats</t>
        </is>
      </c>
      <c r="C6569" s="37" t="inlineStr">
        <is>
          <t>Dunsparce baseAttack</t>
        </is>
      </c>
      <c r="D6569" s="37" t="n">
        <v>70</v>
      </c>
      <c r="E6569" s="37" t="n">
        <v>90</v>
      </c>
      <c r="F6569" s="37" t="inlineStr">
        <is>
          <t>Differs from upstream baseline</t>
        </is>
      </c>
      <c r="G6569" s="3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37" t="inlineStr">
        <is>
          <t>2026-10-05</t>
        </is>
      </c>
      <c r="B6571" s="37" t="inlineStr">
        <is>
          <t>Pokemon Stats</t>
        </is>
      </c>
      <c r="C6571" s="37" t="inlineStr">
        <is>
          <t>Dunsparce baseSpAttack</t>
        </is>
      </c>
      <c r="D6571" s="37" t="n">
        <v>65</v>
      </c>
      <c r="E6571" s="37" t="n">
        <v>85</v>
      </c>
      <c r="F6571" s="37" t="inlineStr">
        <is>
          <t>Differs from upstream baseline</t>
        </is>
      </c>
      <c r="G6571" s="3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37" t="inlineStr">
        <is>
          <t>2026-10-05</t>
        </is>
      </c>
      <c r="B6573" s="37" t="inlineStr">
        <is>
          <t>Pokemon Stats</t>
        </is>
      </c>
      <c r="C6573" s="37" t="inlineStr">
        <is>
          <t>Dunsparce baseSpeed</t>
        </is>
      </c>
      <c r="D6573" s="37" t="n">
        <v>45</v>
      </c>
      <c r="E6573" s="37" t="n">
        <v>55</v>
      </c>
      <c r="F6573" s="37" t="inlineStr">
        <is>
          <t>Differs from upstream baseline</t>
        </is>
      </c>
      <c r="G6573" s="3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37" t="inlineStr">
        <is>
          <t>2026-10-05</t>
        </is>
      </c>
      <c r="B6575" s="37" t="inlineStr">
        <is>
          <t>Pokemon Stats</t>
        </is>
      </c>
      <c r="C6575" s="37" t="inlineStr">
        <is>
          <t>Duosion baseAttack</t>
        </is>
      </c>
      <c r="D6575" s="37" t="n">
        <v>40</v>
      </c>
      <c r="E6575" s="37" t="n">
        <v>30</v>
      </c>
      <c r="F6575" s="37" t="inlineStr">
        <is>
          <t>Differs from upstream baseline</t>
        </is>
      </c>
      <c r="G6575" s="3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37" t="inlineStr">
        <is>
          <t>2026-10-05</t>
        </is>
      </c>
      <c r="B6577" s="37" t="inlineStr">
        <is>
          <t>Pokemon Stats</t>
        </is>
      </c>
      <c r="C6577" s="37" t="inlineStr">
        <is>
          <t>Duosion baseSpAttack</t>
        </is>
      </c>
      <c r="D6577" s="37" t="n">
        <v>125</v>
      </c>
      <c r="E6577" s="37" t="n">
        <v>136</v>
      </c>
      <c r="F6577" s="37" t="inlineStr">
        <is>
          <t>Differs from upstream baseline</t>
        </is>
      </c>
      <c r="G6577" s="3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37" t="inlineStr">
        <is>
          <t>2026-10-05</t>
        </is>
      </c>
      <c r="B6579" s="37" t="inlineStr">
        <is>
          <t>Pokemon Stats</t>
        </is>
      </c>
      <c r="C6579" s="37" t="inlineStr">
        <is>
          <t>Duosion baseSpeed</t>
        </is>
      </c>
      <c r="D6579" s="37" t="n">
        <v>30</v>
      </c>
      <c r="E6579" s="37" t="n">
        <v>34</v>
      </c>
      <c r="F6579" s="37" t="inlineStr">
        <is>
          <t>Differs from upstream baseline</t>
        </is>
      </c>
      <c r="G6579" s="3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37" t="inlineStr">
        <is>
          <t>2026-10-05</t>
        </is>
      </c>
      <c r="B6581" s="37" t="inlineStr">
        <is>
          <t>Pokemon Stats</t>
        </is>
      </c>
      <c r="C6581" s="37" t="inlineStr">
        <is>
          <t>Durant baseAttack</t>
        </is>
      </c>
      <c r="D6581" s="37" t="n">
        <v>109</v>
      </c>
      <c r="E6581" s="37" t="n">
        <v>120</v>
      </c>
      <c r="F6581" s="37" t="inlineStr">
        <is>
          <t>Differs from upstream baseline</t>
        </is>
      </c>
      <c r="G6581" s="3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37" t="inlineStr">
        <is>
          <t>2026-10-05</t>
        </is>
      </c>
      <c r="B6583" s="37" t="inlineStr">
        <is>
          <t>Pokemon Stats</t>
        </is>
      </c>
      <c r="C6583" s="37" t="inlineStr">
        <is>
          <t>Durant baseSpDefense</t>
        </is>
      </c>
      <c r="D6583" s="37" t="n">
        <v>48</v>
      </c>
      <c r="E6583" s="37" t="n">
        <v>55</v>
      </c>
      <c r="F6583" s="37" t="inlineStr">
        <is>
          <t>Differs from upstream baseline</t>
        </is>
      </c>
      <c r="G6583" s="3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37" t="inlineStr">
        <is>
          <t>2026-10-05</t>
        </is>
      </c>
      <c r="B6585" s="37" t="inlineStr">
        <is>
          <t>Pokemon Stats</t>
        </is>
      </c>
      <c r="C6585" s="37" t="inlineStr">
        <is>
          <t>Dusclops baseHP</t>
        </is>
      </c>
      <c r="D6585" s="37" t="n">
        <v>40</v>
      </c>
      <c r="E6585" s="37" t="n">
        <v>75</v>
      </c>
      <c r="F6585" s="37" t="inlineStr">
        <is>
          <t>Differs from upstream baseline</t>
        </is>
      </c>
      <c r="G6585" s="3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37" t="inlineStr">
        <is>
          <t>2026-10-05</t>
        </is>
      </c>
      <c r="B6587" s="37" t="inlineStr">
        <is>
          <t>Pokemon Stats</t>
        </is>
      </c>
      <c r="C6587" s="37" t="inlineStr">
        <is>
          <t>Dusclops baseSpAttack</t>
        </is>
      </c>
      <c r="D6587" s="37" t="n">
        <v>60</v>
      </c>
      <c r="E6587" s="37" t="n">
        <v>40</v>
      </c>
      <c r="F6587" s="37" t="inlineStr">
        <is>
          <t>Differs from upstream baseline</t>
        </is>
      </c>
      <c r="G6587" s="3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37" t="inlineStr">
        <is>
          <t>2026-10-05</t>
        </is>
      </c>
      <c r="B6589" s="37" t="inlineStr">
        <is>
          <t>Pokemon Stats</t>
        </is>
      </c>
      <c r="C6589" s="37" t="inlineStr">
        <is>
          <t>Dusknoir baseSpAttack</t>
        </is>
      </c>
      <c r="D6589" s="37" t="n">
        <v>65</v>
      </c>
      <c r="E6589" s="37" t="n">
        <v>35</v>
      </c>
      <c r="F6589" s="37" t="inlineStr">
        <is>
          <t>Differs from upstream baseline</t>
        </is>
      </c>
      <c r="G6589" s="3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37" t="inlineStr">
        <is>
          <t>2026-10-05</t>
        </is>
      </c>
      <c r="B6591" s="37" t="inlineStr">
        <is>
          <t>Pokemon Stats</t>
        </is>
      </c>
      <c r="C6591" s="37" t="inlineStr">
        <is>
          <t>Duskull baseHP</t>
        </is>
      </c>
      <c r="D6591" s="37" t="n">
        <v>20</v>
      </c>
      <c r="E6591" s="37" t="n">
        <v>40</v>
      </c>
      <c r="F6591" s="37" t="inlineStr">
        <is>
          <t>Differs from upstream baseline</t>
        </is>
      </c>
      <c r="G6591" s="3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37" t="inlineStr">
        <is>
          <t>2026-10-05</t>
        </is>
      </c>
      <c r="B6593" s="37" t="inlineStr">
        <is>
          <t>Pokemon Stats</t>
        </is>
      </c>
      <c r="C6593" s="37" t="inlineStr">
        <is>
          <t>Dustox baseSpAttack</t>
        </is>
      </c>
      <c r="D6593" s="37" t="n">
        <v>50</v>
      </c>
      <c r="E6593" s="37" t="n">
        <v>70</v>
      </c>
      <c r="F6593" s="37" t="inlineStr">
        <is>
          <t>Differs from upstream baseline</t>
        </is>
      </c>
      <c r="G6593" s="3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37" t="inlineStr">
        <is>
          <t>2026-10-05</t>
        </is>
      </c>
      <c r="B6595" s="37" t="inlineStr">
        <is>
          <t>Pokemon Stats</t>
        </is>
      </c>
      <c r="C6595" s="37" t="inlineStr">
        <is>
          <t>Dwebble baseAttack</t>
        </is>
      </c>
      <c r="D6595" s="37" t="n">
        <v>65</v>
      </c>
      <c r="E6595" s="37" t="n">
        <v>68</v>
      </c>
      <c r="F6595" s="37" t="inlineStr">
        <is>
          <t>Differs from upstream baseline</t>
        </is>
      </c>
      <c r="G6595" s="3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37" t="inlineStr">
        <is>
          <t>2026-10-05</t>
        </is>
      </c>
      <c r="B6597" s="37" t="inlineStr">
        <is>
          <t>Pokemon Stats</t>
        </is>
      </c>
      <c r="C6597" s="37" t="inlineStr">
        <is>
          <t>Dwebble baseSpeed</t>
        </is>
      </c>
      <c r="D6597" s="37" t="n">
        <v>55</v>
      </c>
      <c r="E6597" s="37" t="n">
        <v>57</v>
      </c>
      <c r="F6597" s="37" t="inlineStr">
        <is>
          <t>Differs from upstream baseline</t>
        </is>
      </c>
      <c r="G6597" s="3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37" t="inlineStr">
        <is>
          <t>2026-10-05</t>
        </is>
      </c>
      <c r="B6599" s="37" t="inlineStr">
        <is>
          <t>Pokemon Stats</t>
        </is>
      </c>
      <c r="C6599" s="37" t="inlineStr">
        <is>
          <t>Eelektross baseDefense</t>
        </is>
      </c>
      <c r="D6599" s="37" t="n">
        <v>80</v>
      </c>
      <c r="E6599" s="37" t="n">
        <v>90</v>
      </c>
      <c r="F6599" s="37" t="inlineStr">
        <is>
          <t>Differs from upstream baseline</t>
        </is>
      </c>
      <c r="G6599" s="3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37" t="inlineStr">
        <is>
          <t>2026-10-05</t>
        </is>
      </c>
      <c r="B6601" s="37" t="inlineStr">
        <is>
          <t>Pokemon Stats</t>
        </is>
      </c>
      <c r="C6601" s="37" t="inlineStr">
        <is>
          <t>Eelektross baseSpeed</t>
        </is>
      </c>
      <c r="D6601" s="37" t="n">
        <v>50</v>
      </c>
      <c r="E6601" s="37" t="n">
        <v>53</v>
      </c>
      <c r="F6601" s="37" t="inlineStr">
        <is>
          <t>Differs from upstream baseline</t>
        </is>
      </c>
      <c r="G6601" s="3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37" t="inlineStr">
        <is>
          <t>2026-10-05</t>
        </is>
      </c>
      <c r="B6603" s="37" t="inlineStr">
        <is>
          <t>Abilities</t>
        </is>
      </c>
      <c r="C6603" s="37" t="inlineStr">
        <is>
          <t>Eevee abilities</t>
        </is>
      </c>
      <c r="D6603" s="37" t="inlineStr">
        <is>
          <t>Run Away / Adaptability / Anticipation</t>
        </is>
      </c>
      <c r="E6603" s="37" t="inlineStr">
        <is>
          <t>Adaptability / Adaptability / Anticipation</t>
        </is>
      </c>
      <c r="F6603" s="37" t="inlineStr">
        <is>
          <t>Differs from upstream baseline</t>
        </is>
      </c>
      <c r="G6603" s="3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37" t="inlineStr">
        <is>
          <t>2026-10-05</t>
        </is>
      </c>
      <c r="B6605" s="37" t="inlineStr">
        <is>
          <t>Abilities</t>
        </is>
      </c>
      <c r="C6605" s="37" t="inlineStr">
        <is>
          <t>Ekans abilities</t>
        </is>
      </c>
      <c r="D6605" s="37" t="inlineStr">
        <is>
          <t>Intimidate / Shed Skin / Unnerve</t>
        </is>
      </c>
      <c r="E6605" s="37" t="inlineStr">
        <is>
          <t>Intimidate / Intimidate / Unnerve</t>
        </is>
      </c>
      <c r="F6605" s="37" t="inlineStr">
        <is>
          <t>Differs from upstream baseline</t>
        </is>
      </c>
      <c r="G6605" s="3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37" t="inlineStr">
        <is>
          <t>2026-10-05</t>
        </is>
      </c>
      <c r="B6607" s="37" t="inlineStr">
        <is>
          <t>Pokemon Stats</t>
        </is>
      </c>
      <c r="C6607" s="37" t="inlineStr">
        <is>
          <t>Electivire baseSpeed</t>
        </is>
      </c>
      <c r="D6607" s="37" t="n">
        <v>95</v>
      </c>
      <c r="E6607" s="37" t="n">
        <v>105</v>
      </c>
      <c r="F6607" s="37" t="inlineStr">
        <is>
          <t>Differs from upstream baseline</t>
        </is>
      </c>
      <c r="G6607" s="3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37" t="inlineStr">
        <is>
          <t>2026-10-05</t>
        </is>
      </c>
      <c r="B6609" s="37" t="inlineStr">
        <is>
          <t>Abilities</t>
        </is>
      </c>
      <c r="C6609" s="37" t="inlineStr">
        <is>
          <t>Electrike abilities</t>
        </is>
      </c>
      <c r="D6609" s="37" t="inlineStr">
        <is>
          <t>Static / Lightning Rod / Minus</t>
        </is>
      </c>
      <c r="E6609" s="37" t="inlineStr">
        <is>
          <t>Lightning Rod / Lightning Rod / Minus</t>
        </is>
      </c>
      <c r="F6609" s="37" t="inlineStr">
        <is>
          <t>Differs from upstream baseline</t>
        </is>
      </c>
      <c r="G6609" s="3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37" t="inlineStr">
        <is>
          <t>2026-10-05</t>
        </is>
      </c>
      <c r="B6611" s="37" t="inlineStr">
        <is>
          <t>Abilities</t>
        </is>
      </c>
      <c r="C6611" s="37" t="inlineStr">
        <is>
          <t>Electrode abilities</t>
        </is>
      </c>
      <c r="D6611" s="37" t="inlineStr">
        <is>
          <t>Soundproof / Static / Aftermath</t>
        </is>
      </c>
      <c r="E6611" s="37" t="inlineStr">
        <is>
          <t>Aftermath / Aftermath / Aftermath</t>
        </is>
      </c>
      <c r="F6611" s="37" t="inlineStr">
        <is>
          <t>Differs from upstream baseline</t>
        </is>
      </c>
      <c r="G6611" s="3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37" t="inlineStr">
        <is>
          <t>2026-10-05</t>
        </is>
      </c>
      <c r="B6613" s="37" t="inlineStr">
        <is>
          <t>Pokemon Stats</t>
        </is>
      </c>
      <c r="C6613" s="37" t="inlineStr">
        <is>
          <t>Emboar baseSpDefense</t>
        </is>
      </c>
      <c r="D6613" s="37" t="n">
        <v>65</v>
      </c>
      <c r="E6613" s="37" t="n">
        <v>75</v>
      </c>
      <c r="F6613" s="37" t="inlineStr">
        <is>
          <t>Differs from upstream baseline</t>
        </is>
      </c>
      <c r="G6613" s="3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37" t="inlineStr">
        <is>
          <t>2026-10-05</t>
        </is>
      </c>
      <c r="B6615" s="37" t="inlineStr">
        <is>
          <t>Pokemon Stats</t>
        </is>
      </c>
      <c r="C6615" s="37" t="inlineStr">
        <is>
          <t>Emolga baseHP</t>
        </is>
      </c>
      <c r="D6615" s="37" t="n">
        <v>55</v>
      </c>
      <c r="E6615" s="37" t="n">
        <v>68</v>
      </c>
      <c r="F6615" s="37" t="inlineStr">
        <is>
          <t>Differs from upstream baseline</t>
        </is>
      </c>
      <c r="G6615" s="3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37" t="inlineStr">
        <is>
          <t>2026-10-05</t>
        </is>
      </c>
      <c r="B6617" s="37" t="inlineStr">
        <is>
          <t>Pokemon Stats</t>
        </is>
      </c>
      <c r="C6617" s="37" t="inlineStr">
        <is>
          <t>Emolga baseDefense</t>
        </is>
      </c>
      <c r="D6617" s="37" t="n">
        <v>60</v>
      </c>
      <c r="E6617" s="37" t="n">
        <v>82</v>
      </c>
      <c r="F6617" s="37" t="inlineStr">
        <is>
          <t>Differs from upstream baseline</t>
        </is>
      </c>
      <c r="G6617" s="3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37" t="inlineStr">
        <is>
          <t>2026-10-05</t>
        </is>
      </c>
      <c r="B6619" s="37" t="inlineStr">
        <is>
          <t>Pokemon Stats</t>
        </is>
      </c>
      <c r="C6619" s="37" t="inlineStr">
        <is>
          <t>Emolga baseSpDefense</t>
        </is>
      </c>
      <c r="D6619" s="37" t="n">
        <v>60</v>
      </c>
      <c r="E6619" s="37" t="n">
        <v>78</v>
      </c>
      <c r="F6619" s="37" t="inlineStr">
        <is>
          <t>Differs from upstream baseline</t>
        </is>
      </c>
      <c r="G6619" s="3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37" t="inlineStr">
        <is>
          <t>2026-10-05</t>
        </is>
      </c>
      <c r="B6621" s="37" t="inlineStr">
        <is>
          <t>Abilities</t>
        </is>
      </c>
      <c r="C6621" s="37" t="inlineStr">
        <is>
          <t>Emolga abilities</t>
        </is>
      </c>
      <c r="D6621" s="37" t="inlineStr">
        <is>
          <t>Static / Motor Drive</t>
        </is>
      </c>
      <c r="E6621" s="37" t="inlineStr">
        <is>
          <t>Static / Motor Drive / Lightning Rod</t>
        </is>
      </c>
      <c r="F6621" s="37" t="inlineStr">
        <is>
          <t>Differs from upstream baseline</t>
        </is>
      </c>
      <c r="G6621" s="3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37" t="inlineStr">
        <is>
          <t>2026-10-05</t>
        </is>
      </c>
      <c r="B6623" s="37" t="inlineStr">
        <is>
          <t>Pokemon Stats</t>
        </is>
      </c>
      <c r="C6623" s="37" t="inlineStr">
        <is>
          <t>Empoleon baseDefense</t>
        </is>
      </c>
      <c r="D6623" s="37" t="n">
        <v>88</v>
      </c>
      <c r="E6623" s="37" t="n">
        <v>93</v>
      </c>
      <c r="F6623" s="37" t="inlineStr">
        <is>
          <t>Differs from upstream baseline</t>
        </is>
      </c>
      <c r="G6623" s="3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37" t="inlineStr">
        <is>
          <t>2026-10-05</t>
        </is>
      </c>
      <c r="B6625" s="37" t="inlineStr">
        <is>
          <t>Abilities</t>
        </is>
      </c>
      <c r="C6625" s="37" t="inlineStr">
        <is>
          <t>Empoleon abilities</t>
        </is>
      </c>
      <c r="D6625" s="37" t="inlineStr">
        <is>
          <t>Torrent / Competitive</t>
        </is>
      </c>
      <c r="E6625" s="37" t="inlineStr">
        <is>
          <t>Swift Swim / Torrent / Competitive</t>
        </is>
      </c>
      <c r="F6625" s="37" t="inlineStr">
        <is>
          <t>Differs from upstream baseline</t>
        </is>
      </c>
      <c r="G6625" s="3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37" t="inlineStr">
        <is>
          <t>2026-10-05</t>
        </is>
      </c>
      <c r="B6627" s="37" t="inlineStr">
        <is>
          <t>Pokemon Stats</t>
        </is>
      </c>
      <c r="C6627" s="37" t="inlineStr">
        <is>
          <t>Escavalier baseHP</t>
        </is>
      </c>
      <c r="D6627" s="37" t="n">
        <v>70</v>
      </c>
      <c r="E6627" s="37" t="n">
        <v>84</v>
      </c>
      <c r="F6627" s="37" t="inlineStr">
        <is>
          <t>Differs from upstream baseline</t>
        </is>
      </c>
      <c r="G6627" s="3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37" t="inlineStr">
        <is>
          <t>2026-10-05</t>
        </is>
      </c>
      <c r="B6629" s="37" t="inlineStr">
        <is>
          <t>Pokemon Stats</t>
        </is>
      </c>
      <c r="C6629" s="37" t="inlineStr">
        <is>
          <t>Escavalier baseSpAttack</t>
        </is>
      </c>
      <c r="D6629" s="37" t="n">
        <v>60</v>
      </c>
      <c r="E6629" s="37" t="n">
        <v>30</v>
      </c>
      <c r="F6629" s="37" t="inlineStr">
        <is>
          <t>Differs from upstream baseline</t>
        </is>
      </c>
      <c r="G6629" s="3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37" t="inlineStr">
        <is>
          <t>2026-10-05</t>
        </is>
      </c>
      <c r="B6631" s="37" t="inlineStr">
        <is>
          <t>Pokemon Stats</t>
        </is>
      </c>
      <c r="C6631" s="37" t="inlineStr">
        <is>
          <t>Excadrill baseAttack</t>
        </is>
      </c>
      <c r="D6631" s="37" t="n">
        <v>135</v>
      </c>
      <c r="E6631" s="37" t="n">
        <v>146</v>
      </c>
      <c r="F6631" s="37" t="inlineStr">
        <is>
          <t>Differs from upstream baseline</t>
        </is>
      </c>
      <c r="G6631" s="3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37" t="inlineStr">
        <is>
          <t>2026-10-05</t>
        </is>
      </c>
      <c r="B6633" s="37" t="inlineStr">
        <is>
          <t>Pokemon Stats</t>
        </is>
      </c>
      <c r="C6633" s="37" t="inlineStr">
        <is>
          <t>Excadrill baseSpeed</t>
        </is>
      </c>
      <c r="D6633" s="37" t="n">
        <v>88</v>
      </c>
      <c r="E6633" s="37" t="n">
        <v>97</v>
      </c>
      <c r="F6633" s="37" t="inlineStr">
        <is>
          <t>Differs from upstream baseline</t>
        </is>
      </c>
      <c r="G6633" s="3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37" t="inlineStr">
        <is>
          <t>2026-10-05</t>
        </is>
      </c>
      <c r="B6635" s="37" t="inlineStr">
        <is>
          <t>Pokemon Stats</t>
        </is>
      </c>
      <c r="C6635" s="37" t="inlineStr">
        <is>
          <t>Exploud baseAttack</t>
        </is>
      </c>
      <c r="D6635" s="37" t="n">
        <v>91</v>
      </c>
      <c r="E6635" s="37" t="n">
        <v>101</v>
      </c>
      <c r="F6635" s="37" t="inlineStr">
        <is>
          <t>Differs from upstream baseline</t>
        </is>
      </c>
      <c r="G6635" s="3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37" t="inlineStr">
        <is>
          <t>2026-10-05</t>
        </is>
      </c>
      <c r="B6637" s="37" t="inlineStr">
        <is>
          <t>Pokemon Stats</t>
        </is>
      </c>
      <c r="C6637" s="37" t="inlineStr">
        <is>
          <t>Exploud baseSpAttack</t>
        </is>
      </c>
      <c r="D6637" s="37" t="n">
        <v>91</v>
      </c>
      <c r="E6637" s="37" t="n">
        <v>101</v>
      </c>
      <c r="F6637" s="37" t="inlineStr">
        <is>
          <t>Differs from upstream baseline</t>
        </is>
      </c>
      <c r="G6637" s="3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37" t="inlineStr">
        <is>
          <t>2026-10-05</t>
        </is>
      </c>
      <c r="B6639" s="37" t="inlineStr">
        <is>
          <t>Abilities</t>
        </is>
      </c>
      <c r="C6639" s="37" t="inlineStr">
        <is>
          <t>Exploud abilities</t>
        </is>
      </c>
      <c r="D6639" s="37" t="inlineStr">
        <is>
          <t>Soundproof / Scrappy</t>
        </is>
      </c>
      <c r="E6639" s="37" t="inlineStr">
        <is>
          <t>Scrappy / Soundproof / Scrappy</t>
        </is>
      </c>
      <c r="F6639" s="37" t="inlineStr">
        <is>
          <t>Differs from upstream baseline</t>
        </is>
      </c>
      <c r="G6639" s="3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37" t="inlineStr">
        <is>
          <t>2026-10-05</t>
        </is>
      </c>
      <c r="B6641" s="37" t="inlineStr">
        <is>
          <t>Pokemon Stats</t>
        </is>
      </c>
      <c r="C6641" s="37" t="inlineStr">
        <is>
          <t>Farfetch'd baseDefense</t>
        </is>
      </c>
      <c r="D6641" s="37" t="n">
        <v>55</v>
      </c>
      <c r="E6641" s="37" t="n">
        <v>85</v>
      </c>
      <c r="F6641" s="37" t="inlineStr">
        <is>
          <t>Differs from upstream baseline</t>
        </is>
      </c>
      <c r="G6641" s="3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37" t="inlineStr">
        <is>
          <t>2026-10-05</t>
        </is>
      </c>
      <c r="B6643" s="37" t="inlineStr">
        <is>
          <t>Pokemon Stats</t>
        </is>
      </c>
      <c r="C6643" s="37" t="inlineStr">
        <is>
          <t>Farfetch'd baseSpeed</t>
        </is>
      </c>
      <c r="D6643" s="37" t="n">
        <v>60</v>
      </c>
      <c r="E6643" s="37" t="n">
        <v>65</v>
      </c>
      <c r="F6643" s="37" t="inlineStr">
        <is>
          <t>Differs from upstream baseline</t>
        </is>
      </c>
      <c r="G6643" s="3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37" t="inlineStr">
        <is>
          <t>2026-10-05</t>
        </is>
      </c>
      <c r="B6645" s="37" t="inlineStr">
        <is>
          <t>Pokemon Stats</t>
        </is>
      </c>
      <c r="C6645" s="37" t="inlineStr">
        <is>
          <t>Fearow baseAttack</t>
        </is>
      </c>
      <c r="D6645" s="37" t="n">
        <v>90</v>
      </c>
      <c r="E6645" s="37" t="n">
        <v>110</v>
      </c>
      <c r="F6645" s="37" t="inlineStr">
        <is>
          <t>Differs from upstream baseline</t>
        </is>
      </c>
      <c r="G6645" s="3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37" t="inlineStr">
        <is>
          <t>2026-10-05</t>
        </is>
      </c>
      <c r="B6647" s="37" t="inlineStr">
        <is>
          <t>Pokemon Stats</t>
        </is>
      </c>
      <c r="C6647" s="37" t="inlineStr">
        <is>
          <t>Fearow baseSpAttack</t>
        </is>
      </c>
      <c r="D6647" s="37" t="n">
        <v>61</v>
      </c>
      <c r="E6647" s="37" t="n">
        <v>31</v>
      </c>
      <c r="F6647" s="37" t="inlineStr">
        <is>
          <t>Differs from upstream baseline</t>
        </is>
      </c>
      <c r="G6647" s="3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37" t="inlineStr">
        <is>
          <t>2026-10-05</t>
        </is>
      </c>
      <c r="B6649" s="37" t="inlineStr">
        <is>
          <t>Abilities</t>
        </is>
      </c>
      <c r="C6649" s="37" t="inlineStr">
        <is>
          <t>Feebas abilities</t>
        </is>
      </c>
      <c r="D6649" s="37" t="inlineStr">
        <is>
          <t>Swift Swim / Oblivious / Adaptability</t>
        </is>
      </c>
      <c r="E6649" s="37" t="inlineStr">
        <is>
          <t>Swift Swim / Adaptability</t>
        </is>
      </c>
      <c r="F6649" s="37" t="inlineStr">
        <is>
          <t>Differs from upstream baseline</t>
        </is>
      </c>
      <c r="G6649" s="3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37" t="inlineStr">
        <is>
          <t>2026-10-05</t>
        </is>
      </c>
      <c r="B6651" s="37" t="inlineStr">
        <is>
          <t>Pokemon Stats</t>
        </is>
      </c>
      <c r="C6651" s="37" t="inlineStr">
        <is>
          <t>Feraligatr baseSpAttack</t>
        </is>
      </c>
      <c r="D6651" s="37" t="n">
        <v>79</v>
      </c>
      <c r="E6651" s="37" t="n">
        <v>64</v>
      </c>
      <c r="F6651" s="37" t="inlineStr">
        <is>
          <t>Differs from upstream baseline</t>
        </is>
      </c>
      <c r="G6651" s="3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37" t="inlineStr">
        <is>
          <t>2026-10-05</t>
        </is>
      </c>
      <c r="B6653" s="37" t="inlineStr">
        <is>
          <t>Pokemon Stats</t>
        </is>
      </c>
      <c r="C6653" s="37" t="inlineStr">
        <is>
          <t>Feraligatr baseSpeed</t>
        </is>
      </c>
      <c r="D6653" s="37" t="n">
        <v>78</v>
      </c>
      <c r="E6653" s="37" t="n">
        <v>81</v>
      </c>
      <c r="F6653" s="37" t="inlineStr">
        <is>
          <t>Differs from upstream baseline</t>
        </is>
      </c>
      <c r="G6653" s="3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37" t="inlineStr">
        <is>
          <t>2026-10-05</t>
        </is>
      </c>
      <c r="B6655" s="37" t="inlineStr">
        <is>
          <t>Pokemon Stats</t>
        </is>
      </c>
      <c r="C6655" s="37" t="inlineStr">
        <is>
          <t>Ferrothorn baseAttack</t>
        </is>
      </c>
      <c r="D6655" s="37" t="n">
        <v>94</v>
      </c>
      <c r="E6655" s="37" t="n">
        <v>118</v>
      </c>
      <c r="F6655" s="37" t="inlineStr">
        <is>
          <t>Differs from upstream baseline</t>
        </is>
      </c>
      <c r="G6655" s="3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37" t="inlineStr">
        <is>
          <t>2026-10-05</t>
        </is>
      </c>
      <c r="B6657" s="37" t="inlineStr">
        <is>
          <t>Abilities</t>
        </is>
      </c>
      <c r="C6657" s="37" t="inlineStr">
        <is>
          <t>Finneon abilities</t>
        </is>
      </c>
      <c r="D6657" s="37" t="inlineStr">
        <is>
          <t>Swift Swim / Storm Drain / Water Veil</t>
        </is>
      </c>
      <c r="E6657" s="37" t="inlineStr">
        <is>
          <t>Swift Swim / Chlorophyll / Water Veil</t>
        </is>
      </c>
      <c r="F6657" s="37" t="inlineStr">
        <is>
          <t>Differs from upstream baseline</t>
        </is>
      </c>
      <c r="G6657" s="3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37" t="inlineStr">
        <is>
          <t>2026-10-05</t>
        </is>
      </c>
      <c r="B6659" s="37" t="inlineStr">
        <is>
          <t>Pokemon Stats</t>
        </is>
      </c>
      <c r="C6659" s="37" t="inlineStr">
        <is>
          <t>None baseAttack</t>
        </is>
      </c>
      <c r="D6659" s="37" t="n">
        <v>65</v>
      </c>
      <c r="E6659" s="37" t="n">
        <v>30</v>
      </c>
      <c r="F6659" s="37" t="inlineStr">
        <is>
          <t>Differs from upstream baseline</t>
        </is>
      </c>
      <c r="G6659" s="3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37" t="inlineStr">
        <is>
          <t>2026-10-05</t>
        </is>
      </c>
      <c r="B6661" s="37" t="inlineStr">
        <is>
          <t>Pokemon Stats</t>
        </is>
      </c>
      <c r="C6661" s="37" t="inlineStr">
        <is>
          <t>None baseSpeed</t>
        </is>
      </c>
      <c r="D6661" s="37" t="n">
        <v>92</v>
      </c>
      <c r="E6661" s="37" t="n">
        <v>108</v>
      </c>
      <c r="F6661" s="37" t="inlineStr">
        <is>
          <t>Differs from upstream baseline</t>
        </is>
      </c>
      <c r="G6661" s="3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37" t="inlineStr">
        <is>
          <t>2026-10-05</t>
        </is>
      </c>
      <c r="B6663" s="37" t="inlineStr">
        <is>
          <t>Pokemon Stats</t>
        </is>
      </c>
      <c r="C6663" s="37" t="inlineStr">
        <is>
          <t>Foongus baseDefense</t>
        </is>
      </c>
      <c r="D6663" s="37" t="n">
        <v>45</v>
      </c>
      <c r="E6663" s="37" t="n">
        <v>46</v>
      </c>
      <c r="F6663" s="37" t="inlineStr">
        <is>
          <t>Differs from upstream baseline</t>
        </is>
      </c>
      <c r="G6663" s="3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37" t="inlineStr">
        <is>
          <t>2026-10-05</t>
        </is>
      </c>
      <c r="B6665" s="37" t="inlineStr">
        <is>
          <t>Pokemon Stats</t>
        </is>
      </c>
      <c r="C6665" s="37" t="inlineStr">
        <is>
          <t>Forretress baseSpDefense</t>
        </is>
      </c>
      <c r="D6665" s="37" t="n">
        <v>60</v>
      </c>
      <c r="E6665" s="37" t="n">
        <v>90</v>
      </c>
      <c r="F6665" s="37" t="inlineStr">
        <is>
          <t>Differs from upstream baseline</t>
        </is>
      </c>
      <c r="G6665" s="3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37" t="inlineStr">
        <is>
          <t>2026-10-05</t>
        </is>
      </c>
      <c r="B6667" s="37" t="inlineStr">
        <is>
          <t>Pokemon Stats</t>
        </is>
      </c>
      <c r="C6667" s="37" t="inlineStr">
        <is>
          <t>Fraxure baseAttack</t>
        </is>
      </c>
      <c r="D6667" s="37" t="n">
        <v>117</v>
      </c>
      <c r="E6667" s="37" t="n">
        <v>123</v>
      </c>
      <c r="F6667" s="37" t="inlineStr">
        <is>
          <t>Differs from upstream baseline</t>
        </is>
      </c>
      <c r="G6667" s="3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37" t="inlineStr">
        <is>
          <t>2026-10-05</t>
        </is>
      </c>
      <c r="B6669" s="37" t="inlineStr">
        <is>
          <t>Pokemon Stats</t>
        </is>
      </c>
      <c r="C6669" s="37" t="inlineStr">
        <is>
          <t>Fraxure baseSpeed</t>
        </is>
      </c>
      <c r="D6669" s="37" t="n">
        <v>67</v>
      </c>
      <c r="E6669" s="37" t="n">
        <v>71</v>
      </c>
      <c r="F6669" s="37" t="inlineStr">
        <is>
          <t>Differs from upstream baseline</t>
        </is>
      </c>
      <c r="G6669" s="3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37" t="inlineStr">
        <is>
          <t>2026-10-05</t>
        </is>
      </c>
      <c r="B6671" s="37" t="inlineStr">
        <is>
          <t>Pokemon Stats</t>
        </is>
      </c>
      <c r="C6671" s="37" t="inlineStr">
        <is>
          <t>Frillish baseSpAttack</t>
        </is>
      </c>
      <c r="D6671" s="37" t="n">
        <v>65</v>
      </c>
      <c r="E6671" s="37" t="n">
        <v>75</v>
      </c>
      <c r="F6671" s="37" t="inlineStr">
        <is>
          <t>Differs from upstream baseline</t>
        </is>
      </c>
      <c r="G6671" s="3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37" t="inlineStr">
        <is>
          <t>2026-10-05</t>
        </is>
      </c>
      <c r="B6673" s="37" t="inlineStr">
        <is>
          <t>Pokemon Stats</t>
        </is>
      </c>
      <c r="C6673" s="37" t="inlineStr">
        <is>
          <t>Froslass baseSpAttack</t>
        </is>
      </c>
      <c r="D6673" s="37" t="n">
        <v>80</v>
      </c>
      <c r="E6673" s="37" t="n">
        <v>110</v>
      </c>
      <c r="F6673" s="37" t="inlineStr">
        <is>
          <t>Differs from upstream baseline</t>
        </is>
      </c>
      <c r="G6673" s="3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37" t="inlineStr">
        <is>
          <t>2026-10-05</t>
        </is>
      </c>
      <c r="B6675" s="37" t="inlineStr">
        <is>
          <t>Pokemon Stats</t>
        </is>
      </c>
      <c r="C6675" s="37" t="inlineStr">
        <is>
          <t>Furret baseAttack</t>
        </is>
      </c>
      <c r="D6675" s="37" t="n">
        <v>76</v>
      </c>
      <c r="E6675" s="37" t="n">
        <v>86</v>
      </c>
      <c r="F6675" s="37" t="inlineStr">
        <is>
          <t>Differs from upstream baseline</t>
        </is>
      </c>
      <c r="G6675" s="3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37" t="inlineStr">
        <is>
          <t>2026-10-05</t>
        </is>
      </c>
      <c r="B6677" s="37" t="inlineStr">
        <is>
          <t>Abilities</t>
        </is>
      </c>
      <c r="C6677" s="37" t="inlineStr">
        <is>
          <t>Gabite abilities</t>
        </is>
      </c>
      <c r="D6677" s="37" t="inlineStr">
        <is>
          <t>Sand Veil / Rough Skin</t>
        </is>
      </c>
      <c r="E6677" s="37" t="inlineStr">
        <is>
          <t>Sand Veil / Shed Skin / Rough Skin</t>
        </is>
      </c>
      <c r="F6677" s="37" t="inlineStr">
        <is>
          <t>Differs from upstream baseline</t>
        </is>
      </c>
      <c r="G6677" s="3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37" t="inlineStr">
        <is>
          <t>2026-10-05</t>
        </is>
      </c>
      <c r="B6679" s="37" t="inlineStr">
        <is>
          <t>Pokemon Stats</t>
        </is>
      </c>
      <c r="C6679" s="37" t="inlineStr">
        <is>
          <t>Galvantula baseSpAttack</t>
        </is>
      </c>
      <c r="D6679" s="37" t="n">
        <v>97</v>
      </c>
      <c r="E6679" s="37" t="n">
        <v>107</v>
      </c>
      <c r="F6679" s="37" t="inlineStr">
        <is>
          <t>Differs from upstream baseline</t>
        </is>
      </c>
      <c r="G6679" s="3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37" t="inlineStr">
        <is>
          <t>2026-10-05</t>
        </is>
      </c>
      <c r="B6681" s="37" t="inlineStr">
        <is>
          <t>Pokemon Stats</t>
        </is>
      </c>
      <c r="C6681" s="37" t="inlineStr">
        <is>
          <t>Garbodor baseAttack</t>
        </is>
      </c>
      <c r="D6681" s="37" t="n">
        <v>95</v>
      </c>
      <c r="E6681" s="37" t="n">
        <v>105</v>
      </c>
      <c r="F6681" s="37" t="inlineStr">
        <is>
          <t>Differs from upstream baseline</t>
        </is>
      </c>
      <c r="G6681" s="3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37" t="inlineStr">
        <is>
          <t>2026-10-05</t>
        </is>
      </c>
      <c r="B6683" s="37" t="inlineStr">
        <is>
          <t>Abilities</t>
        </is>
      </c>
      <c r="C6683" s="37" t="inlineStr">
        <is>
          <t>Garchomp abilities</t>
        </is>
      </c>
      <c r="D6683" s="37" t="inlineStr">
        <is>
          <t>Sand Veil / Rough Skin</t>
        </is>
      </c>
      <c r="E6683" s="37" t="inlineStr">
        <is>
          <t>Sand Veil / Rough Skin / Rough Skin</t>
        </is>
      </c>
      <c r="F6683" s="37" t="inlineStr">
        <is>
          <t>Differs from upstream baseline</t>
        </is>
      </c>
      <c r="G6683" s="3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37" t="inlineStr">
        <is>
          <t>2026-10-05</t>
        </is>
      </c>
      <c r="B6685" s="37" t="inlineStr">
        <is>
          <t>Pokemon Stats</t>
        </is>
      </c>
      <c r="C6685" s="37" t="inlineStr">
        <is>
          <t>Gardevoir baseSpAttack</t>
        </is>
      </c>
      <c r="D6685" s="37" t="n">
        <v>125</v>
      </c>
      <c r="E6685" s="37" t="n">
        <v>135</v>
      </c>
      <c r="F6685" s="37" t="inlineStr">
        <is>
          <t>Differs from upstream baseline</t>
        </is>
      </c>
      <c r="G6685" s="3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37" t="inlineStr">
        <is>
          <t>2026-10-05</t>
        </is>
      </c>
      <c r="B6687" s="37" t="inlineStr">
        <is>
          <t>Pokemon Stats</t>
        </is>
      </c>
      <c r="C6687" s="37" t="inlineStr">
        <is>
          <t>Gardevoir baseSpAttack</t>
        </is>
      </c>
      <c r="D6687" s="37" t="n">
        <v>165</v>
      </c>
      <c r="E6687" s="37" t="n">
        <v>175</v>
      </c>
      <c r="F6687" s="37" t="inlineStr">
        <is>
          <t>Differs from upstream baseline</t>
        </is>
      </c>
      <c r="G6687" s="3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37" t="inlineStr">
        <is>
          <t>2026-10-05</t>
        </is>
      </c>
      <c r="B6689" s="37" t="inlineStr">
        <is>
          <t>Pokemon Stats</t>
        </is>
      </c>
      <c r="C6689" s="37" t="inlineStr">
        <is>
          <t>Geodude baseHP</t>
        </is>
      </c>
      <c r="D6689" s="37" t="n">
        <v>40</v>
      </c>
      <c r="E6689" s="37" t="n">
        <v>55</v>
      </c>
      <c r="F6689" s="37" t="inlineStr">
        <is>
          <t>Differs from upstream baseline</t>
        </is>
      </c>
      <c r="G6689" s="3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37" t="inlineStr">
        <is>
          <t>2026-10-05</t>
        </is>
      </c>
      <c r="B6691" s="37" t="inlineStr">
        <is>
          <t>Abilities</t>
        </is>
      </c>
      <c r="C6691" s="37" t="inlineStr">
        <is>
          <t>Geodude abilities</t>
        </is>
      </c>
      <c r="D6691" s="37" t="inlineStr">
        <is>
          <t>Rock Head / Sturdy / Sand Veil</t>
        </is>
      </c>
      <c r="E6691" s="37" t="inlineStr">
        <is>
          <t>Rock Head / Rough Skin / Sand Veil</t>
        </is>
      </c>
      <c r="F6691" s="37" t="inlineStr">
        <is>
          <t>Differs from upstream baseline</t>
        </is>
      </c>
      <c r="G6691" s="3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37" t="inlineStr">
        <is>
          <t>2026-10-05</t>
        </is>
      </c>
      <c r="B6693" s="37" t="inlineStr">
        <is>
          <t>Abilities</t>
        </is>
      </c>
      <c r="C6693" s="37" t="inlineStr">
        <is>
          <t>Gible abilities</t>
        </is>
      </c>
      <c r="D6693" s="37" t="inlineStr">
        <is>
          <t>Sand Veil / Rough Skin</t>
        </is>
      </c>
      <c r="E6693" s="37" t="inlineStr">
        <is>
          <t>Sand Veil / Rough Skin / Rough Skin</t>
        </is>
      </c>
      <c r="F6693" s="37" t="inlineStr">
        <is>
          <t>Differs from upstream baseline</t>
        </is>
      </c>
      <c r="G6693" s="3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37" t="inlineStr">
        <is>
          <t>2026-10-05</t>
        </is>
      </c>
      <c r="B6695" s="37" t="inlineStr">
        <is>
          <t>Pokemon Stats</t>
        </is>
      </c>
      <c r="C6695" s="37" t="inlineStr">
        <is>
          <t>Gigalith baseAttack</t>
        </is>
      </c>
      <c r="D6695" s="37" t="n">
        <v>135</v>
      </c>
      <c r="E6695" s="37" t="n">
        <v>165</v>
      </c>
      <c r="F6695" s="37" t="inlineStr">
        <is>
          <t>Differs from upstream baseline</t>
        </is>
      </c>
      <c r="G6695" s="3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37" t="inlineStr">
        <is>
          <t>2026-10-05</t>
        </is>
      </c>
      <c r="B6697" s="37" t="inlineStr">
        <is>
          <t>Pokemon Stats</t>
        </is>
      </c>
      <c r="C6697" s="37" t="inlineStr">
        <is>
          <t>Gigalith baseSpDefense</t>
        </is>
      </c>
      <c r="D6697" s="37" t="n">
        <v>80</v>
      </c>
      <c r="E6697" s="37" t="n">
        <v>90</v>
      </c>
      <c r="F6697" s="37" t="inlineStr">
        <is>
          <t>Differs from upstream baseline</t>
        </is>
      </c>
      <c r="G6697" s="3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37" t="inlineStr">
        <is>
          <t>2026-10-05</t>
        </is>
      </c>
      <c r="B6699" s="37" t="inlineStr">
        <is>
          <t>Abilities</t>
        </is>
      </c>
      <c r="C6699" s="37" t="inlineStr">
        <is>
          <t>Gigalith abilities</t>
        </is>
      </c>
      <c r="D6699" s="37" t="inlineStr">
        <is>
          <t>Sturdy / Sand Stream / Sand Force</t>
        </is>
      </c>
      <c r="E6699" s="37" t="inlineStr">
        <is>
          <t>Sturdy / Sturdy / Solid Rock</t>
        </is>
      </c>
      <c r="F6699" s="37" t="inlineStr">
        <is>
          <t>Differs from upstream baseline</t>
        </is>
      </c>
      <c r="G6699" s="3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37" t="inlineStr">
        <is>
          <t>2026-10-05</t>
        </is>
      </c>
      <c r="B6701" s="37" t="inlineStr">
        <is>
          <t>Pokemon Stats</t>
        </is>
      </c>
      <c r="C6701" s="37" t="inlineStr">
        <is>
          <t>Girafarig baseAttack</t>
        </is>
      </c>
      <c r="D6701" s="37" t="n">
        <v>80</v>
      </c>
      <c r="E6701" s="37" t="n">
        <v>100</v>
      </c>
      <c r="F6701" s="37" t="inlineStr">
        <is>
          <t>Differs from upstream baseline</t>
        </is>
      </c>
      <c r="G6701" s="3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37" t="inlineStr">
        <is>
          <t>2026-10-05</t>
        </is>
      </c>
      <c r="B6703" s="37" t="inlineStr">
        <is>
          <t>Pokemon Stats</t>
        </is>
      </c>
      <c r="C6703" s="37" t="inlineStr">
        <is>
          <t>Girafarig baseSpAttack</t>
        </is>
      </c>
      <c r="D6703" s="37" t="n">
        <v>90</v>
      </c>
      <c r="E6703" s="37" t="n">
        <v>110</v>
      </c>
      <c r="F6703" s="37" t="inlineStr">
        <is>
          <t>Differs from upstream baseline</t>
        </is>
      </c>
      <c r="G6703" s="3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37" t="inlineStr">
        <is>
          <t>2026-10-05</t>
        </is>
      </c>
      <c r="B6705" s="37" t="inlineStr">
        <is>
          <t>Abilities</t>
        </is>
      </c>
      <c r="C6705" s="37" t="inlineStr">
        <is>
          <t>Girafarig abilities</t>
        </is>
      </c>
      <c r="D6705" s="37" t="inlineStr">
        <is>
          <t>Inner Focus / Early Bird / Sap Sipper</t>
        </is>
      </c>
      <c r="E6705" s="37" t="inlineStr">
        <is>
          <t>Quick Feet / Quick Feet / Sap Sipper</t>
        </is>
      </c>
      <c r="F6705" s="37" t="inlineStr">
        <is>
          <t>Differs from upstream baseline</t>
        </is>
      </c>
      <c r="G6705" s="3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37" t="inlineStr">
        <is>
          <t>2026-10-05</t>
        </is>
      </c>
      <c r="B6707" s="37" t="inlineStr">
        <is>
          <t>Pokemon Stats</t>
        </is>
      </c>
      <c r="C6707" s="37" t="inlineStr">
        <is>
          <t>Glalie baseSpAttack</t>
        </is>
      </c>
      <c r="D6707" s="37" t="n">
        <v>80</v>
      </c>
      <c r="E6707" s="37" t="n">
        <v>100</v>
      </c>
      <c r="F6707" s="37" t="inlineStr">
        <is>
          <t>Differs from upstream baseline</t>
        </is>
      </c>
      <c r="G6707" s="3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37" t="inlineStr">
        <is>
          <t>2026-10-05</t>
        </is>
      </c>
      <c r="B6709" s="37" t="inlineStr">
        <is>
          <t>Abilities</t>
        </is>
      </c>
      <c r="C6709" s="37" t="inlineStr">
        <is>
          <t>Glalie abilities</t>
        </is>
      </c>
      <c r="D6709" s="37" t="inlineStr">
        <is>
          <t>Inner Focus / Ice Body / Moody</t>
        </is>
      </c>
      <c r="E6709" s="37" t="inlineStr">
        <is>
          <t>Solid Rock / Ice Body / Moody</t>
        </is>
      </c>
      <c r="F6709" s="37" t="inlineStr">
        <is>
          <t>Differs from upstream baseline</t>
        </is>
      </c>
      <c r="G6709" s="3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37" t="inlineStr">
        <is>
          <t>2026-10-05</t>
        </is>
      </c>
      <c r="B6711" s="37" t="inlineStr">
        <is>
          <t>Pokemon Stats</t>
        </is>
      </c>
      <c r="C6711" s="37" t="inlineStr">
        <is>
          <t>Glalie baseSpeed</t>
        </is>
      </c>
      <c r="D6711" s="37" t="n">
        <v>100</v>
      </c>
      <c r="E6711" s="37" t="n">
        <v>120</v>
      </c>
      <c r="F6711" s="37" t="inlineStr">
        <is>
          <t>Differs from upstream baseline</t>
        </is>
      </c>
      <c r="G6711" s="3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37" t="inlineStr">
        <is>
          <t>2026-10-05</t>
        </is>
      </c>
      <c r="B6713" s="37" t="inlineStr">
        <is>
          <t>Abilities</t>
        </is>
      </c>
      <c r="C6713" s="37" t="inlineStr">
        <is>
          <t>Gligar abilities</t>
        </is>
      </c>
      <c r="D6713" s="37" t="inlineStr">
        <is>
          <t>Hyper Cutter / Sand Veil / Immunity</t>
        </is>
      </c>
      <c r="E6713" s="37" t="inlineStr">
        <is>
          <t>Sand Veil / Sand Veil / Immunity</t>
        </is>
      </c>
      <c r="F6713" s="37" t="inlineStr">
        <is>
          <t>Differs from upstream baseline</t>
        </is>
      </c>
      <c r="G6713" s="3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37" t="inlineStr">
        <is>
          <t>2026-10-05</t>
        </is>
      </c>
      <c r="B6715" s="37" t="inlineStr">
        <is>
          <t>Pokemon Stats</t>
        </is>
      </c>
      <c r="C6715" s="37" t="inlineStr">
        <is>
          <t>Gogoat baseDefense</t>
        </is>
      </c>
      <c r="D6715" s="37" t="n">
        <v>62</v>
      </c>
      <c r="E6715" s="37" t="n">
        <v>72</v>
      </c>
      <c r="F6715" s="37" t="inlineStr">
        <is>
          <t>Differs from upstream baseline</t>
        </is>
      </c>
      <c r="G6715" s="3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37" t="inlineStr">
        <is>
          <t>2026-10-05</t>
        </is>
      </c>
      <c r="B6717" s="37" t="inlineStr">
        <is>
          <t>Abilities</t>
        </is>
      </c>
      <c r="C6717" s="37" t="inlineStr">
        <is>
          <t>Gogoat abilities</t>
        </is>
      </c>
      <c r="D6717" s="37" t="inlineStr">
        <is>
          <t>Sap Sipper / Grass Pelt</t>
        </is>
      </c>
      <c r="E6717" s="37" t="inlineStr">
        <is>
          <t>Sap Sipper / Grass Pelt / Regenerator</t>
        </is>
      </c>
      <c r="F6717" s="37" t="inlineStr">
        <is>
          <t>Differs from upstream baseline</t>
        </is>
      </c>
      <c r="G6717" s="3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37" t="inlineStr">
        <is>
          <t>2026-10-05</t>
        </is>
      </c>
      <c r="B6719" s="37" t="inlineStr">
        <is>
          <t>Abilities</t>
        </is>
      </c>
      <c r="C6719" s="37" t="inlineStr">
        <is>
          <t>Goldeen abilities</t>
        </is>
      </c>
      <c r="D6719" s="37" t="inlineStr">
        <is>
          <t>Swift Swim / Water Veil / Lightning Rod</t>
        </is>
      </c>
      <c r="E6719" s="37" t="inlineStr">
        <is>
          <t>Swift Swim / Swift Swim / Lightning Rod</t>
        </is>
      </c>
      <c r="F6719" s="37" t="inlineStr">
        <is>
          <t>Differs from upstream baseline</t>
        </is>
      </c>
      <c r="G6719" s="3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37" t="inlineStr">
        <is>
          <t>2026-10-05</t>
        </is>
      </c>
      <c r="B6721" s="37" t="inlineStr">
        <is>
          <t>Pokemon Stats</t>
        </is>
      </c>
      <c r="C6721" s="37" t="inlineStr">
        <is>
          <t>Golem baseHP</t>
        </is>
      </c>
      <c r="D6721" s="37" t="n">
        <v>80</v>
      </c>
      <c r="E6721" s="37" t="n">
        <v>85</v>
      </c>
      <c r="F6721" s="37" t="inlineStr">
        <is>
          <t>Differs from upstream baseline</t>
        </is>
      </c>
      <c r="G6721" s="3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37" t="inlineStr">
        <is>
          <t>2026-10-05</t>
        </is>
      </c>
      <c r="B6723" s="37" t="inlineStr">
        <is>
          <t>Pokemon Stats</t>
        </is>
      </c>
      <c r="C6723" s="37" t="inlineStr">
        <is>
          <t>Golem baseDefense</t>
        </is>
      </c>
      <c r="D6723" s="37" t="n">
        <v>130</v>
      </c>
      <c r="E6723" s="37" t="n">
        <v>140</v>
      </c>
      <c r="F6723" s="37" t="inlineStr">
        <is>
          <t>Differs from upstream baseline</t>
        </is>
      </c>
      <c r="G6723" s="3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37" t="inlineStr">
        <is>
          <t>2026-10-05</t>
        </is>
      </c>
      <c r="B6725" s="37" t="inlineStr">
        <is>
          <t>Abilities</t>
        </is>
      </c>
      <c r="C6725" s="37" t="inlineStr">
        <is>
          <t>Golem abilities</t>
        </is>
      </c>
      <c r="D6725" s="37" t="inlineStr">
        <is>
          <t>Magnet Pull / Sturdy / Galvanize</t>
        </is>
      </c>
      <c r="E6725" s="37" t="inlineStr">
        <is>
          <t>Shell Armor / Shell Armor / Galvanize</t>
        </is>
      </c>
      <c r="F6725" s="37" t="inlineStr">
        <is>
          <t>Differs from upstream baseline</t>
        </is>
      </c>
      <c r="G6725" s="3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37" t="inlineStr">
        <is>
          <t>2026-10-05</t>
        </is>
      </c>
      <c r="B6727" s="37" t="inlineStr">
        <is>
          <t>Pokemon Stats</t>
        </is>
      </c>
      <c r="C6727" s="37" t="inlineStr">
        <is>
          <t>Golett baseSpAttack</t>
        </is>
      </c>
      <c r="D6727" s="37" t="n">
        <v>35</v>
      </c>
      <c r="E6727" s="37" t="n">
        <v>30</v>
      </c>
      <c r="F6727" s="37" t="inlineStr">
        <is>
          <t>Differs from upstream baseline</t>
        </is>
      </c>
      <c r="G6727" s="3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37" t="inlineStr">
        <is>
          <t>2026-10-05</t>
        </is>
      </c>
      <c r="B6729" s="37" t="inlineStr">
        <is>
          <t>Pokemon Stats</t>
        </is>
      </c>
      <c r="C6729" s="37" t="inlineStr">
        <is>
          <t>Golurk baseHP</t>
        </is>
      </c>
      <c r="D6729" s="37" t="n">
        <v>89</v>
      </c>
      <c r="E6729" s="37" t="n">
        <v>99</v>
      </c>
      <c r="F6729" s="37" t="inlineStr">
        <is>
          <t>Differs from upstream baseline</t>
        </is>
      </c>
      <c r="G6729" s="3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37" t="inlineStr">
        <is>
          <t>2026-10-05</t>
        </is>
      </c>
      <c r="B6731" s="37" t="inlineStr">
        <is>
          <t>Pokemon Stats</t>
        </is>
      </c>
      <c r="C6731" s="37" t="inlineStr">
        <is>
          <t>Golurk baseSpAttack</t>
        </is>
      </c>
      <c r="D6731" s="37" t="n">
        <v>55</v>
      </c>
      <c r="E6731" s="37" t="n">
        <v>30</v>
      </c>
      <c r="F6731" s="37" t="inlineStr">
        <is>
          <t>Differs from upstream baseline</t>
        </is>
      </c>
      <c r="G6731" s="3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37" t="inlineStr">
        <is>
          <t>2026-10-05</t>
        </is>
      </c>
      <c r="B6733" s="37" t="inlineStr">
        <is>
          <t>Pokemon Stats</t>
        </is>
      </c>
      <c r="C6733" s="37" t="inlineStr">
        <is>
          <t>Goodra baseDefense</t>
        </is>
      </c>
      <c r="D6733" s="37" t="n">
        <v>70</v>
      </c>
      <c r="E6733" s="37" t="n">
        <v>80</v>
      </c>
      <c r="F6733" s="37" t="inlineStr">
        <is>
          <t>Differs from upstream baseline</t>
        </is>
      </c>
      <c r="G6733" s="3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37" t="inlineStr">
        <is>
          <t>2026-10-05</t>
        </is>
      </c>
      <c r="B6735" s="37" t="inlineStr">
        <is>
          <t>Pokemon Stats</t>
        </is>
      </c>
      <c r="C6735" s="37" t="inlineStr">
        <is>
          <t>Gothitelle baseAttack</t>
        </is>
      </c>
      <c r="D6735" s="37" t="n">
        <v>55</v>
      </c>
      <c r="E6735" s="37" t="n">
        <v>62</v>
      </c>
      <c r="F6735" s="37" t="inlineStr">
        <is>
          <t>Differs from upstream baseline</t>
        </is>
      </c>
      <c r="G6735" s="3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37" t="inlineStr">
        <is>
          <t>2026-10-05</t>
        </is>
      </c>
      <c r="B6737" s="37" t="inlineStr">
        <is>
          <t>Pokemon Stats</t>
        </is>
      </c>
      <c r="C6737" s="37" t="inlineStr">
        <is>
          <t>Gothitelle baseSpeed</t>
        </is>
      </c>
      <c r="D6737" s="37" t="n">
        <v>65</v>
      </c>
      <c r="E6737" s="37" t="n">
        <v>76</v>
      </c>
      <c r="F6737" s="37" t="inlineStr">
        <is>
          <t>Differs from upstream baseline</t>
        </is>
      </c>
      <c r="G6737" s="3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37" t="inlineStr">
        <is>
          <t>2026-10-05</t>
        </is>
      </c>
      <c r="B6739" s="37" t="inlineStr">
        <is>
          <t>Pokemon Stats</t>
        </is>
      </c>
      <c r="C6739" s="37" t="inlineStr">
        <is>
          <t>Gothorita baseSpAttack</t>
        </is>
      </c>
      <c r="D6739" s="37" t="n">
        <v>75</v>
      </c>
      <c r="E6739" s="37" t="n">
        <v>83</v>
      </c>
      <c r="F6739" s="37" t="inlineStr">
        <is>
          <t>Differs from upstream baseline</t>
        </is>
      </c>
      <c r="G6739" s="3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37" t="inlineStr">
        <is>
          <t>2026-10-05</t>
        </is>
      </c>
      <c r="B6741" s="37" t="inlineStr">
        <is>
          <t>Pokemon Stats</t>
        </is>
      </c>
      <c r="C6741" s="37" t="inlineStr">
        <is>
          <t>Gourgeist baseHP</t>
        </is>
      </c>
      <c r="D6741" s="37" t="n">
        <v>65</v>
      </c>
      <c r="E6741" s="37" t="n">
        <v>75</v>
      </c>
      <c r="F6741" s="37" t="inlineStr">
        <is>
          <t>Differs from upstream baseline</t>
        </is>
      </c>
      <c r="G6741" s="3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37" t="inlineStr">
        <is>
          <t>2026-10-05</t>
        </is>
      </c>
      <c r="B6743" s="37" t="inlineStr">
        <is>
          <t>Pokemon Stats</t>
        </is>
      </c>
      <c r="C6743" s="37" t="inlineStr">
        <is>
          <t>Gourgeist baseAttack</t>
        </is>
      </c>
      <c r="D6743" s="37" t="n">
        <v>95</v>
      </c>
      <c r="E6743" s="37" t="n">
        <v>110</v>
      </c>
      <c r="F6743" s="37" t="inlineStr">
        <is>
          <t>Differs from upstream baseline</t>
        </is>
      </c>
      <c r="G6743" s="3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37" t="inlineStr">
        <is>
          <t>2026-10-05</t>
        </is>
      </c>
      <c r="B6745" s="37" t="inlineStr">
        <is>
          <t>Pokemon Stats</t>
        </is>
      </c>
      <c r="C6745" s="37" t="inlineStr">
        <is>
          <t>Gourgeist baseSpeed</t>
        </is>
      </c>
      <c r="D6745" s="37" t="n">
        <v>69</v>
      </c>
      <c r="E6745" s="37" t="n">
        <v>82</v>
      </c>
      <c r="F6745" s="37" t="inlineStr">
        <is>
          <t>Differs from upstream baseline</t>
        </is>
      </c>
      <c r="G6745" s="3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37" t="inlineStr">
        <is>
          <t>2026-10-05</t>
        </is>
      </c>
      <c r="B6747" s="37" t="inlineStr">
        <is>
          <t>Pokemon Stats</t>
        </is>
      </c>
      <c r="C6747" s="37" t="inlineStr">
        <is>
          <t>Gourgeist baseSpeed</t>
        </is>
      </c>
      <c r="D6747" s="37" t="n">
        <v>54</v>
      </c>
      <c r="E6747" s="37" t="n">
        <v>67</v>
      </c>
      <c r="F6747" s="37" t="inlineStr">
        <is>
          <t>Differs from upstream baseline</t>
        </is>
      </c>
      <c r="G6747" s="3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37" t="inlineStr">
        <is>
          <t>2026-10-05</t>
        </is>
      </c>
      <c r="B6749" s="37" t="inlineStr">
        <is>
          <t>Pokemon Stats</t>
        </is>
      </c>
      <c r="C6749" s="37" t="inlineStr">
        <is>
          <t>Graveler baseHP</t>
        </is>
      </c>
      <c r="D6749" s="37" t="n">
        <v>55</v>
      </c>
      <c r="E6749" s="37" t="n">
        <v>75</v>
      </c>
      <c r="F6749" s="37" t="inlineStr">
        <is>
          <t>Differs from upstream baseline</t>
        </is>
      </c>
      <c r="G6749" s="3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37" t="inlineStr">
        <is>
          <t>2026-10-05</t>
        </is>
      </c>
      <c r="B6751" s="37" t="inlineStr">
        <is>
          <t>Pokemon Stats</t>
        </is>
      </c>
      <c r="C6751" s="37" t="inlineStr">
        <is>
          <t>Graveler baseDefense</t>
        </is>
      </c>
      <c r="D6751" s="37" t="n">
        <v>115</v>
      </c>
      <c r="E6751" s="37" t="n">
        <v>130</v>
      </c>
      <c r="F6751" s="37" t="inlineStr">
        <is>
          <t>Differs from upstream baseline</t>
        </is>
      </c>
      <c r="G6751" s="3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37" t="inlineStr">
        <is>
          <t>2026-10-05</t>
        </is>
      </c>
      <c r="B6753" s="37" t="inlineStr">
        <is>
          <t>Pokemon Stats</t>
        </is>
      </c>
      <c r="C6753" s="37" t="inlineStr">
        <is>
          <t>Graveler baseSpeed</t>
        </is>
      </c>
      <c r="D6753" s="37" t="n">
        <v>35</v>
      </c>
      <c r="E6753" s="37" t="n">
        <v>45</v>
      </c>
      <c r="F6753" s="37" t="inlineStr">
        <is>
          <t>Differs from upstream baseline</t>
        </is>
      </c>
      <c r="G6753" s="3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37" t="inlineStr">
        <is>
          <t>2026-10-05</t>
        </is>
      </c>
      <c r="B6755" s="37" t="inlineStr">
        <is>
          <t>Abilities</t>
        </is>
      </c>
      <c r="C6755" s="37" t="inlineStr">
        <is>
          <t>Graveler abilities</t>
        </is>
      </c>
      <c r="D6755" s="37" t="inlineStr">
        <is>
          <t>Magnet Pull / Sturdy / Galvanize</t>
        </is>
      </c>
      <c r="E6755" s="37" t="inlineStr">
        <is>
          <t>Rock Head / Rough Skin / Galvanize</t>
        </is>
      </c>
      <c r="F6755" s="37" t="inlineStr">
        <is>
          <t>Differs from upstream baseline</t>
        </is>
      </c>
      <c r="G6755" s="3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37" t="inlineStr">
        <is>
          <t>2026-10-05</t>
        </is>
      </c>
      <c r="B6757" s="37" t="inlineStr">
        <is>
          <t>Abilities</t>
        </is>
      </c>
      <c r="C6757" s="37" t="inlineStr">
        <is>
          <t>Grimer abilities</t>
        </is>
      </c>
      <c r="D6757" s="37" t="inlineStr">
        <is>
          <t>Stench / Sticky Hold / Poison Touch</t>
        </is>
      </c>
      <c r="E6757" s="37" t="inlineStr">
        <is>
          <t>Aftermath / Aftermath / Poison Touch</t>
        </is>
      </c>
      <c r="F6757" s="37" t="inlineStr">
        <is>
          <t>Differs from upstream baseline</t>
        </is>
      </c>
      <c r="G6757" s="3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37" t="inlineStr">
        <is>
          <t>2026-10-05</t>
        </is>
      </c>
      <c r="B6759" s="37" t="inlineStr">
        <is>
          <t>Abilities</t>
        </is>
      </c>
      <c r="C6759" s="37" t="inlineStr">
        <is>
          <t>Grotle abilities</t>
        </is>
      </c>
      <c r="D6759" s="37" t="inlineStr">
        <is>
          <t>Overgrow / Shell Armor</t>
        </is>
      </c>
      <c r="E6759" s="37" t="inlineStr">
        <is>
          <t>Leaf Guard / Shell Armor / Shell Armor</t>
        </is>
      </c>
      <c r="F6759" s="37" t="inlineStr">
        <is>
          <t>Differs from upstream baseline</t>
        </is>
      </c>
      <c r="G6759" s="3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37" t="inlineStr">
        <is>
          <t>2026-10-05</t>
        </is>
      </c>
      <c r="B6761" s="37" t="inlineStr">
        <is>
          <t>Abilities</t>
        </is>
      </c>
      <c r="C6761" s="37" t="inlineStr">
        <is>
          <t>Groudon abilities</t>
        </is>
      </c>
      <c r="D6761" s="37" t="inlineStr">
        <is>
          <t>Desolate Land / Desolate Land</t>
        </is>
      </c>
      <c r="E6761" s="37" t="inlineStr">
        <is>
          <t>Solid Rock / Solid Rock</t>
        </is>
      </c>
      <c r="F6761" s="37" t="inlineStr">
        <is>
          <t>Differs from upstream baseline</t>
        </is>
      </c>
      <c r="G6761" s="3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37" t="inlineStr">
        <is>
          <t>2026-10-05</t>
        </is>
      </c>
      <c r="B6763" s="37" t="inlineStr">
        <is>
          <t>Pokemon Stats</t>
        </is>
      </c>
      <c r="C6763" s="37" t="inlineStr">
        <is>
          <t>Grumpig baseAttack</t>
        </is>
      </c>
      <c r="D6763" s="37" t="n">
        <v>45</v>
      </c>
      <c r="E6763" s="37" t="n">
        <v>75</v>
      </c>
      <c r="F6763" s="37" t="inlineStr">
        <is>
          <t>Differs from upstream baseline</t>
        </is>
      </c>
      <c r="G6763" s="3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37" t="inlineStr">
        <is>
          <t>2026-10-05</t>
        </is>
      </c>
      <c r="B6765" s="37" t="inlineStr">
        <is>
          <t>Pokemon Stats</t>
        </is>
      </c>
      <c r="C6765" s="37" t="inlineStr">
        <is>
          <t>Gurdurr baseAttack</t>
        </is>
      </c>
      <c r="D6765" s="37" t="n">
        <v>105</v>
      </c>
      <c r="E6765" s="37" t="n">
        <v>115</v>
      </c>
      <c r="F6765" s="37" t="inlineStr">
        <is>
          <t>Differs from upstream baseline</t>
        </is>
      </c>
      <c r="G6765" s="3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37" t="inlineStr">
        <is>
          <t>2026-10-05</t>
        </is>
      </c>
      <c r="B6767" s="37" t="inlineStr">
        <is>
          <t>Pokemon Stats</t>
        </is>
      </c>
      <c r="C6767" s="37" t="inlineStr">
        <is>
          <t>Gyarados baseSpAttack</t>
        </is>
      </c>
      <c r="D6767" s="37" t="n">
        <v>60</v>
      </c>
      <c r="E6767" s="37" t="n">
        <v>75</v>
      </c>
      <c r="F6767" s="37" t="inlineStr">
        <is>
          <t>Differs from upstream baseline</t>
        </is>
      </c>
      <c r="G6767" s="3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37" t="inlineStr">
        <is>
          <t>2026-10-05</t>
        </is>
      </c>
      <c r="B6769" s="37" t="inlineStr">
        <is>
          <t>Abilities</t>
        </is>
      </c>
      <c r="C6769" s="37" t="inlineStr">
        <is>
          <t>Hariyama abilities</t>
        </is>
      </c>
      <c r="D6769" s="37" t="inlineStr">
        <is>
          <t>Thick Fat / Guts / Sheer Force</t>
        </is>
      </c>
      <c r="E6769" s="37" t="inlineStr">
        <is>
          <t>Guts / Guts / Sheer Force</t>
        </is>
      </c>
      <c r="F6769" s="37" t="inlineStr">
        <is>
          <t>Differs from upstream baseline</t>
        </is>
      </c>
      <c r="G6769" s="3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37" t="inlineStr">
        <is>
          <t>2026-10-05</t>
        </is>
      </c>
      <c r="B6771" s="37" t="inlineStr">
        <is>
          <t>Pokemon Stats</t>
        </is>
      </c>
      <c r="C6771" s="37" t="inlineStr">
        <is>
          <t>Haunter baseDefense</t>
        </is>
      </c>
      <c r="D6771" s="37" t="n">
        <v>45</v>
      </c>
      <c r="E6771" s="37" t="n">
        <v>60</v>
      </c>
      <c r="F6771" s="37" t="inlineStr">
        <is>
          <t>Differs from upstream baseline</t>
        </is>
      </c>
      <c r="G6771" s="3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37" t="inlineStr">
        <is>
          <t>2026-10-05</t>
        </is>
      </c>
      <c r="B6773" s="37" t="inlineStr">
        <is>
          <t>Pokemon Stats</t>
        </is>
      </c>
      <c r="C6773" s="37" t="inlineStr">
        <is>
          <t>Haunter baseSpeed</t>
        </is>
      </c>
      <c r="D6773" s="37" t="n">
        <v>95</v>
      </c>
      <c r="E6773" s="37" t="n">
        <v>110</v>
      </c>
      <c r="F6773" s="37" t="inlineStr">
        <is>
          <t>Differs from upstream baseline</t>
        </is>
      </c>
      <c r="G6773" s="3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37" t="inlineStr">
        <is>
          <t>2026-10-05</t>
        </is>
      </c>
      <c r="B6775" s="37" t="inlineStr">
        <is>
          <t>Pokemon Stats</t>
        </is>
      </c>
      <c r="C6775" s="37" t="inlineStr">
        <is>
          <t>Haxorus baseSpAttack</t>
        </is>
      </c>
      <c r="D6775" s="37" t="n">
        <v>60</v>
      </c>
      <c r="E6775" s="37" t="n">
        <v>30</v>
      </c>
      <c r="F6775" s="37" t="inlineStr">
        <is>
          <t>Differs from upstream baseline</t>
        </is>
      </c>
      <c r="G6775" s="3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37" t="inlineStr">
        <is>
          <t>2026-10-05</t>
        </is>
      </c>
      <c r="B6777" s="37" t="inlineStr">
        <is>
          <t>Pokemon Stats</t>
        </is>
      </c>
      <c r="C6777" s="37" t="inlineStr">
        <is>
          <t>Heatmor baseHP</t>
        </is>
      </c>
      <c r="D6777" s="37" t="n">
        <v>85</v>
      </c>
      <c r="E6777" s="37" t="n">
        <v>95</v>
      </c>
      <c r="F6777" s="37" t="inlineStr">
        <is>
          <t>Differs from upstream baseline</t>
        </is>
      </c>
      <c r="G6777" s="3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37" t="inlineStr">
        <is>
          <t>2026-10-05</t>
        </is>
      </c>
      <c r="B6779" s="37" t="inlineStr">
        <is>
          <t>Pokemon Stats</t>
        </is>
      </c>
      <c r="C6779" s="37" t="inlineStr">
        <is>
          <t>Heatmor baseSpAttack</t>
        </is>
      </c>
      <c r="D6779" s="37" t="n">
        <v>105</v>
      </c>
      <c r="E6779" s="37" t="n">
        <v>115</v>
      </c>
      <c r="F6779" s="37" t="inlineStr">
        <is>
          <t>Differs from upstream baseline</t>
        </is>
      </c>
      <c r="G6779" s="3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37" t="inlineStr">
        <is>
          <t>2026-10-05</t>
        </is>
      </c>
      <c r="B6781" s="37" t="inlineStr">
        <is>
          <t>Pokemon Stats</t>
        </is>
      </c>
      <c r="C6781" s="37" t="inlineStr">
        <is>
          <t>Heatmor baseSpeed</t>
        </is>
      </c>
      <c r="D6781" s="37" t="n">
        <v>65</v>
      </c>
      <c r="E6781" s="37" t="n">
        <v>80</v>
      </c>
      <c r="F6781" s="37" t="inlineStr">
        <is>
          <t>Differs from upstream baseline</t>
        </is>
      </c>
      <c r="G6781" s="3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37" t="inlineStr">
        <is>
          <t>2026-10-05</t>
        </is>
      </c>
      <c r="B6783" s="37" t="inlineStr">
        <is>
          <t>Pokemon Stats</t>
        </is>
      </c>
      <c r="C6783" s="37" t="inlineStr">
        <is>
          <t>Heliolisk baseSpAttack</t>
        </is>
      </c>
      <c r="D6783" s="37" t="n">
        <v>109</v>
      </c>
      <c r="E6783" s="37" t="n">
        <v>133</v>
      </c>
      <c r="F6783" s="37" t="inlineStr">
        <is>
          <t>Differs from upstream baseline</t>
        </is>
      </c>
      <c r="G6783" s="3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37" t="inlineStr">
        <is>
          <t>2026-10-05</t>
        </is>
      </c>
      <c r="B6785" s="37" t="inlineStr">
        <is>
          <t>Pokemon Stats</t>
        </is>
      </c>
      <c r="C6785" s="37" t="inlineStr">
        <is>
          <t>Helioptile baseHP</t>
        </is>
      </c>
      <c r="D6785" s="37" t="n">
        <v>44</v>
      </c>
      <c r="E6785" s="37" t="n">
        <v>47</v>
      </c>
      <c r="F6785" s="37" t="inlineStr">
        <is>
          <t>Differs from upstream baseline</t>
        </is>
      </c>
      <c r="G6785" s="3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37" t="inlineStr">
        <is>
          <t>2026-10-05</t>
        </is>
      </c>
      <c r="B6787" s="37" t="inlineStr">
        <is>
          <t>Pokemon Stats</t>
        </is>
      </c>
      <c r="C6787" s="37" t="inlineStr">
        <is>
          <t>Helioptile baseDefense</t>
        </is>
      </c>
      <c r="D6787" s="37" t="n">
        <v>33</v>
      </c>
      <c r="E6787" s="37" t="n">
        <v>41</v>
      </c>
      <c r="F6787" s="37" t="inlineStr">
        <is>
          <t>Differs from upstream baseline</t>
        </is>
      </c>
      <c r="G6787" s="3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37" t="inlineStr">
        <is>
          <t>2026-10-05</t>
        </is>
      </c>
      <c r="B6789" s="37" t="inlineStr">
        <is>
          <t>Abilities</t>
        </is>
      </c>
      <c r="C6789" s="37" t="inlineStr">
        <is>
          <t>Heracross abilities</t>
        </is>
      </c>
      <c r="D6789" s="37" t="inlineStr">
        <is>
          <t>Swarm / Guts / Moxie</t>
        </is>
      </c>
      <c r="E6789" s="37" t="inlineStr">
        <is>
          <t>Guts / Guts / Moxie</t>
        </is>
      </c>
      <c r="F6789" s="37" t="inlineStr">
        <is>
          <t>Differs from upstream baseline</t>
        </is>
      </c>
      <c r="G6789" s="3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37" t="inlineStr">
        <is>
          <t>2026-10-05</t>
        </is>
      </c>
      <c r="B6791" s="37" t="inlineStr">
        <is>
          <t>Pokemon Stats</t>
        </is>
      </c>
      <c r="C6791" s="37" t="inlineStr">
        <is>
          <t>Herdier baseSpAttack</t>
        </is>
      </c>
      <c r="D6791" s="37" t="n">
        <v>35</v>
      </c>
      <c r="E6791" s="37" t="n">
        <v>30</v>
      </c>
      <c r="F6791" s="37" t="inlineStr">
        <is>
          <t>Differs from upstream baseline</t>
        </is>
      </c>
      <c r="G6791" s="3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37" t="inlineStr">
        <is>
          <t>2026-10-05</t>
        </is>
      </c>
      <c r="B6793" s="37" t="inlineStr">
        <is>
          <t>Abilities</t>
        </is>
      </c>
      <c r="C6793" s="37" t="inlineStr">
        <is>
          <t>Hippopotas abilities</t>
        </is>
      </c>
      <c r="D6793" s="37" t="inlineStr">
        <is>
          <t>Sand Stream / Sand Force</t>
        </is>
      </c>
      <c r="E6793" s="37" t="inlineStr">
        <is>
          <t>Thick Fat / Thick Fat / Sand Force</t>
        </is>
      </c>
      <c r="F6793" s="37" t="inlineStr">
        <is>
          <t>Differs from upstream baseline</t>
        </is>
      </c>
      <c r="G6793" s="3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37" t="inlineStr">
        <is>
          <t>2026-10-05</t>
        </is>
      </c>
      <c r="B6795" s="37" t="inlineStr">
        <is>
          <t>Abilities</t>
        </is>
      </c>
      <c r="C6795" s="37" t="inlineStr">
        <is>
          <t>Hitmonchan abilities</t>
        </is>
      </c>
      <c r="D6795" s="37" t="inlineStr">
        <is>
          <t>Keen Eye / Iron Fist / Inner Focus</t>
        </is>
      </c>
      <c r="E6795" s="37" t="inlineStr">
        <is>
          <t>Scrappy / Scrappy / Inner Focus</t>
        </is>
      </c>
      <c r="F6795" s="37" t="inlineStr">
        <is>
          <t>Differs from upstream baseline</t>
        </is>
      </c>
      <c r="G6795" s="3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37" t="inlineStr">
        <is>
          <t>2026-10-05</t>
        </is>
      </c>
      <c r="B6797" s="37" t="inlineStr">
        <is>
          <t>Abilities</t>
        </is>
      </c>
      <c r="C6797" s="37" t="inlineStr">
        <is>
          <t>Hitmontop abilities</t>
        </is>
      </c>
      <c r="D6797" s="37" t="inlineStr">
        <is>
          <t>Intimidate / Technician / Steadfast</t>
        </is>
      </c>
      <c r="E6797" s="37" t="inlineStr">
        <is>
          <t>Technician / Technician / Steadfast</t>
        </is>
      </c>
      <c r="F6797" s="37" t="inlineStr">
        <is>
          <t>Differs from upstream baseline</t>
        </is>
      </c>
      <c r="G6797" s="3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37" t="inlineStr">
        <is>
          <t>2026-10-05</t>
        </is>
      </c>
      <c r="B6799" s="37" t="inlineStr">
        <is>
          <t>Pokemon Stats</t>
        </is>
      </c>
      <c r="C6799" s="37" t="inlineStr">
        <is>
          <t>Honchkrow baseSpAttack</t>
        </is>
      </c>
      <c r="D6799" s="37" t="n">
        <v>105</v>
      </c>
      <c r="E6799" s="37" t="n">
        <v>100</v>
      </c>
      <c r="F6799" s="37" t="inlineStr">
        <is>
          <t>Differs from upstream baseline</t>
        </is>
      </c>
      <c r="G6799" s="3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37" t="inlineStr">
        <is>
          <t>2026-10-05</t>
        </is>
      </c>
      <c r="B6801" s="37" t="inlineStr">
        <is>
          <t>Pokemon Stats</t>
        </is>
      </c>
      <c r="C6801" s="37" t="inlineStr">
        <is>
          <t>Honchkrow baseSpeed</t>
        </is>
      </c>
      <c r="D6801" s="37" t="n">
        <v>71</v>
      </c>
      <c r="E6801" s="37" t="n">
        <v>91</v>
      </c>
      <c r="F6801" s="37" t="inlineStr">
        <is>
          <t>Differs from upstream baseline</t>
        </is>
      </c>
      <c r="G6801" s="3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37" t="inlineStr">
        <is>
          <t>2026-10-05</t>
        </is>
      </c>
      <c r="B6803" s="37" t="inlineStr">
        <is>
          <t>Pokemon Stats</t>
        </is>
      </c>
      <c r="C6803" s="37" t="inlineStr">
        <is>
          <t>Honedge baseAttack</t>
        </is>
      </c>
      <c r="D6803" s="37" t="n">
        <v>80</v>
      </c>
      <c r="E6803" s="37" t="n">
        <v>85</v>
      </c>
      <c r="F6803" s="37" t="inlineStr">
        <is>
          <t>Differs from upstream baseline</t>
        </is>
      </c>
      <c r="G6803" s="3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37" t="inlineStr">
        <is>
          <t>2026-10-05</t>
        </is>
      </c>
      <c r="B6805" s="37" t="inlineStr">
        <is>
          <t>Pokemon Stats</t>
        </is>
      </c>
      <c r="C6805" s="37" t="inlineStr">
        <is>
          <t>Hoothoot baseAttack</t>
        </is>
      </c>
      <c r="D6805" s="37" t="n">
        <v>30</v>
      </c>
      <c r="E6805" s="37" t="n">
        <v>36</v>
      </c>
      <c r="F6805" s="37" t="inlineStr">
        <is>
          <t>Differs from upstream baseline</t>
        </is>
      </c>
      <c r="G6805" s="3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37" t="inlineStr">
        <is>
          <t>2026-10-05</t>
        </is>
      </c>
      <c r="B6807" s="37" t="inlineStr">
        <is>
          <t>Abilities</t>
        </is>
      </c>
      <c r="C6807" s="37" t="inlineStr">
        <is>
          <t>Hoppip abilities</t>
        </is>
      </c>
      <c r="D6807" s="37" t="inlineStr">
        <is>
          <t>Chlorophyll / Leaf Guard / Infiltrator</t>
        </is>
      </c>
      <c r="E6807" s="37" t="inlineStr">
        <is>
          <t>Chlorophyll / Chlorophyll / Infiltrator</t>
        </is>
      </c>
      <c r="F6807" s="37" t="inlineStr">
        <is>
          <t>Differs from upstream baseline</t>
        </is>
      </c>
      <c r="G6807" s="3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37" t="inlineStr">
        <is>
          <t>2026-10-05</t>
        </is>
      </c>
      <c r="B6809" s="37" t="inlineStr">
        <is>
          <t>Pokemon Stats</t>
        </is>
      </c>
      <c r="C6809" s="37" t="inlineStr">
        <is>
          <t>Houndoom baseSpAttack</t>
        </is>
      </c>
      <c r="D6809" s="37" t="n">
        <v>110</v>
      </c>
      <c r="E6809" s="37" t="n">
        <v>120</v>
      </c>
      <c r="F6809" s="37" t="inlineStr">
        <is>
          <t>Differs from upstream baseline</t>
        </is>
      </c>
      <c r="G6809" s="3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37" t="inlineStr">
        <is>
          <t>2026-10-05</t>
        </is>
      </c>
      <c r="B6811" s="37" t="inlineStr">
        <is>
          <t>Abilities</t>
        </is>
      </c>
      <c r="C6811" s="37" t="inlineStr">
        <is>
          <t>Houndoom abilities</t>
        </is>
      </c>
      <c r="D6811" s="37" t="inlineStr">
        <is>
          <t>Early Bird / Flash Fire / Unnerve</t>
        </is>
      </c>
      <c r="E6811" s="37" t="inlineStr">
        <is>
          <t>Solar Power / Solar Power / Unnerve</t>
        </is>
      </c>
      <c r="F6811" s="37" t="inlineStr">
        <is>
          <t>Differs from upstream baseline</t>
        </is>
      </c>
      <c r="G6811" s="3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37" t="inlineStr">
        <is>
          <t>2026-10-05</t>
        </is>
      </c>
      <c r="B6813" s="37" t="inlineStr">
        <is>
          <t>Pokemon Stats</t>
        </is>
      </c>
      <c r="C6813" s="37" t="inlineStr">
        <is>
          <t>Houndoom baseSpeed</t>
        </is>
      </c>
      <c r="D6813" s="37" t="n">
        <v>115</v>
      </c>
      <c r="E6813" s="37" t="n">
        <v>125</v>
      </c>
      <c r="F6813" s="37" t="inlineStr">
        <is>
          <t>Differs from upstream baseline</t>
        </is>
      </c>
      <c r="G6813" s="3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37" t="inlineStr">
        <is>
          <t>2026-10-05</t>
        </is>
      </c>
      <c r="B6815" s="37" t="inlineStr">
        <is>
          <t>Abilities</t>
        </is>
      </c>
      <c r="C6815" s="37" t="inlineStr">
        <is>
          <t>Ho-Oh abilities</t>
        </is>
      </c>
      <c r="D6815" s="37" t="inlineStr">
        <is>
          <t>Pressure / Regenerator</t>
        </is>
      </c>
      <c r="E6815" s="37" t="inlineStr">
        <is>
          <t>Magic Guard / Regenerator</t>
        </is>
      </c>
      <c r="F6815" s="37" t="inlineStr">
        <is>
          <t>Differs from upstream baseline</t>
        </is>
      </c>
      <c r="G6815" s="3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37" t="inlineStr">
        <is>
          <t>2026-10-05</t>
        </is>
      </c>
      <c r="B6817" s="37" t="inlineStr">
        <is>
          <t>Pokemon Stats</t>
        </is>
      </c>
      <c r="C6817" s="37" t="inlineStr">
        <is>
          <t>Huntail baseSpAttack</t>
        </is>
      </c>
      <c r="D6817" s="37" t="n">
        <v>94</v>
      </c>
      <c r="E6817" s="37" t="n">
        <v>84</v>
      </c>
      <c r="F6817" s="37" t="inlineStr">
        <is>
          <t>Differs from upstream baseline</t>
        </is>
      </c>
      <c r="G6817" s="3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37" t="inlineStr">
        <is>
          <t>2026-10-05</t>
        </is>
      </c>
      <c r="B6819" s="37" t="inlineStr">
        <is>
          <t>Pokemon Stats</t>
        </is>
      </c>
      <c r="C6819" s="37" t="inlineStr">
        <is>
          <t>Hypno baseSpAttack</t>
        </is>
      </c>
      <c r="D6819" s="37" t="n">
        <v>73</v>
      </c>
      <c r="E6819" s="37" t="n">
        <v>93</v>
      </c>
      <c r="F6819" s="37" t="inlineStr">
        <is>
          <t>Differs from upstream baseline</t>
        </is>
      </c>
      <c r="G6819" s="3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37" t="inlineStr">
        <is>
          <t>2026-10-05</t>
        </is>
      </c>
      <c r="B6821" s="37" t="inlineStr">
        <is>
          <t>Pokemon Stats</t>
        </is>
      </c>
      <c r="C6821" s="37" t="inlineStr">
        <is>
          <t>Igglybuff baseAttack</t>
        </is>
      </c>
      <c r="D6821" s="37" t="n">
        <v>30</v>
      </c>
      <c r="E6821" s="37" t="n">
        <v>45</v>
      </c>
      <c r="F6821" s="37" t="inlineStr">
        <is>
          <t>Differs from upstream baseline</t>
        </is>
      </c>
      <c r="G6821" s="3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37" t="inlineStr">
        <is>
          <t>2026-10-05</t>
        </is>
      </c>
      <c r="B6823" s="37" t="inlineStr">
        <is>
          <t>Pokemon Stats</t>
        </is>
      </c>
      <c r="C6823" s="37" t="inlineStr">
        <is>
          <t>Igglybuff baseSpAttack</t>
        </is>
      </c>
      <c r="D6823" s="37" t="n">
        <v>40</v>
      </c>
      <c r="E6823" s="37" t="n">
        <v>45</v>
      </c>
      <c r="F6823" s="37" t="inlineStr">
        <is>
          <t>Differs from upstream baseline</t>
        </is>
      </c>
      <c r="G6823" s="3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37" t="inlineStr">
        <is>
          <t>2026-10-05</t>
        </is>
      </c>
      <c r="B6825" s="37" t="inlineStr">
        <is>
          <t>Pokemon Stats</t>
        </is>
      </c>
      <c r="C6825" s="37" t="inlineStr">
        <is>
          <t>Igglybuff baseSpeed</t>
        </is>
      </c>
      <c r="D6825" s="37" t="n">
        <v>15</v>
      </c>
      <c r="E6825" s="37" t="n">
        <v>20</v>
      </c>
      <c r="F6825" s="37" t="inlineStr">
        <is>
          <t>Differs from upstream baseline</t>
        </is>
      </c>
      <c r="G6825" s="3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37" t="inlineStr">
        <is>
          <t>2026-10-05</t>
        </is>
      </c>
      <c r="B6827" s="37" t="inlineStr">
        <is>
          <t>Evolutions</t>
        </is>
      </c>
      <c r="C6827" s="37" t="inlineStr">
        <is>
          <t>Igglybuff evolution</t>
        </is>
      </c>
      <c r="D6827" s="37" t="inlineStr">
        <is>
          <t>Friendship -&gt; Jigglypuff</t>
        </is>
      </c>
      <c r="E6827" s="37" t="inlineStr">
        <is>
          <t>Lv 15 -&gt; Jigglypuff</t>
        </is>
      </c>
      <c r="F6827" s="37" t="inlineStr">
        <is>
          <t>Differs from upstream baseline</t>
        </is>
      </c>
      <c r="G6827" s="3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37" t="inlineStr">
        <is>
          <t>2026-10-05</t>
        </is>
      </c>
      <c r="B6829" s="37" t="inlineStr">
        <is>
          <t>Pokemon Stats</t>
        </is>
      </c>
      <c r="C6829" s="37" t="inlineStr">
        <is>
          <t>Illumise baseDefense</t>
        </is>
      </c>
      <c r="D6829" s="37" t="n">
        <v>75</v>
      </c>
      <c r="E6829" s="37" t="n">
        <v>55</v>
      </c>
      <c r="F6829" s="37" t="inlineStr">
        <is>
          <t>Differs from upstream baseline</t>
        </is>
      </c>
      <c r="G6829" s="3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37" t="inlineStr">
        <is>
          <t>2026-10-05</t>
        </is>
      </c>
      <c r="B6831" s="37" t="inlineStr">
        <is>
          <t>Abilities</t>
        </is>
      </c>
      <c r="C6831" s="37" t="inlineStr">
        <is>
          <t>Illumise abilities</t>
        </is>
      </c>
      <c r="D6831" s="37" t="inlineStr">
        <is>
          <t>Oblivious / Tinted Lens / Prankster</t>
        </is>
      </c>
      <c r="E6831" s="37" t="inlineStr">
        <is>
          <t>Tinted Lens / Tinted Lens / Prankster</t>
        </is>
      </c>
      <c r="F6831" s="37" t="inlineStr">
        <is>
          <t>Differs from upstream baseline</t>
        </is>
      </c>
      <c r="G6831" s="3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37" t="inlineStr">
        <is>
          <t>2026-10-05</t>
        </is>
      </c>
      <c r="B6833" s="37" t="inlineStr">
        <is>
          <t>Abilities</t>
        </is>
      </c>
      <c r="C6833" s="37" t="inlineStr">
        <is>
          <t>Infernape abilities</t>
        </is>
      </c>
      <c r="D6833" s="37" t="inlineStr">
        <is>
          <t>Blaze / Iron Fist</t>
        </is>
      </c>
      <c r="E6833" s="37" t="inlineStr">
        <is>
          <t>Iron Fist / Blaze / Iron Fist</t>
        </is>
      </c>
      <c r="F6833" s="37" t="inlineStr">
        <is>
          <t>Differs from upstream baseline</t>
        </is>
      </c>
      <c r="G6833" s="3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37" t="inlineStr">
        <is>
          <t>2026-10-05</t>
        </is>
      </c>
      <c r="B6835" s="37" t="inlineStr">
        <is>
          <t>Pokemon Stats</t>
        </is>
      </c>
      <c r="C6835" s="37" t="inlineStr">
        <is>
          <t>Inkay baseSpAttack</t>
        </is>
      </c>
      <c r="D6835" s="37" t="n">
        <v>37</v>
      </c>
      <c r="E6835" s="37" t="n">
        <v>39</v>
      </c>
      <c r="F6835" s="37" t="inlineStr">
        <is>
          <t>Differs from upstream baseline</t>
        </is>
      </c>
      <c r="G6835" s="3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37" t="inlineStr">
        <is>
          <t>2026-10-05</t>
        </is>
      </c>
      <c r="B6837" s="37" t="inlineStr">
        <is>
          <t>Pokemon Stats</t>
        </is>
      </c>
      <c r="C6837" s="37" t="inlineStr">
        <is>
          <t>Inkay baseSpeed</t>
        </is>
      </c>
      <c r="D6837" s="37" t="n">
        <v>45</v>
      </c>
      <c r="E6837" s="37" t="n">
        <v>55</v>
      </c>
      <c r="F6837" s="37" t="inlineStr">
        <is>
          <t>Differs from upstream baseline</t>
        </is>
      </c>
      <c r="G6837" s="3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37" t="inlineStr">
        <is>
          <t>2026-10-05</t>
        </is>
      </c>
      <c r="B6839" s="37" t="inlineStr">
        <is>
          <t>Pokemon Stats</t>
        </is>
      </c>
      <c r="C6839" s="37" t="inlineStr">
        <is>
          <t>Jellicent baseSpAttack</t>
        </is>
      </c>
      <c r="D6839" s="37" t="n">
        <v>85</v>
      </c>
      <c r="E6839" s="37" t="n">
        <v>95</v>
      </c>
      <c r="F6839" s="37" t="inlineStr">
        <is>
          <t>Differs from upstream baseline</t>
        </is>
      </c>
      <c r="G6839" s="3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37" t="inlineStr">
        <is>
          <t>2026-10-05</t>
        </is>
      </c>
      <c r="B6841" s="37" t="inlineStr">
        <is>
          <t>Pokemon Stats</t>
        </is>
      </c>
      <c r="C6841" s="37" t="inlineStr">
        <is>
          <t>Jigglypuff baseSpAttack</t>
        </is>
      </c>
      <c r="D6841" s="37" t="n">
        <v>45</v>
      </c>
      <c r="E6841" s="37" t="n">
        <v>60</v>
      </c>
      <c r="F6841" s="37" t="inlineStr">
        <is>
          <t>Differs from upstream baseline</t>
        </is>
      </c>
      <c r="G6841" s="3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37" t="inlineStr">
        <is>
          <t>2026-10-05</t>
        </is>
      </c>
      <c r="B6843" s="37" t="inlineStr">
        <is>
          <t>Abilities</t>
        </is>
      </c>
      <c r="C6843" s="37" t="inlineStr">
        <is>
          <t>Jigglypuff abilities</t>
        </is>
      </c>
      <c r="D6843" s="37" t="inlineStr">
        <is>
          <t>Cute Charm / Competitive / Friend Guard</t>
        </is>
      </c>
      <c r="E6843" s="37" t="inlineStr">
        <is>
          <t>Aftermath / Friend Guard</t>
        </is>
      </c>
      <c r="F6843" s="37" t="inlineStr">
        <is>
          <t>Differs from upstream baseline</t>
        </is>
      </c>
      <c r="G6843" s="3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37" t="inlineStr">
        <is>
          <t>2026-10-05</t>
        </is>
      </c>
      <c r="B6845" s="37" t="inlineStr">
        <is>
          <t>Pokemon Stats</t>
        </is>
      </c>
      <c r="C6845" s="37" t="inlineStr">
        <is>
          <t>Jumpluff baseSpDefense</t>
        </is>
      </c>
      <c r="D6845" s="37" t="n">
        <v>95</v>
      </c>
      <c r="E6845" s="37" t="n">
        <v>85</v>
      </c>
      <c r="F6845" s="37" t="inlineStr">
        <is>
          <t>Differs from upstream baseline</t>
        </is>
      </c>
      <c r="G6845" s="3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37" t="inlineStr">
        <is>
          <t>2026-10-05</t>
        </is>
      </c>
      <c r="B6847" s="37" t="inlineStr">
        <is>
          <t>Pokemon Stats</t>
        </is>
      </c>
      <c r="C6847" s="37" t="inlineStr">
        <is>
          <t>Jynx baseDefense</t>
        </is>
      </c>
      <c r="D6847" s="37" t="n">
        <v>35</v>
      </c>
      <c r="E6847" s="37" t="n">
        <v>57</v>
      </c>
      <c r="F6847" s="37" t="inlineStr">
        <is>
          <t>Differs from upstream baseline</t>
        </is>
      </c>
      <c r="G6847" s="3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37" t="inlineStr">
        <is>
          <t>2026-10-05</t>
        </is>
      </c>
      <c r="B6849" s="37" t="inlineStr">
        <is>
          <t>Abilities</t>
        </is>
      </c>
      <c r="C6849" s="37" t="inlineStr">
        <is>
          <t>Jynx abilities</t>
        </is>
      </c>
      <c r="D6849" s="37" t="inlineStr">
        <is>
          <t>Oblivious / Forewarn / Dry Skin</t>
        </is>
      </c>
      <c r="E6849" s="37" t="inlineStr">
        <is>
          <t>Snow Cloak / Snow Cloak / Dry Skin</t>
        </is>
      </c>
      <c r="F6849" s="37" t="inlineStr">
        <is>
          <t>Differs from upstream baseline</t>
        </is>
      </c>
      <c r="G6849" s="3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37" t="inlineStr">
        <is>
          <t>2026-10-05</t>
        </is>
      </c>
      <c r="B6851" s="37" t="inlineStr">
        <is>
          <t>Pokemon Stats</t>
        </is>
      </c>
      <c r="C6851" s="37" t="inlineStr">
        <is>
          <t>Kadabra baseDefense</t>
        </is>
      </c>
      <c r="D6851" s="37" t="n">
        <v>30</v>
      </c>
      <c r="E6851" s="37" t="n">
        <v>45</v>
      </c>
      <c r="F6851" s="37" t="inlineStr">
        <is>
          <t>Differs from upstream baseline</t>
        </is>
      </c>
      <c r="G6851" s="3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37" t="inlineStr">
        <is>
          <t>2026-10-05</t>
        </is>
      </c>
      <c r="B6853" s="37" t="inlineStr">
        <is>
          <t>Pokemon Stats</t>
        </is>
      </c>
      <c r="C6853" s="37" t="inlineStr">
        <is>
          <t>Kadabra baseSpeed</t>
        </is>
      </c>
      <c r="D6853" s="37" t="n">
        <v>105</v>
      </c>
      <c r="E6853" s="37" t="n">
        <v>120</v>
      </c>
      <c r="F6853" s="37" t="inlineStr">
        <is>
          <t>Differs from upstream baseline</t>
        </is>
      </c>
      <c r="G6853" s="3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37" t="inlineStr">
        <is>
          <t>2026-10-05</t>
        </is>
      </c>
      <c r="B6855" s="37" t="inlineStr">
        <is>
          <t>Pokemon Stats</t>
        </is>
      </c>
      <c r="C6855" s="37" t="inlineStr">
        <is>
          <t>Kakuna baseSpDefense</t>
        </is>
      </c>
      <c r="D6855" s="37" t="n">
        <v>25</v>
      </c>
      <c r="E6855" s="37" t="n">
        <v>55</v>
      </c>
      <c r="F6855" s="37" t="inlineStr">
        <is>
          <t>Differs from upstream baseline</t>
        </is>
      </c>
      <c r="G6855" s="3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37" t="inlineStr">
        <is>
          <t>2026-10-05</t>
        </is>
      </c>
      <c r="B6857" s="37" t="inlineStr">
        <is>
          <t>Pokemon Stats</t>
        </is>
      </c>
      <c r="C6857" s="37" t="inlineStr">
        <is>
          <t>Karrablast baseHP</t>
        </is>
      </c>
      <c r="D6857" s="37" t="n">
        <v>50</v>
      </c>
      <c r="E6857" s="37" t="n">
        <v>66</v>
      </c>
      <c r="F6857" s="37" t="inlineStr">
        <is>
          <t>Differs from upstream baseline</t>
        </is>
      </c>
      <c r="G6857" s="3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37" t="inlineStr">
        <is>
          <t>2026-10-05</t>
        </is>
      </c>
      <c r="B6859" s="37" t="inlineStr">
        <is>
          <t>Pokemon Stats</t>
        </is>
      </c>
      <c r="C6859" s="37" t="inlineStr">
        <is>
          <t>Karrablast baseDefense</t>
        </is>
      </c>
      <c r="D6859" s="37" t="n">
        <v>45</v>
      </c>
      <c r="E6859" s="37" t="n">
        <v>63</v>
      </c>
      <c r="F6859" s="37" t="inlineStr">
        <is>
          <t>Differs from upstream baseline</t>
        </is>
      </c>
      <c r="G6859" s="3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37" t="inlineStr">
        <is>
          <t>2026-10-05</t>
        </is>
      </c>
      <c r="B6861" s="37" t="inlineStr">
        <is>
          <t>Pokemon Stats</t>
        </is>
      </c>
      <c r="C6861" s="37" t="inlineStr">
        <is>
          <t>Karrablast baseSpDefense</t>
        </is>
      </c>
      <c r="D6861" s="37" t="n">
        <v>45</v>
      </c>
      <c r="E6861" s="37" t="n">
        <v>68</v>
      </c>
      <c r="F6861" s="37" t="inlineStr">
        <is>
          <t>Differs from upstream baseline</t>
        </is>
      </c>
      <c r="G6861" s="3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37" t="inlineStr">
        <is>
          <t>2026-10-05</t>
        </is>
      </c>
      <c r="B6863" s="37" t="inlineStr">
        <is>
          <t>Evolutions</t>
        </is>
      </c>
      <c r="C6863" s="37" t="inlineStr">
        <is>
          <t>Karrablast evolution</t>
        </is>
      </c>
      <c r="D6863" s="37" t="inlineStr">
        <is>
          <t>Trade Specific Mon SPECIES_SHELMET -&gt; Escavalier</t>
        </is>
      </c>
      <c r="E6863" s="37" t="inlineStr">
        <is>
          <t>Lv 34 -&gt; Escavalier</t>
        </is>
      </c>
      <c r="F6863" s="37" t="inlineStr">
        <is>
          <t>Differs from upstream baseline</t>
        </is>
      </c>
      <c r="G6863" s="3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37" t="inlineStr">
        <is>
          <t>2026-10-05</t>
        </is>
      </c>
      <c r="B6865" s="37" t="inlineStr">
        <is>
          <t>Pokemon Stats</t>
        </is>
      </c>
      <c r="C6865" s="37" t="inlineStr">
        <is>
          <t>Kecleon baseDefense</t>
        </is>
      </c>
      <c r="D6865" s="37" t="n">
        <v>70</v>
      </c>
      <c r="E6865" s="37" t="n">
        <v>135</v>
      </c>
      <c r="F6865" s="37" t="inlineStr">
        <is>
          <t>Differs from upstream baseline</t>
        </is>
      </c>
      <c r="G6865" s="3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37" t="inlineStr">
        <is>
          <t>2026-10-05</t>
        </is>
      </c>
      <c r="B6867" s="37" t="inlineStr">
        <is>
          <t>Abilities</t>
        </is>
      </c>
      <c r="C6867" s="37" t="inlineStr">
        <is>
          <t>Kecleon abilities</t>
        </is>
      </c>
      <c r="D6867" s="37" t="inlineStr">
        <is>
          <t>Color Change / Protean</t>
        </is>
      </c>
      <c r="E6867" s="37" t="inlineStr">
        <is>
          <t>Adaptability / Color Change / Protean</t>
        </is>
      </c>
      <c r="F6867" s="37" t="inlineStr">
        <is>
          <t>Differs from upstream baseline</t>
        </is>
      </c>
      <c r="G6867" s="3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37" t="inlineStr">
        <is>
          <t>2026-10-05</t>
        </is>
      </c>
      <c r="B6869" s="37" t="inlineStr">
        <is>
          <t>Pokemon Stats</t>
        </is>
      </c>
      <c r="C6869" s="37" t="inlineStr">
        <is>
          <t>Keldeo baseSpAttack</t>
        </is>
      </c>
      <c r="D6869" s="37" t="n">
        <v>129</v>
      </c>
      <c r="E6869" s="37" t="n">
        <v>151</v>
      </c>
      <c r="F6869" s="37" t="inlineStr">
        <is>
          <t>Differs from upstream baseline</t>
        </is>
      </c>
      <c r="G6869" s="3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37" t="inlineStr">
        <is>
          <t>2026-10-05</t>
        </is>
      </c>
      <c r="B6871" s="37" t="inlineStr">
        <is>
          <t>Pokemon Stats</t>
        </is>
      </c>
      <c r="C6871" s="37" t="inlineStr">
        <is>
          <t>Kingambit baseAttack</t>
        </is>
      </c>
      <c r="D6871" s="37" t="n">
        <v>135</v>
      </c>
      <c r="E6871" s="37" t="n">
        <v>151</v>
      </c>
      <c r="F6871" s="37" t="inlineStr">
        <is>
          <t>Differs from upstream baseline</t>
        </is>
      </c>
      <c r="G6871" s="3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37" t="inlineStr">
        <is>
          <t>2026-10-05</t>
        </is>
      </c>
      <c r="B6873" s="37" t="inlineStr">
        <is>
          <t>Pokemon Stats</t>
        </is>
      </c>
      <c r="C6873" s="37" t="inlineStr">
        <is>
          <t>Kingambit baseSpeed</t>
        </is>
      </c>
      <c r="D6873" s="37" t="n">
        <v>50</v>
      </c>
      <c r="E6873" s="37" t="n">
        <v>64</v>
      </c>
      <c r="F6873" s="37" t="inlineStr">
        <is>
          <t>Differs from upstream baseline</t>
        </is>
      </c>
      <c r="G6873" s="3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37" t="inlineStr">
        <is>
          <t>2026-10-05</t>
        </is>
      </c>
      <c r="B6875" s="37" t="inlineStr">
        <is>
          <t>Abilities</t>
        </is>
      </c>
      <c r="C6875" s="37" t="inlineStr">
        <is>
          <t>Kingler abilities</t>
        </is>
      </c>
      <c r="D6875" s="37" t="inlineStr">
        <is>
          <t>Hyper Cutter / Shell Armor / Sheer Force</t>
        </is>
      </c>
      <c r="E6875" s="37" t="inlineStr">
        <is>
          <t>Swift Swim / Hyper Cutter / Sheer Force</t>
        </is>
      </c>
      <c r="F6875" s="37" t="inlineStr">
        <is>
          <t>Differs from upstream baseline</t>
        </is>
      </c>
      <c r="G6875" s="3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37" t="inlineStr">
        <is>
          <t>2026-10-05</t>
        </is>
      </c>
      <c r="B6877" s="37" t="inlineStr">
        <is>
          <t>Evolutions</t>
        </is>
      </c>
      <c r="C6877" s="37" t="inlineStr">
        <is>
          <t>Klang evolution</t>
        </is>
      </c>
      <c r="D6877" s="37" t="inlineStr">
        <is>
          <t>Lv 49 -&gt; Klinklang</t>
        </is>
      </c>
      <c r="E6877" s="37" t="inlineStr">
        <is>
          <t>Lv 45 -&gt; Klinklang</t>
        </is>
      </c>
      <c r="F6877" s="37" t="inlineStr">
        <is>
          <t>Differs from upstream baseline</t>
        </is>
      </c>
      <c r="G6877" s="3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37" t="inlineStr">
        <is>
          <t>2026-10-05</t>
        </is>
      </c>
      <c r="B6879" s="37" t="inlineStr">
        <is>
          <t>Pokemon Stats</t>
        </is>
      </c>
      <c r="C6879" s="37" t="inlineStr">
        <is>
          <t>Kleavor baseSpAttack</t>
        </is>
      </c>
      <c r="D6879" s="37" t="n">
        <v>45</v>
      </c>
      <c r="E6879" s="37" t="n">
        <v>30</v>
      </c>
      <c r="F6879" s="37" t="inlineStr">
        <is>
          <t>Differs from upstream baseline</t>
        </is>
      </c>
      <c r="G6879" s="3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37" t="inlineStr">
        <is>
          <t>2026-10-05</t>
        </is>
      </c>
      <c r="B6881" s="37" t="inlineStr">
        <is>
          <t>Pokemon Stats</t>
        </is>
      </c>
      <c r="C6881" s="37" t="inlineStr">
        <is>
          <t>Klefki baseHP</t>
        </is>
      </c>
      <c r="D6881" s="37" t="n">
        <v>57</v>
      </c>
      <c r="E6881" s="37" t="n">
        <v>65</v>
      </c>
      <c r="F6881" s="37" t="inlineStr">
        <is>
          <t>Differs from upstream baseline</t>
        </is>
      </c>
      <c r="G6881" s="3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37" t="inlineStr">
        <is>
          <t>2026-10-05</t>
        </is>
      </c>
      <c r="B6883" s="37" t="inlineStr">
        <is>
          <t>Pokemon Stats</t>
        </is>
      </c>
      <c r="C6883" s="37" t="inlineStr">
        <is>
          <t>Klefki baseSpeed</t>
        </is>
      </c>
      <c r="D6883" s="37" t="n">
        <v>75</v>
      </c>
      <c r="E6883" s="37" t="n">
        <v>85</v>
      </c>
      <c r="F6883" s="37" t="inlineStr">
        <is>
          <t>Differs from upstream baseline</t>
        </is>
      </c>
      <c r="G6883" s="3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37" t="inlineStr">
        <is>
          <t>2026-10-05</t>
        </is>
      </c>
      <c r="B6885" s="37" t="inlineStr">
        <is>
          <t>Pokemon Stats</t>
        </is>
      </c>
      <c r="C6885" s="37" t="inlineStr">
        <is>
          <t>Klinklang baseSpAttack</t>
        </is>
      </c>
      <c r="D6885" s="37" t="n">
        <v>70</v>
      </c>
      <c r="E6885" s="37" t="n">
        <v>80</v>
      </c>
      <c r="F6885" s="37" t="inlineStr">
        <is>
          <t>Differs from upstream baseline</t>
        </is>
      </c>
      <c r="G6885" s="3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37" t="inlineStr">
        <is>
          <t>2026-10-05</t>
        </is>
      </c>
      <c r="B6887" s="37" t="inlineStr">
        <is>
          <t>Abilities</t>
        </is>
      </c>
      <c r="C6887" s="37" t="inlineStr">
        <is>
          <t>Koraidon abilities</t>
        </is>
      </c>
      <c r="D6887" s="37" t="inlineStr">
        <is>
          <t>Orichalcum Pulse</t>
        </is>
      </c>
      <c r="E6887" s="37" t="inlineStr">
        <is>
          <t>Pressure</t>
        </is>
      </c>
      <c r="F6887" s="37" t="inlineStr">
        <is>
          <t>Differs from upstream baseline</t>
        </is>
      </c>
      <c r="G6887" s="3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37" t="inlineStr">
        <is>
          <t>2026-10-05</t>
        </is>
      </c>
      <c r="B6889" s="37" t="inlineStr">
        <is>
          <t>Abilities</t>
        </is>
      </c>
      <c r="C6889" s="37" t="inlineStr">
        <is>
          <t>Kricketune abilities</t>
        </is>
      </c>
      <c r="D6889" s="37" t="inlineStr">
        <is>
          <t>Swarm / Technician</t>
        </is>
      </c>
      <c r="E6889" s="37" t="inlineStr">
        <is>
          <t>Hyper Cutter / Technician</t>
        </is>
      </c>
      <c r="F6889" s="37" t="inlineStr">
        <is>
          <t>Differs from upstream baseline</t>
        </is>
      </c>
      <c r="G6889" s="3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37" t="inlineStr">
        <is>
          <t>2026-10-05</t>
        </is>
      </c>
      <c r="B6891" s="37" t="inlineStr">
        <is>
          <t>Pokemon Stats</t>
        </is>
      </c>
      <c r="C6891" s="37" t="inlineStr">
        <is>
          <t>Krokorok baseAttack</t>
        </is>
      </c>
      <c r="D6891" s="37" t="n">
        <v>82</v>
      </c>
      <c r="E6891" s="37" t="n">
        <v>91</v>
      </c>
      <c r="F6891" s="37" t="inlineStr">
        <is>
          <t>Differs from upstream baseline</t>
        </is>
      </c>
      <c r="G6891" s="3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37" t="inlineStr">
        <is>
          <t>2026-10-05</t>
        </is>
      </c>
      <c r="B6893" s="37" t="inlineStr">
        <is>
          <t>Pokemon Stats</t>
        </is>
      </c>
      <c r="C6893" s="37" t="inlineStr">
        <is>
          <t>Krokorok baseSpAttack</t>
        </is>
      </c>
      <c r="D6893" s="37" t="n">
        <v>45</v>
      </c>
      <c r="E6893" s="37" t="n">
        <v>30</v>
      </c>
      <c r="F6893" s="37" t="inlineStr">
        <is>
          <t>Differs from upstream baseline</t>
        </is>
      </c>
      <c r="G6893" s="3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37" t="inlineStr">
        <is>
          <t>2026-10-05</t>
        </is>
      </c>
      <c r="B6895" s="37" t="inlineStr">
        <is>
          <t>Pokemon Stats</t>
        </is>
      </c>
      <c r="C6895" s="37" t="inlineStr">
        <is>
          <t>Krokorok baseSpeed</t>
        </is>
      </c>
      <c r="D6895" s="37" t="n">
        <v>74</v>
      </c>
      <c r="E6895" s="37" t="n">
        <v>82</v>
      </c>
      <c r="F6895" s="37" t="inlineStr">
        <is>
          <t>Differs from upstream baseline</t>
        </is>
      </c>
      <c r="G6895" s="3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37" t="inlineStr">
        <is>
          <t>2026-10-05</t>
        </is>
      </c>
      <c r="B6897" s="37" t="inlineStr">
        <is>
          <t>Pokemon Stats</t>
        </is>
      </c>
      <c r="C6897" s="37" t="inlineStr">
        <is>
          <t>Krookodile baseSpAttack</t>
        </is>
      </c>
      <c r="D6897" s="37" t="n">
        <v>65</v>
      </c>
      <c r="E6897" s="37" t="n">
        <v>30</v>
      </c>
      <c r="F6897" s="37" t="inlineStr">
        <is>
          <t>Differs from upstream baseline</t>
        </is>
      </c>
      <c r="G6897" s="3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37" t="inlineStr">
        <is>
          <t>2026-10-05</t>
        </is>
      </c>
      <c r="B6899" s="37" t="inlineStr">
        <is>
          <t>Abilities</t>
        </is>
      </c>
      <c r="C6899" s="37" t="inlineStr">
        <is>
          <t>Kyogre abilities</t>
        </is>
      </c>
      <c r="D6899" s="37" t="inlineStr">
        <is>
          <t>Drizzle</t>
        </is>
      </c>
      <c r="E6899" s="37" t="inlineStr">
        <is>
          <t>Pressure</t>
        </is>
      </c>
      <c r="F6899" s="37" t="inlineStr">
        <is>
          <t>Differs from upstream baseline</t>
        </is>
      </c>
      <c r="G6899" s="3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37" t="inlineStr">
        <is>
          <t>2026-10-05</t>
        </is>
      </c>
      <c r="B6901" s="37" t="inlineStr">
        <is>
          <t>Abilities</t>
        </is>
      </c>
      <c r="C6901" s="37" t="inlineStr">
        <is>
          <t>Lairon abilities</t>
        </is>
      </c>
      <c r="D6901" s="37" t="inlineStr">
        <is>
          <t>Sturdy / Rock Head / Heavy Metal</t>
        </is>
      </c>
      <c r="E6901" s="37" t="inlineStr">
        <is>
          <t>Rock Head / Rock Head / Heavy Metal</t>
        </is>
      </c>
      <c r="F6901" s="37" t="inlineStr">
        <is>
          <t>Differs from upstream baseline</t>
        </is>
      </c>
      <c r="G6901" s="3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37" t="inlineStr">
        <is>
          <t>2026-10-05</t>
        </is>
      </c>
      <c r="B6903" s="37" t="inlineStr">
        <is>
          <t>Pokemon Stats</t>
        </is>
      </c>
      <c r="C6903" s="37" t="inlineStr">
        <is>
          <t>Lampent baseAttack</t>
        </is>
      </c>
      <c r="D6903" s="37" t="n">
        <v>40</v>
      </c>
      <c r="E6903" s="37" t="n">
        <v>30</v>
      </c>
      <c r="F6903" s="37" t="inlineStr">
        <is>
          <t>Differs from upstream baseline</t>
        </is>
      </c>
      <c r="G6903" s="3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37" t="inlineStr">
        <is>
          <t>2026-10-05</t>
        </is>
      </c>
      <c r="B6905" s="37" t="inlineStr">
        <is>
          <t>Pokemon Stats</t>
        </is>
      </c>
      <c r="C6905" s="37" t="inlineStr">
        <is>
          <t>Lampent baseSpDefense</t>
        </is>
      </c>
      <c r="D6905" s="37" t="n">
        <v>60</v>
      </c>
      <c r="E6905" s="37" t="n">
        <v>62</v>
      </c>
      <c r="F6905" s="37" t="inlineStr">
        <is>
          <t>Differs from upstream baseline</t>
        </is>
      </c>
      <c r="G6905" s="3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37" t="inlineStr">
        <is>
          <t>2026-10-05</t>
        </is>
      </c>
      <c r="B6907" s="37" t="inlineStr">
        <is>
          <t>Abilities</t>
        </is>
      </c>
      <c r="C6907" s="37" t="inlineStr">
        <is>
          <t>Lanturn abilities</t>
        </is>
      </c>
      <c r="D6907" s="37" t="inlineStr">
        <is>
          <t>Volt Absorb / Illuminate / Water Absorb</t>
        </is>
      </c>
      <c r="E6907" s="37" t="inlineStr">
        <is>
          <t>Volt Absorb / Volt Absorb / Water Absorb</t>
        </is>
      </c>
      <c r="F6907" s="37" t="inlineStr">
        <is>
          <t>Differs from upstream baseline</t>
        </is>
      </c>
      <c r="G6907" s="3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37" t="inlineStr">
        <is>
          <t>2026-10-05</t>
        </is>
      </c>
      <c r="B6909" s="37" t="inlineStr">
        <is>
          <t>Pokemon Stats</t>
        </is>
      </c>
      <c r="C6909" s="37" t="inlineStr">
        <is>
          <t>Lapras baseSpAttack</t>
        </is>
      </c>
      <c r="D6909" s="37" t="n">
        <v>85</v>
      </c>
      <c r="E6909" s="37" t="n">
        <v>95</v>
      </c>
      <c r="F6909" s="37" t="inlineStr">
        <is>
          <t>Differs from upstream baseline</t>
        </is>
      </c>
      <c r="G6909" s="3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37" t="inlineStr">
        <is>
          <t>2026-10-05</t>
        </is>
      </c>
      <c r="B6911" s="37" t="inlineStr">
        <is>
          <t>Pokemon Stats</t>
        </is>
      </c>
      <c r="C6911" s="37" t="inlineStr">
        <is>
          <t>Larvesta baseAttack</t>
        </is>
      </c>
      <c r="D6911" s="37" t="n">
        <v>85</v>
      </c>
      <c r="E6911" s="37" t="n">
        <v>96</v>
      </c>
      <c r="F6911" s="37" t="inlineStr">
        <is>
          <t>Differs from upstream baseline</t>
        </is>
      </c>
      <c r="G6911" s="3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37" t="inlineStr">
        <is>
          <t>2026-10-05</t>
        </is>
      </c>
      <c r="B6913" s="37" t="inlineStr">
        <is>
          <t>Pokemon Stats</t>
        </is>
      </c>
      <c r="C6913" s="37" t="inlineStr">
        <is>
          <t>Larvesta baseSpeed</t>
        </is>
      </c>
      <c r="D6913" s="37" t="n">
        <v>60</v>
      </c>
      <c r="E6913" s="37" t="n">
        <v>69</v>
      </c>
      <c r="F6913" s="37" t="inlineStr">
        <is>
          <t>Differs from upstream baseline</t>
        </is>
      </c>
      <c r="G6913" s="3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37" t="inlineStr">
        <is>
          <t>2026-10-05</t>
        </is>
      </c>
      <c r="B6915" s="37" t="inlineStr">
        <is>
          <t>Abilities</t>
        </is>
      </c>
      <c r="C6915" s="37" t="inlineStr">
        <is>
          <t>Larvitar abilities</t>
        </is>
      </c>
      <c r="D6915" s="37" t="inlineStr">
        <is>
          <t>Guts / Sand Veil</t>
        </is>
      </c>
      <c r="E6915" s="37" t="inlineStr">
        <is>
          <t>Guts / Guts / Sand Veil</t>
        </is>
      </c>
      <c r="F6915" s="37" t="inlineStr">
        <is>
          <t>Differs from upstream baseline</t>
        </is>
      </c>
      <c r="G6915" s="3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37" t="inlineStr">
        <is>
          <t>2026-10-05</t>
        </is>
      </c>
      <c r="B6917" s="37" t="inlineStr">
        <is>
          <t>Pokemon Stats</t>
        </is>
      </c>
      <c r="C6917" s="37" t="inlineStr">
        <is>
          <t>Leavanny baseHP</t>
        </is>
      </c>
      <c r="D6917" s="37" t="n">
        <v>75</v>
      </c>
      <c r="E6917" s="37" t="n">
        <v>82</v>
      </c>
      <c r="F6917" s="37" t="inlineStr">
        <is>
          <t>Differs from upstream baseline</t>
        </is>
      </c>
      <c r="G6917" s="3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37" t="inlineStr">
        <is>
          <t>2026-10-05</t>
        </is>
      </c>
      <c r="B6919" s="37" t="inlineStr">
        <is>
          <t>Pokemon Stats</t>
        </is>
      </c>
      <c r="C6919" s="37" t="inlineStr">
        <is>
          <t>Leavanny baseSpAttack</t>
        </is>
      </c>
      <c r="D6919" s="37" t="n">
        <v>70</v>
      </c>
      <c r="E6919" s="37" t="n">
        <v>76</v>
      </c>
      <c r="F6919" s="37" t="inlineStr">
        <is>
          <t>Differs from upstream baseline</t>
        </is>
      </c>
      <c r="G6919" s="3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37" t="inlineStr">
        <is>
          <t>2026-10-05</t>
        </is>
      </c>
      <c r="B6921" s="37" t="inlineStr">
        <is>
          <t>Pokemon Stats</t>
        </is>
      </c>
      <c r="C6921" s="37" t="inlineStr">
        <is>
          <t>Leavanny baseSpeed</t>
        </is>
      </c>
      <c r="D6921" s="37" t="n">
        <v>92</v>
      </c>
      <c r="E6921" s="37" t="n">
        <v>102</v>
      </c>
      <c r="F6921" s="37" t="inlineStr">
        <is>
          <t>Differs from upstream baseline</t>
        </is>
      </c>
      <c r="G6921" s="3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37" t="inlineStr">
        <is>
          <t>2026-10-05</t>
        </is>
      </c>
      <c r="B6923" s="37" t="inlineStr">
        <is>
          <t>Pokemon Stats</t>
        </is>
      </c>
      <c r="C6923" s="37" t="inlineStr">
        <is>
          <t>Ledian baseAttack</t>
        </is>
      </c>
      <c r="D6923" s="37" t="n">
        <v>35</v>
      </c>
      <c r="E6923" s="37" t="n">
        <v>85</v>
      </c>
      <c r="F6923" s="37" t="inlineStr">
        <is>
          <t>Differs from upstream baseline</t>
        </is>
      </c>
      <c r="G6923" s="3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37" t="inlineStr">
        <is>
          <t>2026-10-05</t>
        </is>
      </c>
      <c r="B6925" s="37" t="inlineStr">
        <is>
          <t>Pokemon Stats</t>
        </is>
      </c>
      <c r="C6925" s="37" t="inlineStr">
        <is>
          <t>Ledyba baseAttack</t>
        </is>
      </c>
      <c r="D6925" s="37" t="n">
        <v>20</v>
      </c>
      <c r="E6925" s="37" t="n">
        <v>50</v>
      </c>
      <c r="F6925" s="37" t="inlineStr">
        <is>
          <t>Differs from upstream baseline</t>
        </is>
      </c>
      <c r="G6925" s="3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37" t="inlineStr">
        <is>
          <t>2026-10-05</t>
        </is>
      </c>
      <c r="B6927" s="37" t="inlineStr">
        <is>
          <t>Abilities</t>
        </is>
      </c>
      <c r="C6927" s="37" t="inlineStr">
        <is>
          <t>Lickilicky abilities</t>
        </is>
      </c>
      <c r="D6927" s="37" t="inlineStr">
        <is>
          <t>Own Tempo / Oblivious / Cloud Nine</t>
        </is>
      </c>
      <c r="E6927" s="37" t="inlineStr">
        <is>
          <t>Poison Heal / Guts / Cloud Nine</t>
        </is>
      </c>
      <c r="F6927" s="37" t="inlineStr">
        <is>
          <t>Differs from upstream baseline</t>
        </is>
      </c>
      <c r="G6927" s="3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37" t="inlineStr">
        <is>
          <t>2026-10-05</t>
        </is>
      </c>
      <c r="B6929" s="37" t="inlineStr">
        <is>
          <t>Abilities</t>
        </is>
      </c>
      <c r="C6929" s="37" t="inlineStr">
        <is>
          <t>Lickitung abilities</t>
        </is>
      </c>
      <c r="D6929" s="37" t="inlineStr">
        <is>
          <t>Own Tempo / Oblivious / Cloud Nine</t>
        </is>
      </c>
      <c r="E6929" s="37" t="inlineStr">
        <is>
          <t>Gluttony / Gluttony / Cloud Nine</t>
        </is>
      </c>
      <c r="F6929" s="37" t="inlineStr">
        <is>
          <t>Differs from upstream baseline</t>
        </is>
      </c>
      <c r="G6929" s="3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37" t="inlineStr">
        <is>
          <t>2026-10-05</t>
        </is>
      </c>
      <c r="B6931" s="37" t="inlineStr">
        <is>
          <t>Pokemon Stats</t>
        </is>
      </c>
      <c r="C6931" s="37" t="inlineStr">
        <is>
          <t>Liepard baseAttack</t>
        </is>
      </c>
      <c r="D6931" s="37" t="n">
        <v>88</v>
      </c>
      <c r="E6931" s="37" t="n">
        <v>98</v>
      </c>
      <c r="F6931" s="37" t="inlineStr">
        <is>
          <t>Differs from upstream baseline</t>
        </is>
      </c>
      <c r="G6931" s="3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37" t="inlineStr">
        <is>
          <t>2026-10-05</t>
        </is>
      </c>
      <c r="B6933" s="37" t="inlineStr">
        <is>
          <t>Pokemon Stats</t>
        </is>
      </c>
      <c r="C6933" s="37" t="inlineStr">
        <is>
          <t>Liepard baseSpDefense</t>
        </is>
      </c>
      <c r="D6933" s="37" t="n">
        <v>50</v>
      </c>
      <c r="E6933" s="37" t="n">
        <v>60</v>
      </c>
      <c r="F6933" s="37" t="inlineStr">
        <is>
          <t>Differs from upstream baseline</t>
        </is>
      </c>
      <c r="G6933" s="3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37" t="inlineStr">
        <is>
          <t>2026-10-05</t>
        </is>
      </c>
      <c r="B6935" s="37" t="inlineStr">
        <is>
          <t>Abilities</t>
        </is>
      </c>
      <c r="C6935" s="37" t="inlineStr">
        <is>
          <t>Lileep abilities</t>
        </is>
      </c>
      <c r="D6935" s="37" t="inlineStr">
        <is>
          <t>Suction Cups / Storm Drain</t>
        </is>
      </c>
      <c r="E6935" s="37" t="inlineStr">
        <is>
          <t>Solid Rock / Storm Drain</t>
        </is>
      </c>
      <c r="F6935" s="37" t="inlineStr">
        <is>
          <t>Differs from upstream baseline</t>
        </is>
      </c>
      <c r="G6935" s="3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37" t="inlineStr">
        <is>
          <t>2026-10-05</t>
        </is>
      </c>
      <c r="B6937" s="37" t="inlineStr">
        <is>
          <t>Pokemon Stats</t>
        </is>
      </c>
      <c r="C6937" s="37" t="inlineStr">
        <is>
          <t>Lilligant baseSpAttack</t>
        </is>
      </c>
      <c r="D6937" s="37" t="n">
        <v>110</v>
      </c>
      <c r="E6937" s="37" t="n">
        <v>126</v>
      </c>
      <c r="F6937" s="37" t="inlineStr">
        <is>
          <t>Differs from upstream baseline</t>
        </is>
      </c>
      <c r="G6937" s="3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37" t="inlineStr">
        <is>
          <t>2026-10-05</t>
        </is>
      </c>
      <c r="B6939" s="37" t="inlineStr">
        <is>
          <t>Pokemon Stats</t>
        </is>
      </c>
      <c r="C6939" s="37" t="inlineStr">
        <is>
          <t>Lilligant baseAttack</t>
        </is>
      </c>
      <c r="D6939" s="37" t="n">
        <v>105</v>
      </c>
      <c r="E6939" s="37" t="n">
        <v>116</v>
      </c>
      <c r="F6939" s="37" t="inlineStr">
        <is>
          <t>Differs from upstream baseline</t>
        </is>
      </c>
      <c r="G6939" s="3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37" t="inlineStr">
        <is>
          <t>2026-10-05</t>
        </is>
      </c>
      <c r="B6941" s="37" t="inlineStr">
        <is>
          <t>Pokemon Stats</t>
        </is>
      </c>
      <c r="C6941" s="37" t="inlineStr">
        <is>
          <t>Lilligant baseSpeed</t>
        </is>
      </c>
      <c r="D6941" s="37" t="n">
        <v>105</v>
      </c>
      <c r="E6941" s="37" t="n">
        <v>114</v>
      </c>
      <c r="F6941" s="37" t="inlineStr">
        <is>
          <t>Differs from upstream baseline</t>
        </is>
      </c>
      <c r="G6941" s="3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37" t="inlineStr">
        <is>
          <t>2026-10-05</t>
        </is>
      </c>
      <c r="B6943" s="37" t="inlineStr">
        <is>
          <t>Pokemon Stats</t>
        </is>
      </c>
      <c r="C6943" s="37" t="inlineStr">
        <is>
          <t>Lopunny baseAttack</t>
        </is>
      </c>
      <c r="D6943" s="37" t="n">
        <v>76</v>
      </c>
      <c r="E6943" s="37" t="n">
        <v>86</v>
      </c>
      <c r="F6943" s="37" t="inlineStr">
        <is>
          <t>Differs from upstream baseline</t>
        </is>
      </c>
      <c r="G6943" s="3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37" t="inlineStr">
        <is>
          <t>2026-10-05</t>
        </is>
      </c>
      <c r="B6945" s="37" t="inlineStr">
        <is>
          <t>Abilities</t>
        </is>
      </c>
      <c r="C6945" s="37" t="inlineStr">
        <is>
          <t>Lopunny abilities</t>
        </is>
      </c>
      <c r="D6945" s="37" t="inlineStr">
        <is>
          <t>Cute Charm / Klutz / Limber</t>
        </is>
      </c>
      <c r="E6945" s="37" t="inlineStr">
        <is>
          <t>Scrappy / Scrappy / Limber</t>
        </is>
      </c>
      <c r="F6945" s="37" t="inlineStr">
        <is>
          <t>Differs from upstream baseline</t>
        </is>
      </c>
      <c r="G6945" s="3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37" t="inlineStr">
        <is>
          <t>2026-10-05</t>
        </is>
      </c>
      <c r="B6947" s="37" t="inlineStr">
        <is>
          <t>Abilities</t>
        </is>
      </c>
      <c r="C6947" s="37" t="inlineStr">
        <is>
          <t>Loudred abilities</t>
        </is>
      </c>
      <c r="D6947" s="37" t="inlineStr">
        <is>
          <t>Soundproof / Scrappy</t>
        </is>
      </c>
      <c r="E6947" s="37" t="inlineStr">
        <is>
          <t>Scrappy / Soundproof / Scrappy</t>
        </is>
      </c>
      <c r="F6947" s="37" t="inlineStr">
        <is>
          <t>Differs from upstream baseline</t>
        </is>
      </c>
      <c r="G6947" s="3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37" t="inlineStr">
        <is>
          <t>2026-10-05</t>
        </is>
      </c>
      <c r="B6949" s="37" t="inlineStr">
        <is>
          <t>Abilities</t>
        </is>
      </c>
      <c r="C6949" s="37" t="inlineStr">
        <is>
          <t>Lugia abilities</t>
        </is>
      </c>
      <c r="D6949" s="37" t="inlineStr">
        <is>
          <t>Pressure / Multiscale</t>
        </is>
      </c>
      <c r="E6949" s="37" t="inlineStr">
        <is>
          <t>Filter / Multiscale</t>
        </is>
      </c>
      <c r="F6949" s="37" t="inlineStr">
        <is>
          <t>Differs from upstream baseline</t>
        </is>
      </c>
      <c r="G6949" s="3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37" t="inlineStr">
        <is>
          <t>2026-10-05</t>
        </is>
      </c>
      <c r="B6951" s="37" t="inlineStr">
        <is>
          <t>Pokemon Stats</t>
        </is>
      </c>
      <c r="C6951" s="37" t="inlineStr">
        <is>
          <t>Lumineon baseSpAttack</t>
        </is>
      </c>
      <c r="D6951" s="37" t="n">
        <v>69</v>
      </c>
      <c r="E6951" s="37" t="n">
        <v>75</v>
      </c>
      <c r="F6951" s="37" t="inlineStr">
        <is>
          <t>Differs from upstream baseline</t>
        </is>
      </c>
      <c r="G6951" s="3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37" t="inlineStr">
        <is>
          <t>2026-10-05</t>
        </is>
      </c>
      <c r="B6953" s="37" t="inlineStr">
        <is>
          <t>Pokemon Stats</t>
        </is>
      </c>
      <c r="C6953" s="37" t="inlineStr">
        <is>
          <t>Lunatone baseDefense</t>
        </is>
      </c>
      <c r="D6953" s="37" t="n">
        <v>65</v>
      </c>
      <c r="E6953" s="37" t="n">
        <v>75</v>
      </c>
      <c r="F6953" s="37" t="inlineStr">
        <is>
          <t>Differs from upstream baseline</t>
        </is>
      </c>
      <c r="G6953" s="3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37" t="inlineStr">
        <is>
          <t>2026-10-05</t>
        </is>
      </c>
      <c r="B6955" s="37" t="inlineStr">
        <is>
          <t>Pokemon Stats</t>
        </is>
      </c>
      <c r="C6955" s="37" t="inlineStr">
        <is>
          <t>Luxray baseSpAttack</t>
        </is>
      </c>
      <c r="D6955" s="37" t="n">
        <v>95</v>
      </c>
      <c r="E6955" s="37" t="n">
        <v>70</v>
      </c>
      <c r="F6955" s="37" t="inlineStr">
        <is>
          <t>Differs from upstream baseline</t>
        </is>
      </c>
      <c r="G6955" s="3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37" t="inlineStr">
        <is>
          <t>2026-10-05</t>
        </is>
      </c>
      <c r="B6957" s="37" t="inlineStr">
        <is>
          <t>Abilities</t>
        </is>
      </c>
      <c r="C6957" s="37" t="inlineStr">
        <is>
          <t>Luxray abilities</t>
        </is>
      </c>
      <c r="D6957" s="37" t="inlineStr">
        <is>
          <t>Rivalry / Intimidate / Guts</t>
        </is>
      </c>
      <c r="E6957" s="37" t="inlineStr">
        <is>
          <t>Tinted Lens / Reckless / Guts</t>
        </is>
      </c>
      <c r="F6957" s="37" t="inlineStr">
        <is>
          <t>Differs from upstream baseline</t>
        </is>
      </c>
      <c r="G6957" s="3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37" t="inlineStr">
        <is>
          <t>2026-10-05</t>
        </is>
      </c>
      <c r="B6959" s="37" t="inlineStr">
        <is>
          <t>Abilities</t>
        </is>
      </c>
      <c r="C6959" s="37" t="inlineStr">
        <is>
          <t>Machamp abilities</t>
        </is>
      </c>
      <c r="D6959" s="37" t="inlineStr">
        <is>
          <t>Guts / No Guard / Steadfast</t>
        </is>
      </c>
      <c r="E6959" s="37" t="inlineStr">
        <is>
          <t>No Guard / No Guard / Steadfast</t>
        </is>
      </c>
      <c r="F6959" s="37" t="inlineStr">
        <is>
          <t>Differs from upstream baseline</t>
        </is>
      </c>
      <c r="G6959" s="3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37" t="inlineStr">
        <is>
          <t>2026-10-05</t>
        </is>
      </c>
      <c r="B6961" s="37" t="inlineStr">
        <is>
          <t>Pokemon Stats</t>
        </is>
      </c>
      <c r="C6961" s="37" t="inlineStr">
        <is>
          <t>Machoke baseSpDefense</t>
        </is>
      </c>
      <c r="D6961" s="37" t="n">
        <v>60</v>
      </c>
      <c r="E6961" s="37" t="n">
        <v>70</v>
      </c>
      <c r="F6961" s="37" t="inlineStr">
        <is>
          <t>Differs from upstream baseline</t>
        </is>
      </c>
      <c r="G6961" s="3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37" t="inlineStr">
        <is>
          <t>2026-10-05</t>
        </is>
      </c>
      <c r="B6963" s="37" t="inlineStr">
        <is>
          <t>Pokemon Stats</t>
        </is>
      </c>
      <c r="C6963" s="37" t="inlineStr">
        <is>
          <t>Machop baseAttack</t>
        </is>
      </c>
      <c r="D6963" s="37" t="n">
        <v>80</v>
      </c>
      <c r="E6963" s="37" t="n">
        <v>75</v>
      </c>
      <c r="F6963" s="37" t="inlineStr">
        <is>
          <t>Differs from upstream baseline</t>
        </is>
      </c>
      <c r="G6963" s="3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37" t="inlineStr">
        <is>
          <t>2026-10-05</t>
        </is>
      </c>
      <c r="B6965" s="37" t="inlineStr">
        <is>
          <t>Pokemon Stats</t>
        </is>
      </c>
      <c r="C6965" s="37" t="inlineStr">
        <is>
          <t>Magcargo baseHP</t>
        </is>
      </c>
      <c r="D6965" s="37" t="n">
        <v>60</v>
      </c>
      <c r="E6965" s="37" t="n">
        <v>70</v>
      </c>
      <c r="F6965" s="37" t="inlineStr">
        <is>
          <t>Differs from upstream baseline</t>
        </is>
      </c>
      <c r="G6965" s="3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37" t="inlineStr">
        <is>
          <t>2026-10-05</t>
        </is>
      </c>
      <c r="B6967" s="37" t="inlineStr">
        <is>
          <t>Pokemon Stats</t>
        </is>
      </c>
      <c r="C6967" s="37" t="inlineStr">
        <is>
          <t>Magcargo baseSpAttack</t>
        </is>
      </c>
      <c r="D6967" s="37" t="n">
        <v>90</v>
      </c>
      <c r="E6967" s="37" t="n">
        <v>109</v>
      </c>
      <c r="F6967" s="37" t="inlineStr">
        <is>
          <t>Differs from upstream baseline</t>
        </is>
      </c>
      <c r="G6967" s="3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37" t="inlineStr">
        <is>
          <t>2026-10-05</t>
        </is>
      </c>
      <c r="B6969" s="37" t="inlineStr">
        <is>
          <t>Abilities</t>
        </is>
      </c>
      <c r="C6969" s="37" t="inlineStr">
        <is>
          <t>Magcargo abilities</t>
        </is>
      </c>
      <c r="D6969" s="37" t="inlineStr">
        <is>
          <t>Magma Armor / Flame Body / Weak Armor</t>
        </is>
      </c>
      <c r="E6969" s="37" t="inlineStr">
        <is>
          <t>Magma Armor / Solid Rock / Weak Armor</t>
        </is>
      </c>
      <c r="F6969" s="37" t="inlineStr">
        <is>
          <t>Differs from upstream baseline</t>
        </is>
      </c>
      <c r="G6969" s="3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37" t="inlineStr">
        <is>
          <t>2026-10-05</t>
        </is>
      </c>
      <c r="B6971" s="37" t="inlineStr">
        <is>
          <t>Pokemon Stats</t>
        </is>
      </c>
      <c r="C6971" s="37" t="inlineStr">
        <is>
          <t>Magmortar baseSpeed</t>
        </is>
      </c>
      <c r="D6971" s="37" t="n">
        <v>83</v>
      </c>
      <c r="E6971" s="37" t="n">
        <v>93</v>
      </c>
      <c r="F6971" s="37" t="inlineStr">
        <is>
          <t>Differs from upstream baseline</t>
        </is>
      </c>
      <c r="G6971" s="3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37" t="inlineStr">
        <is>
          <t>2026-10-05</t>
        </is>
      </c>
      <c r="B6973" s="37" t="inlineStr">
        <is>
          <t>Abilities</t>
        </is>
      </c>
      <c r="C6973" s="37" t="inlineStr">
        <is>
          <t>Magnemite abilities</t>
        </is>
      </c>
      <c r="D6973" s="37" t="inlineStr">
        <is>
          <t>Magnet Pull / Sturdy / Analytic</t>
        </is>
      </c>
      <c r="E6973" s="37" t="inlineStr">
        <is>
          <t>Magnet Pull / Magnet Pull / Analytic</t>
        </is>
      </c>
      <c r="F6973" s="37" t="inlineStr">
        <is>
          <t>Differs from upstream baseline</t>
        </is>
      </c>
      <c r="G6973" s="3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37" t="inlineStr">
        <is>
          <t>2026-10-05</t>
        </is>
      </c>
      <c r="B6975" s="37" t="inlineStr">
        <is>
          <t>Abilities</t>
        </is>
      </c>
      <c r="C6975" s="37" t="inlineStr">
        <is>
          <t>Magnezone abilities</t>
        </is>
      </c>
      <c r="D6975" s="37" t="inlineStr">
        <is>
          <t>Magnet Pull / Sturdy / Analytic</t>
        </is>
      </c>
      <c r="E6975" s="37" t="inlineStr">
        <is>
          <t>Levitate / Magnet Pull / Analytic</t>
        </is>
      </c>
      <c r="F6975" s="37" t="inlineStr">
        <is>
          <t>Differs from upstream baseline</t>
        </is>
      </c>
      <c r="G6975" s="3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37" t="inlineStr">
        <is>
          <t>2026-10-05</t>
        </is>
      </c>
      <c r="B6977" s="37" t="inlineStr">
        <is>
          <t>Pokemon Stats</t>
        </is>
      </c>
      <c r="C6977" s="37" t="inlineStr">
        <is>
          <t>Malamar baseHP</t>
        </is>
      </c>
      <c r="D6977" s="37" t="n">
        <v>86</v>
      </c>
      <c r="E6977" s="37" t="n">
        <v>96</v>
      </c>
      <c r="F6977" s="37" t="inlineStr">
        <is>
          <t>Differs from upstream baseline</t>
        </is>
      </c>
      <c r="G6977" s="3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37" t="inlineStr">
        <is>
          <t>2026-10-05</t>
        </is>
      </c>
      <c r="B6979" s="37" t="inlineStr">
        <is>
          <t>Pokemon Stats</t>
        </is>
      </c>
      <c r="C6979" s="37" t="inlineStr">
        <is>
          <t>Mamoswine baseAttack</t>
        </is>
      </c>
      <c r="D6979" s="37" t="n">
        <v>130</v>
      </c>
      <c r="E6979" s="37" t="n">
        <v>135</v>
      </c>
      <c r="F6979" s="37" t="inlineStr">
        <is>
          <t>Differs from upstream baseline</t>
        </is>
      </c>
      <c r="G6979" s="3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37" t="inlineStr">
        <is>
          <t>2026-10-05</t>
        </is>
      </c>
      <c r="B6981" s="37" t="inlineStr">
        <is>
          <t>Abilities</t>
        </is>
      </c>
      <c r="C6981" s="37" t="inlineStr">
        <is>
          <t>Mamoswine abilities</t>
        </is>
      </c>
      <c r="D6981" s="37" t="inlineStr">
        <is>
          <t>Oblivious / Snow Cloak / Thick Fat</t>
        </is>
      </c>
      <c r="E6981" s="37" t="inlineStr">
        <is>
          <t>Thick Fat / Thick Fat / Thick Fat</t>
        </is>
      </c>
      <c r="F6981" s="37" t="inlineStr">
        <is>
          <t>Differs from upstream baseline</t>
        </is>
      </c>
      <c r="G6981" s="3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37" t="inlineStr">
        <is>
          <t>2026-10-05</t>
        </is>
      </c>
      <c r="B6983" s="37" t="inlineStr">
        <is>
          <t>Abilities</t>
        </is>
      </c>
      <c r="C6983" s="37" t="inlineStr">
        <is>
          <t>Mankey abilities</t>
        </is>
      </c>
      <c r="D6983" s="37" t="inlineStr">
        <is>
          <t>Vital Spirit / Anger Point / Defiant</t>
        </is>
      </c>
      <c r="E6983" s="37" t="inlineStr">
        <is>
          <t>Reckless / Reckless / Defiant</t>
        </is>
      </c>
      <c r="F6983" s="37" t="inlineStr">
        <is>
          <t>Differs from upstream baseline</t>
        </is>
      </c>
      <c r="G6983" s="3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37" t="inlineStr">
        <is>
          <t>2026-10-05</t>
        </is>
      </c>
      <c r="B6985" s="37" t="inlineStr">
        <is>
          <t>Abilities</t>
        </is>
      </c>
      <c r="C6985" s="37" t="inlineStr">
        <is>
          <t>Mantine abilities</t>
        </is>
      </c>
      <c r="D6985" s="37" t="inlineStr">
        <is>
          <t>Swift Swim / Water Absorb / Water Veil</t>
        </is>
      </c>
      <c r="E6985" s="37" t="inlineStr">
        <is>
          <t>Swift Swim / Swift Swim / Water Veil</t>
        </is>
      </c>
      <c r="F6985" s="37" t="inlineStr">
        <is>
          <t>Differs from upstream baseline</t>
        </is>
      </c>
      <c r="G6985" s="3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37" t="inlineStr">
        <is>
          <t>2026-10-05</t>
        </is>
      </c>
      <c r="B6987" s="37" t="inlineStr">
        <is>
          <t>Evolutions</t>
        </is>
      </c>
      <c r="C6987" s="37" t="inlineStr">
        <is>
          <t>Mantyke evolution</t>
        </is>
      </c>
      <c r="D6987" s="37" t="inlineStr">
        <is>
          <t>Specific Mon In Party SPECIES_REMORAID -&gt; Mantine</t>
        </is>
      </c>
      <c r="E6987" s="37" t="inlineStr">
        <is>
          <t>Lv 32 -&gt; Mantine</t>
        </is>
      </c>
      <c r="F6987" s="37" t="inlineStr">
        <is>
          <t>Differs from upstream baseline</t>
        </is>
      </c>
      <c r="G6987" s="3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37" t="inlineStr">
        <is>
          <t>2026-10-05</t>
        </is>
      </c>
      <c r="B6989" s="37" t="inlineStr">
        <is>
          <t>Pokemon Stats</t>
        </is>
      </c>
      <c r="C6989" s="37" t="inlineStr">
        <is>
          <t>Maractus baseAttack</t>
        </is>
      </c>
      <c r="D6989" s="37" t="n">
        <v>86</v>
      </c>
      <c r="E6989" s="37" t="n">
        <v>87</v>
      </c>
      <c r="F6989" s="37" t="inlineStr">
        <is>
          <t>Differs from upstream baseline</t>
        </is>
      </c>
      <c r="G6989" s="3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37" t="inlineStr">
        <is>
          <t>2026-10-05</t>
        </is>
      </c>
      <c r="B6991" s="37" t="inlineStr">
        <is>
          <t>Pokemon Stats</t>
        </is>
      </c>
      <c r="C6991" s="37" t="inlineStr">
        <is>
          <t>Maractus baseSpAttack</t>
        </is>
      </c>
      <c r="D6991" s="37" t="n">
        <v>106</v>
      </c>
      <c r="E6991" s="37" t="n">
        <v>116</v>
      </c>
      <c r="F6991" s="37" t="inlineStr">
        <is>
          <t>Differs from upstream baseline</t>
        </is>
      </c>
      <c r="G6991" s="3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37" t="inlineStr">
        <is>
          <t>2026-10-05</t>
        </is>
      </c>
      <c r="B6993" s="37" t="inlineStr">
        <is>
          <t>Pokemon Stats</t>
        </is>
      </c>
      <c r="C6993" s="37" t="inlineStr">
        <is>
          <t>Maractus baseSpeed</t>
        </is>
      </c>
      <c r="D6993" s="37" t="n">
        <v>60</v>
      </c>
      <c r="E6993" s="37" t="n">
        <v>76</v>
      </c>
      <c r="F6993" s="37" t="inlineStr">
        <is>
          <t>Differs from upstream baseline</t>
        </is>
      </c>
      <c r="G6993" s="3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37" t="inlineStr">
        <is>
          <t>2026-10-05</t>
        </is>
      </c>
      <c r="B6995" s="37" t="inlineStr">
        <is>
          <t>Pokemon Stats</t>
        </is>
      </c>
      <c r="C6995" s="37" t="inlineStr">
        <is>
          <t>Marill baseAttack</t>
        </is>
      </c>
      <c r="D6995" s="37" t="n">
        <v>20</v>
      </c>
      <c r="E6995" s="37" t="n">
        <v>40</v>
      </c>
      <c r="F6995" s="37" t="inlineStr">
        <is>
          <t>Differs from upstream baseline</t>
        </is>
      </c>
      <c r="G6995" s="3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37" t="inlineStr">
        <is>
          <t>2026-10-05</t>
        </is>
      </c>
      <c r="B6997" s="37" t="inlineStr">
        <is>
          <t>Abilities</t>
        </is>
      </c>
      <c r="C6997" s="37" t="inlineStr">
        <is>
          <t>Marowak abilities</t>
        </is>
      </c>
      <c r="D6997" s="37" t="inlineStr">
        <is>
          <t>Rock Head / Lightning Rod / Battle Armor</t>
        </is>
      </c>
      <c r="E6997" s="37" t="inlineStr">
        <is>
          <t>Lightning Rod / Rock Head / Battle Armor</t>
        </is>
      </c>
      <c r="F6997" s="37" t="inlineStr">
        <is>
          <t>Differs from upstream baseline</t>
        </is>
      </c>
      <c r="G6997" s="3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37" t="inlineStr">
        <is>
          <t>2026-10-05</t>
        </is>
      </c>
      <c r="B6999" s="37" t="inlineStr">
        <is>
          <t>Abilities</t>
        </is>
      </c>
      <c r="C6999" s="37" t="inlineStr">
        <is>
          <t>Marowak abilities</t>
        </is>
      </c>
      <c r="D6999" s="37" t="inlineStr">
        <is>
          <t>Rock Head</t>
        </is>
      </c>
      <c r="E6999" s="37" t="inlineStr">
        <is>
          <t>Lightning Rod / Rock Head</t>
        </is>
      </c>
      <c r="F6999" s="37" t="inlineStr">
        <is>
          <t>Differs from upstream baseline</t>
        </is>
      </c>
      <c r="G6999" s="3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37" t="inlineStr">
        <is>
          <t>2026-10-05</t>
        </is>
      </c>
      <c r="B7001" s="37" t="inlineStr">
        <is>
          <t>Pokemon Stats</t>
        </is>
      </c>
      <c r="C7001" s="37" t="inlineStr">
        <is>
          <t>Masquerain baseAttack</t>
        </is>
      </c>
      <c r="D7001" s="37" t="n">
        <v>60</v>
      </c>
      <c r="E7001" s="37" t="n">
        <v>80</v>
      </c>
      <c r="F7001" s="37" t="inlineStr">
        <is>
          <t>Differs from upstream baseline</t>
        </is>
      </c>
      <c r="G7001" s="3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37" t="inlineStr">
        <is>
          <t>2026-10-05</t>
        </is>
      </c>
      <c r="B7003" s="37" t="inlineStr">
        <is>
          <t>Pokemon Stats</t>
        </is>
      </c>
      <c r="C7003" s="37" t="inlineStr">
        <is>
          <t>Mawile baseAttack</t>
        </is>
      </c>
      <c r="D7003" s="37" t="n">
        <v>85</v>
      </c>
      <c r="E7003" s="37" t="n">
        <v>105</v>
      </c>
      <c r="F7003" s="37" t="inlineStr">
        <is>
          <t>Differs from upstream baseline</t>
        </is>
      </c>
      <c r="G7003" s="3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37" t="inlineStr">
        <is>
          <t>2026-10-05</t>
        </is>
      </c>
      <c r="B7005" s="37" t="inlineStr">
        <is>
          <t>Pokemon Stats</t>
        </is>
      </c>
      <c r="C7005" s="37" t="inlineStr">
        <is>
          <t>Mawile baseAttack</t>
        </is>
      </c>
      <c r="D7005" s="37" t="n">
        <v>105</v>
      </c>
      <c r="E7005" s="37" t="n">
        <v>125</v>
      </c>
      <c r="F7005" s="37" t="inlineStr">
        <is>
          <t>Differs from upstream baseline</t>
        </is>
      </c>
      <c r="G7005" s="3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37" t="inlineStr">
        <is>
          <t>2026-10-05</t>
        </is>
      </c>
      <c r="B7007" s="37" t="inlineStr">
        <is>
          <t>Pokemon Stats</t>
        </is>
      </c>
      <c r="C7007" s="37" t="inlineStr">
        <is>
          <t>Medicham baseAttack</t>
        </is>
      </c>
      <c r="D7007" s="37" t="n">
        <v>100</v>
      </c>
      <c r="E7007" s="37" t="n">
        <v>115</v>
      </c>
      <c r="F7007" s="37" t="inlineStr">
        <is>
          <t>Differs from upstream baseline</t>
        </is>
      </c>
      <c r="G7007" s="3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37" t="inlineStr">
        <is>
          <t>2026-10-05</t>
        </is>
      </c>
      <c r="B7009" s="37" t="inlineStr">
        <is>
          <t>Pokemon Stats</t>
        </is>
      </c>
      <c r="C7009" s="37" t="inlineStr">
        <is>
          <t>Meganium baseHP</t>
        </is>
      </c>
      <c r="D7009" s="37" t="n">
        <v>80</v>
      </c>
      <c r="E7009" s="37" t="n">
        <v>91</v>
      </c>
      <c r="F7009" s="37" t="inlineStr">
        <is>
          <t>Differs from upstream baseline</t>
        </is>
      </c>
      <c r="G7009" s="3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37" t="inlineStr">
        <is>
          <t>2026-10-05</t>
        </is>
      </c>
      <c r="B7011" s="37" t="inlineStr">
        <is>
          <t>Pokemon Stats</t>
        </is>
      </c>
      <c r="C7011" s="37" t="inlineStr">
        <is>
          <t>Meganium baseDefense</t>
        </is>
      </c>
      <c r="D7011" s="37" t="n">
        <v>100</v>
      </c>
      <c r="E7011" s="37" t="n">
        <v>90</v>
      </c>
      <c r="F7011" s="37" t="inlineStr">
        <is>
          <t>Differs from upstream baseline</t>
        </is>
      </c>
      <c r="G7011" s="3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37" t="inlineStr">
        <is>
          <t>2026-10-05</t>
        </is>
      </c>
      <c r="B7013" s="37" t="inlineStr">
        <is>
          <t>Pokemon Stats</t>
        </is>
      </c>
      <c r="C7013" s="37" t="inlineStr">
        <is>
          <t>Meganium baseSpDefense</t>
        </is>
      </c>
      <c r="D7013" s="37" t="n">
        <v>100</v>
      </c>
      <c r="E7013" s="37" t="n">
        <v>90</v>
      </c>
      <c r="F7013" s="37" t="inlineStr">
        <is>
          <t>Differs from upstream baseline</t>
        </is>
      </c>
      <c r="G7013" s="3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37" t="inlineStr">
        <is>
          <t>2026-10-05</t>
        </is>
      </c>
      <c r="B7015" s="37" t="inlineStr">
        <is>
          <t>Pokemon Stats</t>
        </is>
      </c>
      <c r="C7015" s="37" t="inlineStr">
        <is>
          <t>Meloetta baseAttack</t>
        </is>
      </c>
      <c r="D7015" s="37" t="n">
        <v>77</v>
      </c>
      <c r="E7015" s="37" t="n">
        <v>37</v>
      </c>
      <c r="F7015" s="37" t="inlineStr">
        <is>
          <t>Differs from upstream baseline</t>
        </is>
      </c>
      <c r="G7015" s="3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37" t="inlineStr">
        <is>
          <t>2026-10-05</t>
        </is>
      </c>
      <c r="B7017" s="37" t="inlineStr">
        <is>
          <t>Pokemon Stats</t>
        </is>
      </c>
      <c r="C7017" s="37" t="inlineStr">
        <is>
          <t>Meloetta baseSpeed</t>
        </is>
      </c>
      <c r="D7017" s="37" t="n">
        <v>90</v>
      </c>
      <c r="E7017" s="37" t="n">
        <v>108</v>
      </c>
      <c r="F7017" s="37" t="inlineStr">
        <is>
          <t>Differs from upstream baseline</t>
        </is>
      </c>
      <c r="G7017" s="3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37" t="inlineStr">
        <is>
          <t>2026-10-05</t>
        </is>
      </c>
      <c r="B7019" s="37" t="inlineStr">
        <is>
          <t>Pokemon Stats</t>
        </is>
      </c>
      <c r="C7019" s="37" t="inlineStr">
        <is>
          <t>Meloetta baseSpAttack</t>
        </is>
      </c>
      <c r="D7019" s="37" t="n">
        <v>77</v>
      </c>
      <c r="E7019" s="37" t="n">
        <v>37</v>
      </c>
      <c r="F7019" s="37" t="inlineStr">
        <is>
          <t>Differs from upstream baseline</t>
        </is>
      </c>
      <c r="G7019" s="3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37" t="inlineStr">
        <is>
          <t>2026-10-05</t>
        </is>
      </c>
      <c r="B7021" s="37" t="inlineStr">
        <is>
          <t>Pokemon Stats</t>
        </is>
      </c>
      <c r="C7021" s="37" t="inlineStr">
        <is>
          <t>Meowstic baseAttack</t>
        </is>
      </c>
      <c r="D7021" s="37" t="n">
        <v>48</v>
      </c>
      <c r="E7021" s="37" t="n">
        <v>30</v>
      </c>
      <c r="F7021" s="37" t="inlineStr">
        <is>
          <t>Differs from upstream baseline</t>
        </is>
      </c>
      <c r="G7021" s="3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37" t="inlineStr">
        <is>
          <t>2026-10-05</t>
        </is>
      </c>
      <c r="B7023" s="37" t="inlineStr">
        <is>
          <t>Pokemon Stats</t>
        </is>
      </c>
      <c r="C7023" s="37" t="inlineStr">
        <is>
          <t>Meowstic baseSpeed</t>
        </is>
      </c>
      <c r="D7023" s="37" t="n">
        <v>104</v>
      </c>
      <c r="E7023" s="37" t="n">
        <v>113</v>
      </c>
      <c r="F7023" s="37" t="inlineStr">
        <is>
          <t>Differs from upstream baseline</t>
        </is>
      </c>
      <c r="G7023" s="3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37" t="inlineStr">
        <is>
          <t>2026-10-05</t>
        </is>
      </c>
      <c r="B7025" s="37" t="inlineStr">
        <is>
          <t>Pokemon Stats</t>
        </is>
      </c>
      <c r="C7025" s="37" t="inlineStr">
        <is>
          <t>Meowth baseHP</t>
        </is>
      </c>
      <c r="D7025" s="37" t="n">
        <v>40</v>
      </c>
      <c r="E7025" s="37" t="n">
        <v>44</v>
      </c>
      <c r="F7025" s="37" t="inlineStr">
        <is>
          <t>Differs from upstream baseline</t>
        </is>
      </c>
      <c r="G7025" s="3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37" t="inlineStr">
        <is>
          <t>2026-10-05</t>
        </is>
      </c>
      <c r="B7027" s="37" t="inlineStr">
        <is>
          <t>Pokemon Stats</t>
        </is>
      </c>
      <c r="C7027" s="37" t="inlineStr">
        <is>
          <t>Meowth baseDefense</t>
        </is>
      </c>
      <c r="D7027" s="37" t="n">
        <v>35</v>
      </c>
      <c r="E7027" s="37" t="n">
        <v>40</v>
      </c>
      <c r="F7027" s="37" t="inlineStr">
        <is>
          <t>Differs from upstream baseline</t>
        </is>
      </c>
      <c r="G7027" s="3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37" t="inlineStr">
        <is>
          <t>2026-10-05</t>
        </is>
      </c>
      <c r="B7029" s="37" t="inlineStr">
        <is>
          <t>Evolutions</t>
        </is>
      </c>
      <c r="C7029" s="37" t="inlineStr">
        <is>
          <t>Meowth evolution</t>
        </is>
      </c>
      <c r="D7029" s="37" t="inlineStr">
        <is>
          <t>Friendship -&gt; Persian Alola</t>
        </is>
      </c>
      <c r="E7029" s="37" t="inlineStr">
        <is>
          <t>Lv 28 -&gt; Persian Alola</t>
        </is>
      </c>
      <c r="F7029" s="37" t="inlineStr">
        <is>
          <t>Differs from upstream baseline</t>
        </is>
      </c>
      <c r="G7029" s="3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37" t="inlineStr">
        <is>
          <t>2026-10-05</t>
        </is>
      </c>
      <c r="B7031" s="37" t="inlineStr">
        <is>
          <t>Pokemon Stats</t>
        </is>
      </c>
      <c r="C7031" s="37" t="inlineStr">
        <is>
          <t>Meowth baseSpDefense</t>
        </is>
      </c>
      <c r="D7031" s="37" t="n">
        <v>40</v>
      </c>
      <c r="E7031" s="37" t="n">
        <v>46</v>
      </c>
      <c r="F7031" s="37" t="inlineStr">
        <is>
          <t>Differs from upstream baseline</t>
        </is>
      </c>
      <c r="G7031" s="3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37" t="inlineStr">
        <is>
          <t>2026-10-05</t>
        </is>
      </c>
      <c r="B7033" s="37" t="inlineStr">
        <is>
          <t>Pokemon Stats</t>
        </is>
      </c>
      <c r="C7033" s="37" t="inlineStr">
        <is>
          <t>Mesprit baseAttack</t>
        </is>
      </c>
      <c r="D7033" s="37" t="n">
        <v>105</v>
      </c>
      <c r="E7033" s="37" t="n">
        <v>110</v>
      </c>
      <c r="F7033" s="37" t="inlineStr">
        <is>
          <t>Differs from upstream baseline</t>
        </is>
      </c>
      <c r="G7033" s="3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37" t="inlineStr">
        <is>
          <t>2026-10-05</t>
        </is>
      </c>
      <c r="B7035" s="37" t="inlineStr">
        <is>
          <t>Pokemon Stats</t>
        </is>
      </c>
      <c r="C7035" s="37" t="inlineStr">
        <is>
          <t>Mesprit baseSpAttack</t>
        </is>
      </c>
      <c r="D7035" s="37" t="n">
        <v>105</v>
      </c>
      <c r="E7035" s="37" t="n">
        <v>110</v>
      </c>
      <c r="F7035" s="37" t="inlineStr">
        <is>
          <t>Differs from upstream baseline</t>
        </is>
      </c>
      <c r="G7035" s="3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37" t="inlineStr">
        <is>
          <t>2026-10-05</t>
        </is>
      </c>
      <c r="B7037" s="37" t="inlineStr">
        <is>
          <t>Abilities</t>
        </is>
      </c>
      <c r="C7037" s="37" t="inlineStr">
        <is>
          <t>Mesprit abilities</t>
        </is>
      </c>
      <c r="D7037" s="37" t="inlineStr">
        <is>
          <t>Levitate</t>
        </is>
      </c>
      <c r="E7037" s="37" t="inlineStr">
        <is>
          <t>Magic Guard</t>
        </is>
      </c>
      <c r="F7037" s="37" t="inlineStr">
        <is>
          <t>Differs from upstream baseline</t>
        </is>
      </c>
      <c r="G7037" s="3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37" t="inlineStr">
        <is>
          <t>2026-10-05</t>
        </is>
      </c>
      <c r="B7039" s="37" t="inlineStr">
        <is>
          <t>Pokemon Stats</t>
        </is>
      </c>
      <c r="C7039" s="37" t="inlineStr">
        <is>
          <t>Metagross baseSpAttack</t>
        </is>
      </c>
      <c r="D7039" s="37" t="n">
        <v>105</v>
      </c>
      <c r="E7039" s="37" t="n">
        <v>110</v>
      </c>
      <c r="F7039" s="37" t="inlineStr">
        <is>
          <t>Differs from upstream baseline</t>
        </is>
      </c>
      <c r="G7039" s="3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37" t="inlineStr">
        <is>
          <t>2026-10-05</t>
        </is>
      </c>
      <c r="B7041" s="37" t="inlineStr">
        <is>
          <t>Pokemon Stats</t>
        </is>
      </c>
      <c r="C7041" s="37" t="inlineStr">
        <is>
          <t>Metapod baseSpDefense</t>
        </is>
      </c>
      <c r="D7041" s="37" t="n">
        <v>25</v>
      </c>
      <c r="E7041" s="37" t="n">
        <v>55</v>
      </c>
      <c r="F7041" s="37" t="inlineStr">
        <is>
          <t>Differs from upstream baseline</t>
        </is>
      </c>
      <c r="G7041" s="3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37" t="inlineStr">
        <is>
          <t>2026-10-05</t>
        </is>
      </c>
      <c r="B7043" s="37" t="inlineStr">
        <is>
          <t>Abilities</t>
        </is>
      </c>
      <c r="C7043" s="37" t="inlineStr">
        <is>
          <t>Mewtwo abilities</t>
        </is>
      </c>
      <c r="D7043" s="37" t="inlineStr">
        <is>
          <t>Pressure / Unnerve</t>
        </is>
      </c>
      <c r="E7043" s="37" t="inlineStr">
        <is>
          <t>Insomnia / Unnerve</t>
        </is>
      </c>
      <c r="F7043" s="37" t="inlineStr">
        <is>
          <t>Differs from upstream baseline</t>
        </is>
      </c>
      <c r="G7043" s="3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37" t="inlineStr">
        <is>
          <t>2026-10-05</t>
        </is>
      </c>
      <c r="B7045" s="37" t="inlineStr">
        <is>
          <t>Pokemon Stats</t>
        </is>
      </c>
      <c r="C7045" s="37" t="inlineStr">
        <is>
          <t>Mightyena baseAttack</t>
        </is>
      </c>
      <c r="D7045" s="37" t="n">
        <v>90</v>
      </c>
      <c r="E7045" s="37" t="n">
        <v>100</v>
      </c>
      <c r="F7045" s="37" t="inlineStr">
        <is>
          <t>Differs from upstream baseline</t>
        </is>
      </c>
      <c r="G7045" s="3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37" t="inlineStr">
        <is>
          <t>2026-10-05</t>
        </is>
      </c>
      <c r="B7047" s="37" t="inlineStr">
        <is>
          <t>Abilities</t>
        </is>
      </c>
      <c r="C7047" s="37" t="inlineStr">
        <is>
          <t>Mightyena abilities</t>
        </is>
      </c>
      <c r="D7047" s="37" t="inlineStr">
        <is>
          <t>Intimidate / Quick Feet / Moxie</t>
        </is>
      </c>
      <c r="E7047" s="37" t="inlineStr">
        <is>
          <t>Intimidate / Intimidate / Moxie</t>
        </is>
      </c>
      <c r="F7047" s="37" t="inlineStr">
        <is>
          <t>Differs from upstream baseline</t>
        </is>
      </c>
      <c r="G7047" s="3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37" t="inlineStr">
        <is>
          <t>2026-10-05</t>
        </is>
      </c>
      <c r="B7049" s="37" t="inlineStr">
        <is>
          <t>Pokemon Stats</t>
        </is>
      </c>
      <c r="C7049" s="37" t="inlineStr">
        <is>
          <t>Miltank baseAttack</t>
        </is>
      </c>
      <c r="D7049" s="37" t="n">
        <v>80</v>
      </c>
      <c r="E7049" s="37" t="n">
        <v>90</v>
      </c>
      <c r="F7049" s="37" t="inlineStr">
        <is>
          <t>Differs from upstream baseline</t>
        </is>
      </c>
      <c r="G7049" s="3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37" t="inlineStr">
        <is>
          <t>2026-10-05</t>
        </is>
      </c>
      <c r="B7051" s="37" t="inlineStr">
        <is>
          <t>Abilities</t>
        </is>
      </c>
      <c r="C7051" s="37" t="inlineStr">
        <is>
          <t>Mime Jr. abilities</t>
        </is>
      </c>
      <c r="D7051" s="37" t="inlineStr">
        <is>
          <t>Soundproof / Filter / Technician</t>
        </is>
      </c>
      <c r="E7051" s="37" t="inlineStr">
        <is>
          <t>Filter / Filter / Technician</t>
        </is>
      </c>
      <c r="F7051" s="37" t="inlineStr">
        <is>
          <t>Differs from upstream baseline</t>
        </is>
      </c>
      <c r="G7051" s="3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37" t="inlineStr">
        <is>
          <t>2026-10-05</t>
        </is>
      </c>
      <c r="B7053" s="37" t="inlineStr">
        <is>
          <t>Pokemon Stats</t>
        </is>
      </c>
      <c r="C7053" s="37" t="inlineStr">
        <is>
          <t>Minccino baseDefense</t>
        </is>
      </c>
      <c r="D7053" s="37" t="n">
        <v>40</v>
      </c>
      <c r="E7053" s="37" t="n">
        <v>42</v>
      </c>
      <c r="F7053" s="37" t="inlineStr">
        <is>
          <t>Differs from upstream baseline</t>
        </is>
      </c>
      <c r="G7053" s="3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37" t="inlineStr">
        <is>
          <t>2026-10-05</t>
        </is>
      </c>
      <c r="B7055" s="37" t="inlineStr">
        <is>
          <t>Pokemon Stats</t>
        </is>
      </c>
      <c r="C7055" s="37" t="inlineStr">
        <is>
          <t>Mismagius baseSpAttack</t>
        </is>
      </c>
      <c r="D7055" s="37" t="n">
        <v>105</v>
      </c>
      <c r="E7055" s="37" t="n">
        <v>115</v>
      </c>
      <c r="F7055" s="37" t="inlineStr">
        <is>
          <t>Differs from upstream baseline</t>
        </is>
      </c>
      <c r="G7055" s="3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37" t="inlineStr">
        <is>
          <t>2026-10-05</t>
        </is>
      </c>
      <c r="B7057" s="37" t="inlineStr">
        <is>
          <t>Abilities</t>
        </is>
      </c>
      <c r="C7057" s="37" t="inlineStr">
        <is>
          <t>Moltres abilities</t>
        </is>
      </c>
      <c r="D7057" s="37" t="inlineStr">
        <is>
          <t>Pressure / Flame Body</t>
        </is>
      </c>
      <c r="E7057" s="37" t="inlineStr">
        <is>
          <t>Pressure / Pressure / Flame Body</t>
        </is>
      </c>
      <c r="F7057" s="37" t="inlineStr">
        <is>
          <t>Differs from upstream baseline</t>
        </is>
      </c>
      <c r="G7057" s="3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37" t="inlineStr">
        <is>
          <t>2026-10-05</t>
        </is>
      </c>
      <c r="B7059" s="37" t="inlineStr">
        <is>
          <t>Pokemon Stats</t>
        </is>
      </c>
      <c r="C7059" s="37" t="inlineStr">
        <is>
          <t>Mr. Mime baseHP</t>
        </is>
      </c>
      <c r="D7059" s="37" t="n">
        <v>40</v>
      </c>
      <c r="E7059" s="37" t="n">
        <v>65</v>
      </c>
      <c r="F7059" s="37" t="inlineStr">
        <is>
          <t>Differs from upstream baseline</t>
        </is>
      </c>
      <c r="G7059" s="3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37" t="inlineStr">
        <is>
          <t>2026-10-05</t>
        </is>
      </c>
      <c r="B7061" s="37" t="inlineStr">
        <is>
          <t>Pokemon Stats</t>
        </is>
      </c>
      <c r="C7061" s="37" t="inlineStr">
        <is>
          <t>Mr. Mime baseDefense</t>
        </is>
      </c>
      <c r="D7061" s="37" t="n">
        <v>65</v>
      </c>
      <c r="E7061" s="37" t="n">
        <v>95</v>
      </c>
      <c r="F7061" s="37" t="inlineStr">
        <is>
          <t>Differs from upstream baseline</t>
        </is>
      </c>
      <c r="G7061" s="3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37" t="inlineStr">
        <is>
          <t>2026-10-05</t>
        </is>
      </c>
      <c r="B7063" s="37" t="inlineStr">
        <is>
          <t>Pokemon Stats</t>
        </is>
      </c>
      <c r="C7063" s="37" t="inlineStr">
        <is>
          <t>Mudkip baseAttack</t>
        </is>
      </c>
      <c r="D7063" s="37" t="n">
        <v>70</v>
      </c>
      <c r="E7063" s="37" t="n">
        <v>55</v>
      </c>
      <c r="F7063" s="37" t="inlineStr">
        <is>
          <t>Differs from upstream baseline</t>
        </is>
      </c>
      <c r="G7063" s="3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37" t="inlineStr">
        <is>
          <t>2026-10-05</t>
        </is>
      </c>
      <c r="B7065" s="37" t="inlineStr">
        <is>
          <t>Abilities</t>
        </is>
      </c>
      <c r="C7065" s="37" t="inlineStr">
        <is>
          <t>Muk abilities</t>
        </is>
      </c>
      <c r="D7065" s="37" t="inlineStr">
        <is>
          <t>Stench / Sticky Hold / Poison Touch</t>
        </is>
      </c>
      <c r="E7065" s="37" t="inlineStr">
        <is>
          <t>Aftermath / Aftermath / Poison Touch</t>
        </is>
      </c>
      <c r="F7065" s="37" t="inlineStr">
        <is>
          <t>Differs from upstream baseline</t>
        </is>
      </c>
      <c r="G7065" s="3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37" t="inlineStr">
        <is>
          <t>2026-10-05</t>
        </is>
      </c>
      <c r="B7067" s="37" t="inlineStr">
        <is>
          <t>Abilities</t>
        </is>
      </c>
      <c r="C7067" s="37" t="inlineStr">
        <is>
          <t>Munchlax abilities</t>
        </is>
      </c>
      <c r="D7067" s="37" t="inlineStr">
        <is>
          <t>Pickup / Thick Fat / Gluttony</t>
        </is>
      </c>
      <c r="E7067" s="37" t="inlineStr">
        <is>
          <t>Guts / Gluttony / Gluttony</t>
        </is>
      </c>
      <c r="F7067" s="37" t="inlineStr">
        <is>
          <t>Differs from upstream baseline</t>
        </is>
      </c>
      <c r="G7067" s="3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37" t="inlineStr">
        <is>
          <t>2026-10-05</t>
        </is>
      </c>
      <c r="B7069" s="37" t="inlineStr">
        <is>
          <t>Pokemon Stats</t>
        </is>
      </c>
      <c r="C7069" s="37" t="inlineStr">
        <is>
          <t>Munna baseAttack</t>
        </is>
      </c>
      <c r="D7069" s="37" t="n">
        <v>25</v>
      </c>
      <c r="E7069" s="37" t="n">
        <v>27</v>
      </c>
      <c r="F7069" s="37" t="inlineStr">
        <is>
          <t>Differs from upstream baseline</t>
        </is>
      </c>
      <c r="G7069" s="3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37" t="inlineStr">
        <is>
          <t>2026-10-05</t>
        </is>
      </c>
      <c r="B7071" s="37" t="inlineStr">
        <is>
          <t>Pokemon Stats</t>
        </is>
      </c>
      <c r="C7071" s="37" t="inlineStr">
        <is>
          <t>Munna baseSpeed</t>
        </is>
      </c>
      <c r="D7071" s="37" t="n">
        <v>24</v>
      </c>
      <c r="E7071" s="37" t="n">
        <v>33</v>
      </c>
      <c r="F7071" s="37" t="inlineStr">
        <is>
          <t>Differs from upstream baseline</t>
        </is>
      </c>
      <c r="G7071" s="3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37" t="inlineStr">
        <is>
          <t>2026-10-05</t>
        </is>
      </c>
      <c r="B7073" s="37" t="inlineStr">
        <is>
          <t>Pokemon Stats</t>
        </is>
      </c>
      <c r="C7073" s="37" t="inlineStr">
        <is>
          <t>Musharna baseHP</t>
        </is>
      </c>
      <c r="D7073" s="37" t="n">
        <v>116</v>
      </c>
      <c r="E7073" s="37" t="n">
        <v>126</v>
      </c>
      <c r="F7073" s="37" t="inlineStr">
        <is>
          <t>Differs from upstream baseline</t>
        </is>
      </c>
      <c r="G7073" s="3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37" t="inlineStr">
        <is>
          <t>2026-10-05</t>
        </is>
      </c>
      <c r="B7075" s="37" t="inlineStr">
        <is>
          <t>Pokemon Stats</t>
        </is>
      </c>
      <c r="C7075" s="37" t="inlineStr">
        <is>
          <t>Musharna baseDefense</t>
        </is>
      </c>
      <c r="D7075" s="37" t="n">
        <v>85</v>
      </c>
      <c r="E7075" s="37" t="n">
        <v>95</v>
      </c>
      <c r="F7075" s="37" t="inlineStr">
        <is>
          <t>Differs from upstream baseline</t>
        </is>
      </c>
      <c r="G7075" s="3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37" t="inlineStr">
        <is>
          <t>2026-10-05</t>
        </is>
      </c>
      <c r="B7077" s="37" t="inlineStr">
        <is>
          <t>Abilities</t>
        </is>
      </c>
      <c r="C7077" s="37" t="inlineStr">
        <is>
          <t>Musharna abilities</t>
        </is>
      </c>
      <c r="D7077" s="37" t="inlineStr">
        <is>
          <t>Forewarn / Synchronize / Telepathy</t>
        </is>
      </c>
      <c r="E7077" s="37" t="inlineStr">
        <is>
          <t>Forewarn / Synchronize / Magic Bounce</t>
        </is>
      </c>
      <c r="F7077" s="37" t="inlineStr">
        <is>
          <t>Differs from upstream baseline</t>
        </is>
      </c>
      <c r="G7077" s="3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37" t="inlineStr">
        <is>
          <t>2026-10-05</t>
        </is>
      </c>
      <c r="B7079" s="37" t="inlineStr">
        <is>
          <t>Pokemon Stats</t>
        </is>
      </c>
      <c r="C7079" s="37" t="inlineStr">
        <is>
          <t>Nidoking baseDefense</t>
        </is>
      </c>
      <c r="D7079" s="37" t="n">
        <v>77</v>
      </c>
      <c r="E7079" s="37" t="n">
        <v>87</v>
      </c>
      <c r="F7079" s="37" t="inlineStr">
        <is>
          <t>Differs from upstream baseline</t>
        </is>
      </c>
      <c r="G7079" s="3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37" t="inlineStr">
        <is>
          <t>2026-10-05</t>
        </is>
      </c>
      <c r="B7081" s="37" t="inlineStr">
        <is>
          <t>Pokemon Stats</t>
        </is>
      </c>
      <c r="C7081" s="37" t="inlineStr">
        <is>
          <t>Nidoking baseSpDefense</t>
        </is>
      </c>
      <c r="D7081" s="37" t="n">
        <v>75</v>
      </c>
      <c r="E7081" s="37" t="n">
        <v>85</v>
      </c>
      <c r="F7081" s="37" t="inlineStr">
        <is>
          <t>Differs from upstream baseline</t>
        </is>
      </c>
      <c r="G7081" s="3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37" t="inlineStr">
        <is>
          <t>2026-10-05</t>
        </is>
      </c>
      <c r="B7083" s="37" t="inlineStr">
        <is>
          <t>Pokemon Stats</t>
        </is>
      </c>
      <c r="C7083" s="37" t="inlineStr">
        <is>
          <t>Nidoqueen baseDefense</t>
        </is>
      </c>
      <c r="D7083" s="37" t="n">
        <v>87</v>
      </c>
      <c r="E7083" s="37" t="n">
        <v>97</v>
      </c>
      <c r="F7083" s="37" t="inlineStr">
        <is>
          <t>Differs from upstream baseline</t>
        </is>
      </c>
      <c r="G7083" s="3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37" t="inlineStr">
        <is>
          <t>2026-10-05</t>
        </is>
      </c>
      <c r="B7085" s="37" t="inlineStr">
        <is>
          <t>Pokemon Stats</t>
        </is>
      </c>
      <c r="C7085" s="37" t="inlineStr">
        <is>
          <t>Nidoqueen baseSpDefense</t>
        </is>
      </c>
      <c r="D7085" s="37" t="n">
        <v>85</v>
      </c>
      <c r="E7085" s="37" t="n">
        <v>95</v>
      </c>
      <c r="F7085" s="37" t="inlineStr">
        <is>
          <t>Differs from upstream baseline</t>
        </is>
      </c>
      <c r="G7085" s="3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37" t="inlineStr">
        <is>
          <t>2026-10-05</t>
        </is>
      </c>
      <c r="B7087" s="37" t="inlineStr">
        <is>
          <t>Pokemon Stats</t>
        </is>
      </c>
      <c r="C7087" s="37" t="inlineStr">
        <is>
          <t>Ninetales baseHP</t>
        </is>
      </c>
      <c r="D7087" s="37" t="n">
        <v>73</v>
      </c>
      <c r="E7087" s="37" t="n">
        <v>79</v>
      </c>
      <c r="F7087" s="37" t="inlineStr">
        <is>
          <t>Differs from upstream baseline</t>
        </is>
      </c>
      <c r="G7087" s="3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37" t="inlineStr">
        <is>
          <t>2026-10-05</t>
        </is>
      </c>
      <c r="B7089" s="37" t="inlineStr">
        <is>
          <t>Pokemon Stats</t>
        </is>
      </c>
      <c r="C7089" s="37" t="inlineStr">
        <is>
          <t>Ninetales baseDefense</t>
        </is>
      </c>
      <c r="D7089" s="37" t="n">
        <v>75</v>
      </c>
      <c r="E7089" s="37" t="n">
        <v>79</v>
      </c>
      <c r="F7089" s="37" t="inlineStr">
        <is>
          <t>Differs from upstream baseline</t>
        </is>
      </c>
      <c r="G7089" s="3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37" t="inlineStr">
        <is>
          <t>2026-10-05</t>
        </is>
      </c>
      <c r="B7091" s="37" t="inlineStr">
        <is>
          <t>Pokemon Stats</t>
        </is>
      </c>
      <c r="C7091" s="37" t="inlineStr">
        <is>
          <t>Ninetales baseSpDefense</t>
        </is>
      </c>
      <c r="D7091" s="37" t="n">
        <v>100</v>
      </c>
      <c r="E7091" s="37" t="n">
        <v>99</v>
      </c>
      <c r="F7091" s="37" t="inlineStr">
        <is>
          <t>Differs from upstream baseline</t>
        </is>
      </c>
      <c r="G7091" s="3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37" t="inlineStr">
        <is>
          <t>2026-10-05</t>
        </is>
      </c>
      <c r="B7093" s="37" t="inlineStr">
        <is>
          <t>Abilities</t>
        </is>
      </c>
      <c r="C7093" s="37" t="inlineStr">
        <is>
          <t>Ninetales abilities</t>
        </is>
      </c>
      <c r="D7093" s="37" t="inlineStr">
        <is>
          <t>Snow Cloak / Snow Warning</t>
        </is>
      </c>
      <c r="E7093" s="37" t="inlineStr">
        <is>
          <t>Snow Cloak / Cursed Body</t>
        </is>
      </c>
      <c r="F7093" s="37" t="inlineStr">
        <is>
          <t>Differs from upstream baseline</t>
        </is>
      </c>
      <c r="G7093" s="3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37" t="inlineStr">
        <is>
          <t>2026-10-05</t>
        </is>
      </c>
      <c r="B7095" s="37" t="inlineStr">
        <is>
          <t>Pokemon Stats</t>
        </is>
      </c>
      <c r="C7095" s="37" t="inlineStr">
        <is>
          <t>Noctowl baseAttack</t>
        </is>
      </c>
      <c r="D7095" s="37" t="n">
        <v>50</v>
      </c>
      <c r="E7095" s="37" t="n">
        <v>86</v>
      </c>
      <c r="F7095" s="37" t="inlineStr">
        <is>
          <t>Differs from upstream baseline</t>
        </is>
      </c>
      <c r="G7095" s="3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37" t="inlineStr">
        <is>
          <t>2026-10-05</t>
        </is>
      </c>
      <c r="B7097" s="37" t="inlineStr">
        <is>
          <t>Pokemon Stats</t>
        </is>
      </c>
      <c r="C7097" s="37" t="inlineStr">
        <is>
          <t>Noibat baseHP</t>
        </is>
      </c>
      <c r="D7097" s="37" t="n">
        <v>40</v>
      </c>
      <c r="E7097" s="37" t="n">
        <v>55</v>
      </c>
      <c r="F7097" s="37" t="inlineStr">
        <is>
          <t>Differs from upstream baseline</t>
        </is>
      </c>
      <c r="G7097" s="3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37" t="inlineStr">
        <is>
          <t>2026-10-05</t>
        </is>
      </c>
      <c r="B7099" s="37" t="inlineStr">
        <is>
          <t>Pokemon Stats</t>
        </is>
      </c>
      <c r="C7099" s="37" t="inlineStr">
        <is>
          <t>Noibat baseDefense</t>
        </is>
      </c>
      <c r="D7099" s="37" t="n">
        <v>35</v>
      </c>
      <c r="E7099" s="37" t="n">
        <v>57</v>
      </c>
      <c r="F7099" s="37" t="inlineStr">
        <is>
          <t>Differs from upstream baseline</t>
        </is>
      </c>
      <c r="G7099" s="3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37" t="inlineStr">
        <is>
          <t>2026-10-05</t>
        </is>
      </c>
      <c r="B7101" s="37" t="inlineStr">
        <is>
          <t>Evolutions</t>
        </is>
      </c>
      <c r="C7101" s="37" t="inlineStr">
        <is>
          <t>Noibat evolution</t>
        </is>
      </c>
      <c r="D7101" s="37" t="inlineStr">
        <is>
          <t>Lv 48 -&gt; Noivern</t>
        </is>
      </c>
      <c r="E7101" s="37" t="inlineStr">
        <is>
          <t>Lv 40 -&gt; Noivern</t>
        </is>
      </c>
      <c r="F7101" s="37" t="inlineStr">
        <is>
          <t>Differs from upstream baseline</t>
        </is>
      </c>
      <c r="G7101" s="3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37" t="inlineStr">
        <is>
          <t>2026-10-05</t>
        </is>
      </c>
      <c r="B7103" s="37" t="inlineStr">
        <is>
          <t>Abilities</t>
        </is>
      </c>
      <c r="C7103" s="37" t="inlineStr">
        <is>
          <t>Nosepass abilities</t>
        </is>
      </c>
      <c r="D7103" s="37" t="inlineStr">
        <is>
          <t>Sturdy / Magnet Pull / Sand Force</t>
        </is>
      </c>
      <c r="E7103" s="37" t="inlineStr">
        <is>
          <t>Solid Rock / Solid Rock / Sand Force</t>
        </is>
      </c>
      <c r="F7103" s="37" t="inlineStr">
        <is>
          <t>Differs from upstream baseline</t>
        </is>
      </c>
      <c r="G7103" s="3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37" t="inlineStr">
        <is>
          <t>2026-10-05</t>
        </is>
      </c>
      <c r="B7105" s="37" t="inlineStr">
        <is>
          <t>Pokemon Stats</t>
        </is>
      </c>
      <c r="C7105" s="37" t="inlineStr">
        <is>
          <t>Octillery baseHP</t>
        </is>
      </c>
      <c r="D7105" s="37" t="n">
        <v>75</v>
      </c>
      <c r="E7105" s="37" t="n">
        <v>84</v>
      </c>
      <c r="F7105" s="37" t="inlineStr">
        <is>
          <t>Differs from upstream baseline</t>
        </is>
      </c>
      <c r="G7105" s="3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37" t="inlineStr">
        <is>
          <t>2026-10-05</t>
        </is>
      </c>
      <c r="B7107" s="37" t="inlineStr">
        <is>
          <t>Pokemon Stats</t>
        </is>
      </c>
      <c r="C7107" s="37" t="inlineStr">
        <is>
          <t>Octillery baseDefense</t>
        </is>
      </c>
      <c r="D7107" s="37" t="n">
        <v>75</v>
      </c>
      <c r="E7107" s="37" t="n">
        <v>88</v>
      </c>
      <c r="F7107" s="37" t="inlineStr">
        <is>
          <t>Differs from upstream baseline</t>
        </is>
      </c>
      <c r="G7107" s="3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37" t="inlineStr">
        <is>
          <t>2026-10-05</t>
        </is>
      </c>
      <c r="B7109" s="37" t="inlineStr">
        <is>
          <t>Pokemon Stats</t>
        </is>
      </c>
      <c r="C7109" s="37" t="inlineStr">
        <is>
          <t>Octillery baseSpDefense</t>
        </is>
      </c>
      <c r="D7109" s="37" t="n">
        <v>75</v>
      </c>
      <c r="E7109" s="37" t="n">
        <v>88</v>
      </c>
      <c r="F7109" s="37" t="inlineStr">
        <is>
          <t>Differs from upstream baseline</t>
        </is>
      </c>
      <c r="G7109" s="3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37" t="inlineStr">
        <is>
          <t>2026-10-05</t>
        </is>
      </c>
      <c r="B7111" s="37" t="inlineStr">
        <is>
          <t>Abilities</t>
        </is>
      </c>
      <c r="C7111" s="37" t="inlineStr">
        <is>
          <t>Octillery abilities</t>
        </is>
      </c>
      <c r="D7111" s="37" t="inlineStr">
        <is>
          <t>Suction Cups / Sniper / Moody</t>
        </is>
      </c>
      <c r="E7111" s="37" t="inlineStr">
        <is>
          <t>Rock Head / Rock Head / Moody</t>
        </is>
      </c>
      <c r="F7111" s="37" t="inlineStr">
        <is>
          <t>Differs from upstream baseline</t>
        </is>
      </c>
      <c r="G7111" s="3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37" t="inlineStr">
        <is>
          <t>2026-10-05</t>
        </is>
      </c>
      <c r="B7113" s="37" t="inlineStr">
        <is>
          <t>Pokemon Stats</t>
        </is>
      </c>
      <c r="C7113" s="37" t="inlineStr">
        <is>
          <t>Onix baseAttack</t>
        </is>
      </c>
      <c r="D7113" s="37" t="n">
        <v>45</v>
      </c>
      <c r="E7113" s="37" t="n">
        <v>80</v>
      </c>
      <c r="F7113" s="37" t="inlineStr">
        <is>
          <t>Differs from upstream baseline</t>
        </is>
      </c>
      <c r="G7113" s="3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37" t="inlineStr">
        <is>
          <t>2026-10-05</t>
        </is>
      </c>
      <c r="B7115" s="37" t="inlineStr">
        <is>
          <t>Pokemon Stats</t>
        </is>
      </c>
      <c r="C7115" s="37" t="inlineStr">
        <is>
          <t>Onix baseSpDefense</t>
        </is>
      </c>
      <c r="D7115" s="37" t="n">
        <v>45</v>
      </c>
      <c r="E7115" s="37" t="n">
        <v>55</v>
      </c>
      <c r="F7115" s="37" t="inlineStr">
        <is>
          <t>Differs from upstream baseline</t>
        </is>
      </c>
      <c r="G7115" s="3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37" t="inlineStr">
        <is>
          <t>2026-10-05</t>
        </is>
      </c>
      <c r="B7117" s="37" t="inlineStr">
        <is>
          <t>Pokemon Stats</t>
        </is>
      </c>
      <c r="C7117" s="37" t="inlineStr">
        <is>
          <t>Overqwil baseAttack</t>
        </is>
      </c>
      <c r="D7117" s="37" t="n">
        <v>115</v>
      </c>
      <c r="E7117" s="37" t="n">
        <v>134</v>
      </c>
      <c r="F7117" s="37" t="inlineStr">
        <is>
          <t>Differs from upstream baseline</t>
        </is>
      </c>
      <c r="G7117" s="3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37" t="inlineStr">
        <is>
          <t>2026-10-05</t>
        </is>
      </c>
      <c r="B7119" s="37" t="inlineStr">
        <is>
          <t>Pokemon Stats</t>
        </is>
      </c>
      <c r="C7119" s="37" t="inlineStr">
        <is>
          <t>Overqwil baseSpeed</t>
        </is>
      </c>
      <c r="D7119" s="37" t="n">
        <v>85</v>
      </c>
      <c r="E7119" s="37" t="n">
        <v>101</v>
      </c>
      <c r="F7119" s="37" t="inlineStr">
        <is>
          <t>Differs from upstream baseline</t>
        </is>
      </c>
      <c r="G7119" s="3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37" t="inlineStr">
        <is>
          <t>2026-10-05</t>
        </is>
      </c>
      <c r="B7121" s="37" t="inlineStr">
        <is>
          <t>Pokemon Stats</t>
        </is>
      </c>
      <c r="C7121" s="37" t="inlineStr">
        <is>
          <t>Pachirisu baseSpAttack</t>
        </is>
      </c>
      <c r="D7121" s="37" t="n">
        <v>45</v>
      </c>
      <c r="E7121" s="37" t="n">
        <v>65</v>
      </c>
      <c r="F7121" s="37" t="inlineStr">
        <is>
          <t>Differs from upstream baseline</t>
        </is>
      </c>
      <c r="G7121" s="3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37" t="inlineStr">
        <is>
          <t>2026-10-05</t>
        </is>
      </c>
      <c r="B7123" s="37" t="inlineStr">
        <is>
          <t>Pokemon Stats</t>
        </is>
      </c>
      <c r="C7123" s="37" t="inlineStr">
        <is>
          <t>Pancham baseAttack</t>
        </is>
      </c>
      <c r="D7123" s="37" t="n">
        <v>82</v>
      </c>
      <c r="E7123" s="37" t="n">
        <v>98</v>
      </c>
      <c r="F7123" s="37" t="inlineStr">
        <is>
          <t>Differs from upstream baseline</t>
        </is>
      </c>
      <c r="G7123" s="3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37" t="inlineStr">
        <is>
          <t>2026-10-05</t>
        </is>
      </c>
      <c r="B7125" s="37" t="inlineStr">
        <is>
          <t>Pokemon Stats</t>
        </is>
      </c>
      <c r="C7125" s="37" t="inlineStr">
        <is>
          <t>Pangoro baseAttack</t>
        </is>
      </c>
      <c r="D7125" s="37" t="n">
        <v>124</v>
      </c>
      <c r="E7125" s="37" t="n">
        <v>145</v>
      </c>
      <c r="F7125" s="37" t="inlineStr">
        <is>
          <t>Differs from upstream baseline</t>
        </is>
      </c>
      <c r="G7125" s="3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37" t="inlineStr">
        <is>
          <t>2026-10-05</t>
        </is>
      </c>
      <c r="B7127" s="37" t="inlineStr">
        <is>
          <t>Pokemon Stats</t>
        </is>
      </c>
      <c r="C7127" s="37" t="inlineStr">
        <is>
          <t>Pangoro baseSpeed</t>
        </is>
      </c>
      <c r="D7127" s="37" t="n">
        <v>58</v>
      </c>
      <c r="E7127" s="37" t="n">
        <v>86</v>
      </c>
      <c r="F7127" s="37" t="inlineStr">
        <is>
          <t>Differs from upstream baseline</t>
        </is>
      </c>
      <c r="G7127" s="3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37" t="inlineStr">
        <is>
          <t>2026-10-05</t>
        </is>
      </c>
      <c r="B7129" s="37" t="inlineStr">
        <is>
          <t>Abilities</t>
        </is>
      </c>
      <c r="C7129" s="37" t="inlineStr">
        <is>
          <t>Parasect abilities</t>
        </is>
      </c>
      <c r="D7129" s="37" t="inlineStr">
        <is>
          <t>Effect Spore / Dry Skin / Damp</t>
        </is>
      </c>
      <c r="E7129" s="37" t="inlineStr">
        <is>
          <t>Dry Skin / Dry Skin / Damp</t>
        </is>
      </c>
      <c r="F7129" s="37" t="inlineStr">
        <is>
          <t>Differs from upstream baseline</t>
        </is>
      </c>
      <c r="G7129" s="3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37" t="inlineStr">
        <is>
          <t>2026-10-05</t>
        </is>
      </c>
      <c r="B7131" s="37" t="inlineStr">
        <is>
          <t>Pokemon Stats</t>
        </is>
      </c>
      <c r="C7131" s="37" t="inlineStr">
        <is>
          <t>Patrat baseAttack</t>
        </is>
      </c>
      <c r="D7131" s="37" t="n">
        <v>55</v>
      </c>
      <c r="E7131" s="37" t="n">
        <v>65</v>
      </c>
      <c r="F7131" s="37" t="inlineStr">
        <is>
          <t>Differs from upstream baseline</t>
        </is>
      </c>
      <c r="G7131" s="3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37" t="inlineStr">
        <is>
          <t>2026-10-05</t>
        </is>
      </c>
      <c r="B7133" s="37" t="inlineStr">
        <is>
          <t>Pokemon Stats</t>
        </is>
      </c>
      <c r="C7133" s="37" t="inlineStr">
        <is>
          <t>Patrat baseSpAttack</t>
        </is>
      </c>
      <c r="D7133" s="37" t="n">
        <v>35</v>
      </c>
      <c r="E7133" s="37" t="n">
        <v>38</v>
      </c>
      <c r="F7133" s="37" t="inlineStr">
        <is>
          <t>Differs from upstream baseline</t>
        </is>
      </c>
      <c r="G7133" s="3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37" t="inlineStr">
        <is>
          <t>2026-10-05</t>
        </is>
      </c>
      <c r="B7135" s="37" t="inlineStr">
        <is>
          <t>Pokemon Stats</t>
        </is>
      </c>
      <c r="C7135" s="37" t="inlineStr">
        <is>
          <t>Patrat baseSpeed</t>
        </is>
      </c>
      <c r="D7135" s="37" t="n">
        <v>42</v>
      </c>
      <c r="E7135" s="37" t="n">
        <v>57</v>
      </c>
      <c r="F7135" s="37" t="inlineStr">
        <is>
          <t>Differs from upstream baseline</t>
        </is>
      </c>
      <c r="G7135" s="3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37" t="inlineStr">
        <is>
          <t>2026-10-05</t>
        </is>
      </c>
      <c r="B7137" s="37" t="inlineStr">
        <is>
          <t>Pokemon Stats</t>
        </is>
      </c>
      <c r="C7137" s="37" t="inlineStr">
        <is>
          <t>Pawniard baseAttack</t>
        </is>
      </c>
      <c r="D7137" s="37" t="n">
        <v>85</v>
      </c>
      <c r="E7137" s="37" t="n">
        <v>91</v>
      </c>
      <c r="F7137" s="37" t="inlineStr">
        <is>
          <t>Differs from upstream baseline</t>
        </is>
      </c>
      <c r="G7137" s="3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37" t="inlineStr">
        <is>
          <t>2026-10-05</t>
        </is>
      </c>
      <c r="B7139" s="37" t="inlineStr">
        <is>
          <t>Pokemon Stats</t>
        </is>
      </c>
      <c r="C7139" s="37" t="inlineStr">
        <is>
          <t>Pawniard baseSpeed</t>
        </is>
      </c>
      <c r="D7139" s="37" t="n">
        <v>60</v>
      </c>
      <c r="E7139" s="37" t="n">
        <v>64</v>
      </c>
      <c r="F7139" s="37" t="inlineStr">
        <is>
          <t>Differs from upstream baseline</t>
        </is>
      </c>
      <c r="G7139" s="3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37" t="inlineStr">
        <is>
          <t>2026-10-05</t>
        </is>
      </c>
      <c r="B7141" s="37" t="inlineStr">
        <is>
          <t>Pokemon Stats</t>
        </is>
      </c>
      <c r="C7141" s="37" t="inlineStr">
        <is>
          <t>Pelipper baseAttack</t>
        </is>
      </c>
      <c r="D7141" s="37" t="n">
        <v>50</v>
      </c>
      <c r="E7141" s="37" t="n">
        <v>80</v>
      </c>
      <c r="F7141" s="37" t="inlineStr">
        <is>
          <t>Differs from upstream baseline</t>
        </is>
      </c>
      <c r="G7141" s="3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37" t="inlineStr">
        <is>
          <t>2026-10-05</t>
        </is>
      </c>
      <c r="B7143" s="37" t="inlineStr">
        <is>
          <t>Pokemon Stats</t>
        </is>
      </c>
      <c r="C7143" s="37" t="inlineStr">
        <is>
          <t>Perrserker baseAttack</t>
        </is>
      </c>
      <c r="D7143" s="37" t="n">
        <v>110</v>
      </c>
      <c r="E7143" s="37" t="n">
        <v>124</v>
      </c>
      <c r="F7143" s="37" t="inlineStr">
        <is>
          <t>Differs from upstream baseline</t>
        </is>
      </c>
      <c r="G7143" s="3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37" t="inlineStr">
        <is>
          <t>2026-10-05</t>
        </is>
      </c>
      <c r="B7145" s="37" t="inlineStr">
        <is>
          <t>Pokemon Stats</t>
        </is>
      </c>
      <c r="C7145" s="37" t="inlineStr">
        <is>
          <t>Perrserker baseSpDefense</t>
        </is>
      </c>
      <c r="D7145" s="37" t="n">
        <v>60</v>
      </c>
      <c r="E7145" s="37" t="n">
        <v>71</v>
      </c>
      <c r="F7145" s="37" t="inlineStr">
        <is>
          <t>Differs from upstream baseline</t>
        </is>
      </c>
      <c r="G7145" s="3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37" t="inlineStr">
        <is>
          <t>2026-10-05</t>
        </is>
      </c>
      <c r="B7147" s="37" t="inlineStr">
        <is>
          <t>Pokemon Stats</t>
        </is>
      </c>
      <c r="C7147" s="37" t="inlineStr">
        <is>
          <t>Persian baseAttack</t>
        </is>
      </c>
      <c r="D7147" s="37" t="n">
        <v>70</v>
      </c>
      <c r="E7147" s="37" t="n">
        <v>92</v>
      </c>
      <c r="F7147" s="37" t="inlineStr">
        <is>
          <t>Differs from upstream baseline</t>
        </is>
      </c>
      <c r="G7147" s="3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37" t="inlineStr">
        <is>
          <t>2026-10-05</t>
        </is>
      </c>
      <c r="B7149" s="37" t="inlineStr">
        <is>
          <t>Pokemon Stats</t>
        </is>
      </c>
      <c r="C7149" s="37" t="inlineStr">
        <is>
          <t>Persian baseHP</t>
        </is>
      </c>
      <c r="D7149" s="37" t="n">
        <v>65</v>
      </c>
      <c r="E7149" s="37" t="n">
        <v>68</v>
      </c>
      <c r="F7149" s="37" t="inlineStr">
        <is>
          <t>Differs from upstream baseline</t>
        </is>
      </c>
      <c r="G7149" s="3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37" t="inlineStr">
        <is>
          <t>2026-10-05</t>
        </is>
      </c>
      <c r="B7151" s="37" t="inlineStr">
        <is>
          <t>Pokemon Stats</t>
        </is>
      </c>
      <c r="C7151" s="37" t="inlineStr">
        <is>
          <t>Persian baseDefense</t>
        </is>
      </c>
      <c r="D7151" s="37" t="n">
        <v>60</v>
      </c>
      <c r="E7151" s="37" t="n">
        <v>69</v>
      </c>
      <c r="F7151" s="37" t="inlineStr">
        <is>
          <t>Differs from upstream baseline</t>
        </is>
      </c>
      <c r="G7151" s="3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37" t="inlineStr">
        <is>
          <t>2026-10-05</t>
        </is>
      </c>
      <c r="B7153" s="37" t="inlineStr">
        <is>
          <t>Pokemon Stats</t>
        </is>
      </c>
      <c r="C7153" s="37" t="inlineStr">
        <is>
          <t>Persian baseSpDefense</t>
        </is>
      </c>
      <c r="D7153" s="37" t="n">
        <v>65</v>
      </c>
      <c r="E7153" s="37" t="n">
        <v>73</v>
      </c>
      <c r="F7153" s="37" t="inlineStr">
        <is>
          <t>Differs from upstream baseline</t>
        </is>
      </c>
      <c r="G7153" s="3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37" t="inlineStr">
        <is>
          <t>2026-10-05</t>
        </is>
      </c>
      <c r="B7155" s="37" t="inlineStr">
        <is>
          <t>Pokemon Stats</t>
        </is>
      </c>
      <c r="C7155" s="37" t="inlineStr">
        <is>
          <t>Petilil baseAttack</t>
        </is>
      </c>
      <c r="D7155" s="37" t="n">
        <v>35</v>
      </c>
      <c r="E7155" s="37" t="n">
        <v>30</v>
      </c>
      <c r="F7155" s="37" t="inlineStr">
        <is>
          <t>Differs from upstream baseline</t>
        </is>
      </c>
      <c r="G7155" s="3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37" t="inlineStr">
        <is>
          <t>2026-10-05</t>
        </is>
      </c>
      <c r="B7157" s="37" t="inlineStr">
        <is>
          <t>Pokemon Stats</t>
        </is>
      </c>
      <c r="C7157" s="37" t="inlineStr">
        <is>
          <t>Petilil baseSpeed</t>
        </is>
      </c>
      <c r="D7157" s="37" t="n">
        <v>30</v>
      </c>
      <c r="E7157" s="37" t="n">
        <v>52</v>
      </c>
      <c r="F7157" s="37" t="inlineStr">
        <is>
          <t>Differs from upstream baseline</t>
        </is>
      </c>
      <c r="G7157" s="3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37" t="inlineStr">
        <is>
          <t>2026-10-05</t>
        </is>
      </c>
      <c r="B7159" s="37" t="inlineStr">
        <is>
          <t>Pokemon Stats</t>
        </is>
      </c>
      <c r="C7159" s="37" t="inlineStr">
        <is>
          <t>Phione baseAttack</t>
        </is>
      </c>
      <c r="D7159" s="37" t="n">
        <v>80</v>
      </c>
      <c r="E7159" s="37" t="n">
        <v>90</v>
      </c>
      <c r="F7159" s="37" t="inlineStr">
        <is>
          <t>Differs from upstream baseline</t>
        </is>
      </c>
      <c r="G7159" s="3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37" t="inlineStr">
        <is>
          <t>2026-10-05</t>
        </is>
      </c>
      <c r="B7161" s="37" t="inlineStr">
        <is>
          <t>Pokemon Stats</t>
        </is>
      </c>
      <c r="C7161" s="37" t="inlineStr">
        <is>
          <t>Phione baseSpAttack</t>
        </is>
      </c>
      <c r="D7161" s="37" t="n">
        <v>80</v>
      </c>
      <c r="E7161" s="37" t="n">
        <v>90</v>
      </c>
      <c r="F7161" s="37" t="inlineStr">
        <is>
          <t>Differs from upstream baseline</t>
        </is>
      </c>
      <c r="G7161" s="3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37" t="inlineStr">
        <is>
          <t>2026-10-05</t>
        </is>
      </c>
      <c r="B7163" s="37" t="inlineStr">
        <is>
          <t>Evolutions</t>
        </is>
      </c>
      <c r="C7163" s="37" t="inlineStr">
        <is>
          <t>Pichu evolution</t>
        </is>
      </c>
      <c r="D7163" s="37" t="inlineStr">
        <is>
          <t>Friendship -&gt; Pikachu</t>
        </is>
      </c>
      <c r="E7163" s="37" t="inlineStr">
        <is>
          <t>Lv 15 -&gt; Pikachu</t>
        </is>
      </c>
      <c r="F7163" s="37" t="inlineStr">
        <is>
          <t>Differs from upstream baseline</t>
        </is>
      </c>
      <c r="G7163" s="3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37" t="inlineStr">
        <is>
          <t>2026-10-05</t>
        </is>
      </c>
      <c r="B7165" s="37" t="inlineStr">
        <is>
          <t>Pokemon Stats</t>
        </is>
      </c>
      <c r="C7165" s="37" t="inlineStr">
        <is>
          <t>Pidgeot baseSpAttack</t>
        </is>
      </c>
      <c r="D7165" s="37" t="n">
        <v>70</v>
      </c>
      <c r="E7165" s="37" t="n">
        <v>100</v>
      </c>
      <c r="F7165" s="37" t="inlineStr">
        <is>
          <t>Differs from upstream baseline</t>
        </is>
      </c>
      <c r="G7165" s="3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37" t="inlineStr">
        <is>
          <t>2026-10-05</t>
        </is>
      </c>
      <c r="B7167" s="37" t="inlineStr">
        <is>
          <t>Abilities</t>
        </is>
      </c>
      <c r="C7167" s="37" t="inlineStr">
        <is>
          <t>Pidgeotto abilities</t>
        </is>
      </c>
      <c r="D7167" s="37" t="inlineStr">
        <is>
          <t>Keen Eye / Tangled Feet / Big Pecks</t>
        </is>
      </c>
      <c r="E7167" s="37" t="inlineStr">
        <is>
          <t>Tangled Feet / Tangled Feet / Big Pecks</t>
        </is>
      </c>
      <c r="F7167" s="37" t="inlineStr">
        <is>
          <t>Differs from upstream baseline</t>
        </is>
      </c>
      <c r="G7167" s="3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37" t="inlineStr">
        <is>
          <t>2026-10-05</t>
        </is>
      </c>
      <c r="B7169" s="37" t="inlineStr">
        <is>
          <t>Abilities</t>
        </is>
      </c>
      <c r="C7169" s="37" t="inlineStr">
        <is>
          <t>Pidgey abilities</t>
        </is>
      </c>
      <c r="D7169" s="37" t="inlineStr">
        <is>
          <t>Keen Eye / Tangled Feet / Big Pecks</t>
        </is>
      </c>
      <c r="E7169" s="37" t="inlineStr">
        <is>
          <t>Tangled Feet / Tangled Feet / Big Pecks</t>
        </is>
      </c>
      <c r="F7169" s="37" t="inlineStr">
        <is>
          <t>Differs from upstream baseline</t>
        </is>
      </c>
      <c r="G7169" s="3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37" t="inlineStr">
        <is>
          <t>2026-10-05</t>
        </is>
      </c>
      <c r="B7171" s="37" t="inlineStr">
        <is>
          <t>Pokemon Stats</t>
        </is>
      </c>
      <c r="C7171" s="37" t="inlineStr">
        <is>
          <t>Pidove baseSpAttack</t>
        </is>
      </c>
      <c r="D7171" s="37" t="n">
        <v>36</v>
      </c>
      <c r="E7171" s="37" t="n">
        <v>55</v>
      </c>
      <c r="F7171" s="37" t="inlineStr">
        <is>
          <t>Differs from upstream baseline</t>
        </is>
      </c>
      <c r="G7171" s="3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37" t="inlineStr">
        <is>
          <t>2026-10-05</t>
        </is>
      </c>
      <c r="B7173" s="37" t="inlineStr">
        <is>
          <t>Pokemon Stats</t>
        </is>
      </c>
      <c r="C7173" s="37" t="inlineStr">
        <is>
          <t>Pikachu baseDefense</t>
        </is>
      </c>
      <c r="D7173" s="37" t="n">
        <v>40</v>
      </c>
      <c r="E7173" s="37" t="n">
        <v>30</v>
      </c>
      <c r="F7173" s="37" t="inlineStr">
        <is>
          <t>Differs from upstream baseline</t>
        </is>
      </c>
      <c r="G7173" s="3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37" t="inlineStr">
        <is>
          <t>2026-10-05</t>
        </is>
      </c>
      <c r="B7175" s="37" t="inlineStr">
        <is>
          <t>Abilities</t>
        </is>
      </c>
      <c r="C7175" s="37" t="inlineStr">
        <is>
          <t>Pikachu abilities</t>
        </is>
      </c>
      <c r="D7175" s="37" t="inlineStr">
        <is>
          <t>Static / Lightning Rod</t>
        </is>
      </c>
      <c r="E7175" s="37" t="inlineStr">
        <is>
          <t>Reckless / Lightning Rod</t>
        </is>
      </c>
      <c r="F7175" s="37" t="inlineStr">
        <is>
          <t>Differs from upstream baseline</t>
        </is>
      </c>
      <c r="G7175" s="3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37" t="inlineStr">
        <is>
          <t>2026-10-05</t>
        </is>
      </c>
      <c r="B7177" s="37" t="inlineStr">
        <is>
          <t>Pokemon Stats</t>
        </is>
      </c>
      <c r="C7177" s="37" t="inlineStr">
        <is>
          <t>Piloswine baseSpeed</t>
        </is>
      </c>
      <c r="D7177" s="37" t="n">
        <v>50</v>
      </c>
      <c r="E7177" s="37" t="n">
        <v>80</v>
      </c>
      <c r="F7177" s="37" t="inlineStr">
        <is>
          <t>Differs from upstream baseline</t>
        </is>
      </c>
      <c r="G7177" s="3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37" t="inlineStr">
        <is>
          <t>2026-10-05</t>
        </is>
      </c>
      <c r="B7179" s="37" t="inlineStr">
        <is>
          <t>Abilities</t>
        </is>
      </c>
      <c r="C7179" s="37" t="inlineStr">
        <is>
          <t>Pineco abilities</t>
        </is>
      </c>
      <c r="D7179" s="37" t="inlineStr">
        <is>
          <t>Sturdy / Overcoat</t>
        </is>
      </c>
      <c r="E7179" s="37" t="inlineStr">
        <is>
          <t>Rough Skin / Overcoat</t>
        </is>
      </c>
      <c r="F7179" s="37" t="inlineStr">
        <is>
          <t>Differs from upstream baseline</t>
        </is>
      </c>
      <c r="G7179" s="3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37" t="inlineStr">
        <is>
          <t>2026-10-05</t>
        </is>
      </c>
      <c r="B7181" s="37" t="inlineStr">
        <is>
          <t>Pokemon Stats</t>
        </is>
      </c>
      <c r="C7181" s="37" t="inlineStr">
        <is>
          <t>Piplup baseSpAttack</t>
        </is>
      </c>
      <c r="D7181" s="37" t="n">
        <v>61</v>
      </c>
      <c r="E7181" s="37" t="n">
        <v>51</v>
      </c>
      <c r="F7181" s="37" t="inlineStr">
        <is>
          <t>Differs from upstream baseline</t>
        </is>
      </c>
      <c r="G7181" s="3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37" t="inlineStr">
        <is>
          <t>2026-10-05</t>
        </is>
      </c>
      <c r="B7183" s="37" t="inlineStr">
        <is>
          <t>Pokemon Stats</t>
        </is>
      </c>
      <c r="C7183" s="37" t="inlineStr">
        <is>
          <t>Politoed baseAttack</t>
        </is>
      </c>
      <c r="D7183" s="37" t="n">
        <v>75</v>
      </c>
      <c r="E7183" s="37" t="n">
        <v>85</v>
      </c>
      <c r="F7183" s="37" t="inlineStr">
        <is>
          <t>Differs from upstream baseline</t>
        </is>
      </c>
      <c r="G7183" s="3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37" t="inlineStr">
        <is>
          <t>2026-10-05</t>
        </is>
      </c>
      <c r="B7185" s="37" t="inlineStr">
        <is>
          <t>Abilities</t>
        </is>
      </c>
      <c r="C7185" s="37" t="inlineStr">
        <is>
          <t>Politoed abilities</t>
        </is>
      </c>
      <c r="D7185" s="37" t="inlineStr">
        <is>
          <t>Water Absorb / Damp / Drizzle</t>
        </is>
      </c>
      <c r="E7185" s="37" t="inlineStr">
        <is>
          <t>Swift Swim / Water Absorb / Regenerator</t>
        </is>
      </c>
      <c r="F7185" s="37" t="inlineStr">
        <is>
          <t>Differs from upstream baseline</t>
        </is>
      </c>
      <c r="G7185" s="3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37" t="inlineStr">
        <is>
          <t>2026-10-05</t>
        </is>
      </c>
      <c r="B7187" s="37" t="inlineStr">
        <is>
          <t>Abilities</t>
        </is>
      </c>
      <c r="C7187" s="37" t="inlineStr">
        <is>
          <t>Poliwhirl abilities</t>
        </is>
      </c>
      <c r="D7187" s="37" t="inlineStr">
        <is>
          <t>Water Absorb / Damp / Swift Swim</t>
        </is>
      </c>
      <c r="E7187" s="37" t="inlineStr">
        <is>
          <t>Swift Swim / Swift Swim / Swift Swim</t>
        </is>
      </c>
      <c r="F7187" s="37" t="inlineStr">
        <is>
          <t>Differs from upstream baseline</t>
        </is>
      </c>
      <c r="G7187" s="3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37" t="inlineStr">
        <is>
          <t>2026-10-05</t>
        </is>
      </c>
      <c r="B7189" s="37" t="inlineStr">
        <is>
          <t>Pokemon Stats</t>
        </is>
      </c>
      <c r="C7189" s="37" t="inlineStr">
        <is>
          <t>Poliwrath baseSpeed</t>
        </is>
      </c>
      <c r="D7189" s="37" t="n">
        <v>70</v>
      </c>
      <c r="E7189" s="37" t="n">
        <v>90</v>
      </c>
      <c r="F7189" s="37" t="inlineStr">
        <is>
          <t>Differs from upstream baseline</t>
        </is>
      </c>
      <c r="G7189" s="3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37" t="inlineStr">
        <is>
          <t>2026-10-05</t>
        </is>
      </c>
      <c r="B7191" s="37" t="inlineStr">
        <is>
          <t>Abilities</t>
        </is>
      </c>
      <c r="C7191" s="37" t="inlineStr">
        <is>
          <t>Ponyta abilities</t>
        </is>
      </c>
      <c r="D7191" s="37" t="inlineStr">
        <is>
          <t>Run Away / Flash Fire / Flame Body</t>
        </is>
      </c>
      <c r="E7191" s="37" t="inlineStr">
        <is>
          <t>Reckless / Reckless / Flame Body</t>
        </is>
      </c>
      <c r="F7191" s="37" t="inlineStr">
        <is>
          <t>Differs from upstream baseline</t>
        </is>
      </c>
      <c r="G7191" s="3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37" t="inlineStr">
        <is>
          <t>2026-10-05</t>
        </is>
      </c>
      <c r="B7193" s="37" t="inlineStr">
        <is>
          <t>Abilities</t>
        </is>
      </c>
      <c r="C7193" s="37" t="inlineStr">
        <is>
          <t>Poochyena abilities</t>
        </is>
      </c>
      <c r="D7193" s="37" t="inlineStr">
        <is>
          <t>Run Away / Quick Feet / Rattled</t>
        </is>
      </c>
      <c r="E7193" s="37" t="inlineStr">
        <is>
          <t>Quick Feet / Quick Feet / Rattled</t>
        </is>
      </c>
      <c r="F7193" s="37" t="inlineStr">
        <is>
          <t>Differs from upstream baseline</t>
        </is>
      </c>
      <c r="G7193" s="3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37" t="inlineStr">
        <is>
          <t>2026-10-05</t>
        </is>
      </c>
      <c r="B7195" s="37" t="inlineStr">
        <is>
          <t>Abilities</t>
        </is>
      </c>
      <c r="C7195" s="37" t="inlineStr">
        <is>
          <t>Porygon2 abilities</t>
        </is>
      </c>
      <c r="D7195" s="37" t="inlineStr">
        <is>
          <t>Trace / Download / Analytic</t>
        </is>
      </c>
      <c r="E7195" s="37" t="inlineStr">
        <is>
          <t>Trace / Trace / Analytic</t>
        </is>
      </c>
      <c r="F7195" s="37" t="inlineStr">
        <is>
          <t>Differs from upstream baseline</t>
        </is>
      </c>
      <c r="G7195" s="3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37" t="inlineStr">
        <is>
          <t>2026-10-05</t>
        </is>
      </c>
      <c r="B7197" s="37" t="inlineStr">
        <is>
          <t>Pokemon Stats</t>
        </is>
      </c>
      <c r="C7197" s="37" t="inlineStr">
        <is>
          <t>Primeape baseHP</t>
        </is>
      </c>
      <c r="D7197" s="37" t="n">
        <v>65</v>
      </c>
      <c r="E7197" s="37" t="n">
        <v>75</v>
      </c>
      <c r="F7197" s="37" t="inlineStr">
        <is>
          <t>Differs from upstream baseline</t>
        </is>
      </c>
      <c r="G7197" s="3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37" t="inlineStr">
        <is>
          <t>2026-10-05</t>
        </is>
      </c>
      <c r="B7199" s="37" t="inlineStr">
        <is>
          <t>Pokemon Stats</t>
        </is>
      </c>
      <c r="C7199" s="37" t="inlineStr">
        <is>
          <t>Primeape baseDefense</t>
        </is>
      </c>
      <c r="D7199" s="37" t="n">
        <v>60</v>
      </c>
      <c r="E7199" s="37" t="n">
        <v>80</v>
      </c>
      <c r="F7199" s="37" t="inlineStr">
        <is>
          <t>Differs from upstream baseline</t>
        </is>
      </c>
      <c r="G7199" s="3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37" t="inlineStr">
        <is>
          <t>2026-10-05</t>
        </is>
      </c>
      <c r="B7201" s="37" t="inlineStr">
        <is>
          <t>Pokemon Stats</t>
        </is>
      </c>
      <c r="C7201" s="37" t="inlineStr">
        <is>
          <t>Primeape baseSpDefense</t>
        </is>
      </c>
      <c r="D7201" s="37" t="n">
        <v>70</v>
      </c>
      <c r="E7201" s="37" t="n">
        <v>90</v>
      </c>
      <c r="F7201" s="37" t="inlineStr">
        <is>
          <t>Differs from upstream baseline</t>
        </is>
      </c>
      <c r="G7201" s="3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37" t="inlineStr">
        <is>
          <t>2026-10-05</t>
        </is>
      </c>
      <c r="B7203" s="37" t="inlineStr">
        <is>
          <t>Pokemon Stats</t>
        </is>
      </c>
      <c r="C7203" s="37" t="inlineStr">
        <is>
          <t>Prinplup baseAttack</t>
        </is>
      </c>
      <c r="D7203" s="37" t="n">
        <v>66</v>
      </c>
      <c r="E7203" s="37" t="n">
        <v>81</v>
      </c>
      <c r="F7203" s="37" t="inlineStr">
        <is>
          <t>Differs from upstream baseline</t>
        </is>
      </c>
      <c r="G7203" s="3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37" t="inlineStr">
        <is>
          <t>2026-10-05</t>
        </is>
      </c>
      <c r="B7205" s="37" t="inlineStr">
        <is>
          <t>Abilities</t>
        </is>
      </c>
      <c r="C7205" s="37" t="inlineStr">
        <is>
          <t>Prinplup abilities</t>
        </is>
      </c>
      <c r="D7205" s="37" t="inlineStr">
        <is>
          <t>Torrent / Competitive</t>
        </is>
      </c>
      <c r="E7205" s="37" t="inlineStr">
        <is>
          <t>Swift Swim / Torrent / Competitive</t>
        </is>
      </c>
      <c r="F7205" s="37" t="inlineStr">
        <is>
          <t>Differs from upstream baseline</t>
        </is>
      </c>
      <c r="G7205" s="3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37" t="inlineStr">
        <is>
          <t>2026-10-05</t>
        </is>
      </c>
      <c r="B7207" s="37" t="inlineStr">
        <is>
          <t>Pokemon Stats</t>
        </is>
      </c>
      <c r="C7207" s="37" t="inlineStr">
        <is>
          <t>Probopass baseAttack</t>
        </is>
      </c>
      <c r="D7207" s="37" t="n">
        <v>55</v>
      </c>
      <c r="E7207" s="37" t="n">
        <v>75</v>
      </c>
      <c r="F7207" s="37" t="inlineStr">
        <is>
          <t>Differs from upstream baseline</t>
        </is>
      </c>
      <c r="G7207" s="3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37" t="inlineStr">
        <is>
          <t>2026-10-05</t>
        </is>
      </c>
      <c r="B7209" s="37" t="inlineStr">
        <is>
          <t>Abilities</t>
        </is>
      </c>
      <c r="C7209" s="37" t="inlineStr">
        <is>
          <t>Psyduck abilities</t>
        </is>
      </c>
      <c r="D7209" s="37" t="inlineStr">
        <is>
          <t>Damp / Cloud Nine / Swift Swim</t>
        </is>
      </c>
      <c r="E7209" s="37" t="inlineStr">
        <is>
          <t>Simple / Unaware / Swift Swim</t>
        </is>
      </c>
      <c r="F7209" s="37" t="inlineStr">
        <is>
          <t>Differs from upstream baseline</t>
        </is>
      </c>
      <c r="G7209" s="3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37" t="inlineStr">
        <is>
          <t>2026-10-05</t>
        </is>
      </c>
      <c r="B7211" s="37" t="inlineStr">
        <is>
          <t>Pokemon Stats</t>
        </is>
      </c>
      <c r="C7211" s="37" t="inlineStr">
        <is>
          <t>Purrloin baseHP</t>
        </is>
      </c>
      <c r="D7211" s="37" t="n">
        <v>41</v>
      </c>
      <c r="E7211" s="37" t="n">
        <v>46</v>
      </c>
      <c r="F7211" s="37" t="inlineStr">
        <is>
          <t>Differs from upstream baseline</t>
        </is>
      </c>
      <c r="G7211" s="3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37" t="inlineStr">
        <is>
          <t>2026-10-05</t>
        </is>
      </c>
      <c r="B7213" s="37" t="inlineStr">
        <is>
          <t>Pokemon Stats</t>
        </is>
      </c>
      <c r="C7213" s="37" t="inlineStr">
        <is>
          <t>Purrloin baseDefense</t>
        </is>
      </c>
      <c r="D7213" s="37" t="n">
        <v>37</v>
      </c>
      <c r="E7213" s="37" t="n">
        <v>45</v>
      </c>
      <c r="F7213" s="37" t="inlineStr">
        <is>
          <t>Differs from upstream baseline</t>
        </is>
      </c>
      <c r="G7213" s="3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37" t="inlineStr">
        <is>
          <t>2026-10-05</t>
        </is>
      </c>
      <c r="B7215" s="37" t="inlineStr">
        <is>
          <t>Pokemon Stats</t>
        </is>
      </c>
      <c r="C7215" s="37" t="inlineStr">
        <is>
          <t>Purugly baseHP</t>
        </is>
      </c>
      <c r="D7215" s="37" t="n">
        <v>71</v>
      </c>
      <c r="E7215" s="37" t="n">
        <v>91</v>
      </c>
      <c r="F7215" s="37" t="inlineStr">
        <is>
          <t>Differs from upstream baseline</t>
        </is>
      </c>
      <c r="G7215" s="3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37" t="inlineStr">
        <is>
          <t>2026-10-05</t>
        </is>
      </c>
      <c r="B7217" s="37" t="inlineStr">
        <is>
          <t>Pokemon Stats</t>
        </is>
      </c>
      <c r="C7217" s="37" t="inlineStr">
        <is>
          <t>Purugly baseSpDefense</t>
        </is>
      </c>
      <c r="D7217" s="37" t="n">
        <v>59</v>
      </c>
      <c r="E7217" s="37" t="n">
        <v>69</v>
      </c>
      <c r="F7217" s="37" t="inlineStr">
        <is>
          <t>Differs from upstream baseline</t>
        </is>
      </c>
      <c r="G7217" s="3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37" t="inlineStr">
        <is>
          <t>2026-10-05</t>
        </is>
      </c>
      <c r="B7219" s="37" t="inlineStr">
        <is>
          <t>Pokemon Stats</t>
        </is>
      </c>
      <c r="C7219" s="37" t="inlineStr">
        <is>
          <t>Pyroar baseAttack</t>
        </is>
      </c>
      <c r="D7219" s="37" t="n">
        <v>68</v>
      </c>
      <c r="E7219" s="37" t="n">
        <v>30</v>
      </c>
      <c r="F7219" s="37" t="inlineStr">
        <is>
          <t>Differs from upstream baseline</t>
        </is>
      </c>
      <c r="G7219" s="3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37" t="inlineStr">
        <is>
          <t>2026-10-05</t>
        </is>
      </c>
      <c r="B7221" s="37" t="inlineStr">
        <is>
          <t>Pokemon Stats</t>
        </is>
      </c>
      <c r="C7221" s="37" t="inlineStr">
        <is>
          <t>Pyroar baseSpeed</t>
        </is>
      </c>
      <c r="D7221" s="37" t="n">
        <v>106</v>
      </c>
      <c r="E7221" s="37" t="n">
        <v>133</v>
      </c>
      <c r="F7221" s="37" t="inlineStr">
        <is>
          <t>Differs from upstream baseline</t>
        </is>
      </c>
      <c r="G7221" s="3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37" t="inlineStr">
        <is>
          <t>2026-10-05</t>
        </is>
      </c>
      <c r="B7223" s="37" t="inlineStr">
        <is>
          <t>Abilities</t>
        </is>
      </c>
      <c r="C7223" s="37" t="inlineStr">
        <is>
          <t>Quagsire abilities</t>
        </is>
      </c>
      <c r="D7223" s="37" t="inlineStr">
        <is>
          <t>Damp / Water Absorb / Unaware</t>
        </is>
      </c>
      <c r="E7223" s="37" t="inlineStr">
        <is>
          <t>Simple / Poison Point / Unaware</t>
        </is>
      </c>
      <c r="F7223" s="37" t="inlineStr">
        <is>
          <t>Differs from upstream baseline</t>
        </is>
      </c>
      <c r="G7223" s="3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37" t="inlineStr">
        <is>
          <t>2026-10-05</t>
        </is>
      </c>
      <c r="B7225" s="37" t="inlineStr">
        <is>
          <t>Pokemon Stats</t>
        </is>
      </c>
      <c r="C7225" s="37" t="inlineStr">
        <is>
          <t>Qwilfish baseAttack</t>
        </is>
      </c>
      <c r="D7225" s="37" t="n">
        <v>95</v>
      </c>
      <c r="E7225" s="37" t="n">
        <v>115</v>
      </c>
      <c r="F7225" s="37" t="inlineStr">
        <is>
          <t>Differs from upstream baseline</t>
        </is>
      </c>
      <c r="G7225" s="3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37" t="inlineStr">
        <is>
          <t>2026-10-05</t>
        </is>
      </c>
      <c r="B7227" s="37" t="inlineStr">
        <is>
          <t>Pokemon Stats</t>
        </is>
      </c>
      <c r="C7227" s="37" t="inlineStr">
        <is>
          <t>Qwilfish baseSpAttack</t>
        </is>
      </c>
      <c r="D7227" s="37" t="n">
        <v>55</v>
      </c>
      <c r="E7227" s="37" t="n">
        <v>65</v>
      </c>
      <c r="F7227" s="37" t="inlineStr">
        <is>
          <t>Differs from upstream baseline</t>
        </is>
      </c>
      <c r="G7227" s="3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37" t="inlineStr">
        <is>
          <t>2026-10-05</t>
        </is>
      </c>
      <c r="B7229" s="37" t="inlineStr">
        <is>
          <t>Abilities</t>
        </is>
      </c>
      <c r="C7229" s="37" t="inlineStr">
        <is>
          <t>Qwilfish abilities</t>
        </is>
      </c>
      <c r="D7229" s="37" t="inlineStr">
        <is>
          <t>Poison Point / Swift Swim / Intimidate</t>
        </is>
      </c>
      <c r="E7229" s="37" t="inlineStr">
        <is>
          <t>Swift Swim / Swift Swim / Intimidate</t>
        </is>
      </c>
      <c r="F7229" s="37" t="inlineStr">
        <is>
          <t>Differs from upstream baseline</t>
        </is>
      </c>
      <c r="G7229" s="3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37" t="inlineStr">
        <is>
          <t>2026-10-05</t>
        </is>
      </c>
      <c r="B7231" s="37" t="inlineStr">
        <is>
          <t>Pokemon Stats</t>
        </is>
      </c>
      <c r="C7231" s="37" t="inlineStr">
        <is>
          <t>Raichu baseSpDefense</t>
        </is>
      </c>
      <c r="D7231" s="37" t="n">
        <v>80</v>
      </c>
      <c r="E7231" s="37" t="n">
        <v>85</v>
      </c>
      <c r="F7231" s="37" t="inlineStr">
        <is>
          <t>Differs from upstream baseline</t>
        </is>
      </c>
      <c r="G7231" s="3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37" t="inlineStr">
        <is>
          <t>2026-10-05</t>
        </is>
      </c>
      <c r="B7233" s="37" t="inlineStr">
        <is>
          <t>Pokemon Stats</t>
        </is>
      </c>
      <c r="C7233" s="37" t="inlineStr">
        <is>
          <t>Raichu baseHP</t>
        </is>
      </c>
      <c r="D7233" s="37" t="n">
        <v>60</v>
      </c>
      <c r="E7233" s="37" t="n">
        <v>74</v>
      </c>
      <c r="F7233" s="37" t="inlineStr">
        <is>
          <t>Differs from upstream baseline</t>
        </is>
      </c>
      <c r="G7233" s="3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37" t="inlineStr">
        <is>
          <t>2026-10-05</t>
        </is>
      </c>
      <c r="B7235" s="37" t="inlineStr">
        <is>
          <t>Pokemon Stats</t>
        </is>
      </c>
      <c r="C7235" s="37" t="inlineStr">
        <is>
          <t>Raichu baseDefense</t>
        </is>
      </c>
      <c r="D7235" s="37" t="n">
        <v>50</v>
      </c>
      <c r="E7235" s="37" t="n">
        <v>68</v>
      </c>
      <c r="F7235" s="37" t="inlineStr">
        <is>
          <t>Differs from upstream baseline</t>
        </is>
      </c>
      <c r="G7235" s="3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37" t="inlineStr">
        <is>
          <t>2026-10-05</t>
        </is>
      </c>
      <c r="B7237" s="37" t="inlineStr">
        <is>
          <t>Abilities</t>
        </is>
      </c>
      <c r="C7237" s="37" t="inlineStr">
        <is>
          <t>Ralts abilities</t>
        </is>
      </c>
      <c r="D7237" s="37" t="inlineStr">
        <is>
          <t>Synchronize / Trace / Telepathy</t>
        </is>
      </c>
      <c r="E7237" s="37" t="inlineStr">
        <is>
          <t>Trace / Trace / Telepathy</t>
        </is>
      </c>
      <c r="F7237" s="37" t="inlineStr">
        <is>
          <t>Differs from upstream baseline</t>
        </is>
      </c>
      <c r="G7237" s="3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37" t="inlineStr">
        <is>
          <t>2026-10-05</t>
        </is>
      </c>
      <c r="B7239" s="37" t="inlineStr">
        <is>
          <t>Pokemon Stats</t>
        </is>
      </c>
      <c r="C7239" s="37" t="inlineStr">
        <is>
          <t>Rampardos baseDefense</t>
        </is>
      </c>
      <c r="D7239" s="37" t="n">
        <v>60</v>
      </c>
      <c r="E7239" s="37" t="n">
        <v>80</v>
      </c>
      <c r="F7239" s="37" t="inlineStr">
        <is>
          <t>Differs from upstream baseline</t>
        </is>
      </c>
      <c r="G7239" s="3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37" t="inlineStr">
        <is>
          <t>2026-10-05</t>
        </is>
      </c>
      <c r="B7241" s="37" t="inlineStr">
        <is>
          <t>Pokemon Stats</t>
        </is>
      </c>
      <c r="C7241" s="37" t="inlineStr">
        <is>
          <t>Rampardos baseSpDefense</t>
        </is>
      </c>
      <c r="D7241" s="37" t="n">
        <v>50</v>
      </c>
      <c r="E7241" s="37" t="n">
        <v>70</v>
      </c>
      <c r="F7241" s="37" t="inlineStr">
        <is>
          <t>Differs from upstream baseline</t>
        </is>
      </c>
      <c r="G7241" s="3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37" t="inlineStr">
        <is>
          <t>2026-10-05</t>
        </is>
      </c>
      <c r="B7243" s="37" t="inlineStr">
        <is>
          <t>Pokemon Stats</t>
        </is>
      </c>
      <c r="C7243" s="37" t="inlineStr">
        <is>
          <t>Rapidash baseHP</t>
        </is>
      </c>
      <c r="D7243" s="37" t="n">
        <v>65</v>
      </c>
      <c r="E7243" s="37" t="n">
        <v>70</v>
      </c>
      <c r="F7243" s="37" t="inlineStr">
        <is>
          <t>Differs from upstream baseline</t>
        </is>
      </c>
      <c r="G7243" s="3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37" t="inlineStr">
        <is>
          <t>2026-10-05</t>
        </is>
      </c>
      <c r="B7245" s="37" t="inlineStr">
        <is>
          <t>Pokemon Stats</t>
        </is>
      </c>
      <c r="C7245" s="37" t="inlineStr">
        <is>
          <t>Rapidash baseDefense</t>
        </is>
      </c>
      <c r="D7245" s="37" t="n">
        <v>70</v>
      </c>
      <c r="E7245" s="37" t="n">
        <v>75</v>
      </c>
      <c r="F7245" s="37" t="inlineStr">
        <is>
          <t>Differs from upstream baseline</t>
        </is>
      </c>
      <c r="G7245" s="3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37" t="inlineStr">
        <is>
          <t>2026-10-05</t>
        </is>
      </c>
      <c r="B7247" s="37" t="inlineStr">
        <is>
          <t>Pokemon Stats</t>
        </is>
      </c>
      <c r="C7247" s="37" t="inlineStr">
        <is>
          <t>Rapidash baseSpDefense</t>
        </is>
      </c>
      <c r="D7247" s="37" t="n">
        <v>80</v>
      </c>
      <c r="E7247" s="37" t="n">
        <v>85</v>
      </c>
      <c r="F7247" s="37" t="inlineStr">
        <is>
          <t>Differs from upstream baseline</t>
        </is>
      </c>
      <c r="G7247" s="3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37" t="inlineStr">
        <is>
          <t>2026-10-05</t>
        </is>
      </c>
      <c r="B7249" s="37" t="inlineStr">
        <is>
          <t>Abilities</t>
        </is>
      </c>
      <c r="C7249" s="37" t="inlineStr">
        <is>
          <t>Rapidash abilities</t>
        </is>
      </c>
      <c r="D7249" s="37" t="inlineStr">
        <is>
          <t>Run Away / Flash Fire / Flame Body</t>
        </is>
      </c>
      <c r="E7249" s="37" t="inlineStr">
        <is>
          <t>Reckless / Reckless / Flame Body</t>
        </is>
      </c>
      <c r="F7249" s="37" t="inlineStr">
        <is>
          <t>Differs from upstream baseline</t>
        </is>
      </c>
      <c r="G7249" s="3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37" t="inlineStr">
        <is>
          <t>2026-10-05</t>
        </is>
      </c>
      <c r="B7251" s="37" t="inlineStr">
        <is>
          <t>Abilities</t>
        </is>
      </c>
      <c r="C7251" s="37" t="inlineStr">
        <is>
          <t>Raticate abilities</t>
        </is>
      </c>
      <c r="D7251" s="37" t="inlineStr">
        <is>
          <t>Run Away / Guts / Hustle</t>
        </is>
      </c>
      <c r="E7251" s="37" t="inlineStr">
        <is>
          <t>Guts / Guts / Hustle</t>
        </is>
      </c>
      <c r="F7251" s="37" t="inlineStr">
        <is>
          <t>Differs from upstream baseline</t>
        </is>
      </c>
      <c r="G7251" s="3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37" t="inlineStr">
        <is>
          <t>2026-10-05</t>
        </is>
      </c>
      <c r="B7253" s="37" t="inlineStr">
        <is>
          <t>Pokemon Stats</t>
        </is>
      </c>
      <c r="C7253" s="37" t="inlineStr">
        <is>
          <t>Raticate baseDefense</t>
        </is>
      </c>
      <c r="D7253" s="37" t="n">
        <v>70</v>
      </c>
      <c r="E7253" s="37" t="n">
        <v>81</v>
      </c>
      <c r="F7253" s="37" t="inlineStr">
        <is>
          <t>Differs from upstream baseline</t>
        </is>
      </c>
      <c r="G7253" s="3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37" t="inlineStr">
        <is>
          <t>2026-10-05</t>
        </is>
      </c>
      <c r="B7255" s="37" t="inlineStr">
        <is>
          <t>Pokemon Stats</t>
        </is>
      </c>
      <c r="C7255" s="37" t="inlineStr">
        <is>
          <t>Raticate baseSpeed</t>
        </is>
      </c>
      <c r="D7255" s="37" t="n">
        <v>77</v>
      </c>
      <c r="E7255" s="37" t="n">
        <v>88</v>
      </c>
      <c r="F7255" s="37" t="inlineStr">
        <is>
          <t>Differs from upstream baseline</t>
        </is>
      </c>
      <c r="G7255" s="3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37" t="inlineStr">
        <is>
          <t>2026-10-05</t>
        </is>
      </c>
      <c r="B7257" s="37" t="inlineStr">
        <is>
          <t>Abilities</t>
        </is>
      </c>
      <c r="C7257" s="37" t="inlineStr">
        <is>
          <t>Rattata abilities</t>
        </is>
      </c>
      <c r="D7257" s="37" t="inlineStr">
        <is>
          <t>Gluttony / Hustle / Thick Fat</t>
        </is>
      </c>
      <c r="E7257" s="37" t="inlineStr">
        <is>
          <t>Guts / Guts / Thick Fat</t>
        </is>
      </c>
      <c r="F7257" s="37" t="inlineStr">
        <is>
          <t>Differs from upstream baseline</t>
        </is>
      </c>
      <c r="G7257" s="3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37" t="inlineStr">
        <is>
          <t>2026-10-05</t>
        </is>
      </c>
      <c r="B7259" s="37" t="inlineStr">
        <is>
          <t>Pokemon Stats</t>
        </is>
      </c>
      <c r="C7259" s="37" t="inlineStr">
        <is>
          <t>Regice baseSpAttack</t>
        </is>
      </c>
      <c r="D7259" s="37" t="n">
        <v>100</v>
      </c>
      <c r="E7259" s="37" t="n">
        <v>120</v>
      </c>
      <c r="F7259" s="37" t="inlineStr">
        <is>
          <t>Differs from upstream baseline</t>
        </is>
      </c>
      <c r="G7259" s="3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37" t="inlineStr">
        <is>
          <t>2026-10-05</t>
        </is>
      </c>
      <c r="B7261" s="37" t="inlineStr">
        <is>
          <t>Abilities</t>
        </is>
      </c>
      <c r="C7261" s="37" t="inlineStr">
        <is>
          <t>Regigigas abilities</t>
        </is>
      </c>
      <c r="D7261" s="37" t="inlineStr">
        <is>
          <t>Slow Start</t>
        </is>
      </c>
      <c r="E7261" s="37" t="inlineStr">
        <is>
          <t>Clear Body</t>
        </is>
      </c>
      <c r="F7261" s="37" t="inlineStr">
        <is>
          <t>Differs from upstream baseline</t>
        </is>
      </c>
      <c r="G7261" s="3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37" t="inlineStr">
        <is>
          <t>2026-10-05</t>
        </is>
      </c>
      <c r="B7263" s="37" t="inlineStr">
        <is>
          <t>Abilities</t>
        </is>
      </c>
      <c r="C7263" s="37" t="inlineStr">
        <is>
          <t>Regirock abilities</t>
        </is>
      </c>
      <c r="D7263" s="37" t="inlineStr">
        <is>
          <t>Clear Body / Sturdy</t>
        </is>
      </c>
      <c r="E7263" s="37" t="inlineStr">
        <is>
          <t>Solid Rock / Clear Body / Sturdy</t>
        </is>
      </c>
      <c r="F7263" s="37" t="inlineStr">
        <is>
          <t>Differs from upstream baseline</t>
        </is>
      </c>
      <c r="G7263" s="3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37" t="inlineStr">
        <is>
          <t>2026-10-05</t>
        </is>
      </c>
      <c r="B7265" s="37" t="inlineStr">
        <is>
          <t>Pokemon Stats</t>
        </is>
      </c>
      <c r="C7265" s="37" t="inlineStr">
        <is>
          <t>Registeel baseDefense</t>
        </is>
      </c>
      <c r="D7265" s="37" t="n">
        <v>150</v>
      </c>
      <c r="E7265" s="37" t="n">
        <v>200</v>
      </c>
      <c r="F7265" s="37" t="inlineStr">
        <is>
          <t>Differs from upstream baseline</t>
        </is>
      </c>
      <c r="G7265" s="3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37" t="inlineStr">
        <is>
          <t>2026-10-05</t>
        </is>
      </c>
      <c r="B7267" s="37" t="inlineStr">
        <is>
          <t>Pokemon Stats</t>
        </is>
      </c>
      <c r="C7267" s="37" t="inlineStr">
        <is>
          <t>Registeel baseSpDefense</t>
        </is>
      </c>
      <c r="D7267" s="37" t="n">
        <v>150</v>
      </c>
      <c r="E7267" s="37" t="n">
        <v>200</v>
      </c>
      <c r="F7267" s="37" t="inlineStr">
        <is>
          <t>Differs from upstream baseline</t>
        </is>
      </c>
      <c r="G7267" s="3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37" t="inlineStr">
        <is>
          <t>2026-10-05</t>
        </is>
      </c>
      <c r="B7269" s="37" t="inlineStr">
        <is>
          <t>Abilities</t>
        </is>
      </c>
      <c r="C7269" s="37" t="inlineStr">
        <is>
          <t>Registeel abilities</t>
        </is>
      </c>
      <c r="D7269" s="37" t="inlineStr">
        <is>
          <t>Clear Body / Light Metal</t>
        </is>
      </c>
      <c r="E7269" s="37" t="inlineStr">
        <is>
          <t>Filter / Clear Body / Light Metal</t>
        </is>
      </c>
      <c r="F7269" s="37" t="inlineStr">
        <is>
          <t>Differs from upstream baseline</t>
        </is>
      </c>
      <c r="G7269" s="3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37" t="inlineStr">
        <is>
          <t>2026-10-05</t>
        </is>
      </c>
      <c r="B7271" s="37" t="inlineStr">
        <is>
          <t>Pokemon Stats</t>
        </is>
      </c>
      <c r="C7271" s="37" t="inlineStr">
        <is>
          <t>Reuniclus baseAttack</t>
        </is>
      </c>
      <c r="D7271" s="37" t="n">
        <v>65</v>
      </c>
      <c r="E7271" s="37" t="n">
        <v>30</v>
      </c>
      <c r="F7271" s="37" t="inlineStr">
        <is>
          <t>Differs from upstream baseline</t>
        </is>
      </c>
      <c r="G7271" s="3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37" t="inlineStr">
        <is>
          <t>2026-10-05</t>
        </is>
      </c>
      <c r="B7273" s="37" t="inlineStr">
        <is>
          <t>Pokemon Stats</t>
        </is>
      </c>
      <c r="C7273" s="37" t="inlineStr">
        <is>
          <t>Reuniclus baseSpAttack</t>
        </is>
      </c>
      <c r="D7273" s="37" t="n">
        <v>125</v>
      </c>
      <c r="E7273" s="37" t="n">
        <v>146</v>
      </c>
      <c r="F7273" s="37" t="inlineStr">
        <is>
          <t>Differs from upstream baseline</t>
        </is>
      </c>
      <c r="G7273" s="3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37" t="inlineStr">
        <is>
          <t>2026-10-05</t>
        </is>
      </c>
      <c r="B7275" s="37" t="inlineStr">
        <is>
          <t>Abilities</t>
        </is>
      </c>
      <c r="C7275" s="37" t="inlineStr">
        <is>
          <t>Rhyperior abilities</t>
        </is>
      </c>
      <c r="D7275" s="37" t="inlineStr">
        <is>
          <t>Lightning Rod / Solid Rock / Reckless</t>
        </is>
      </c>
      <c r="E7275" s="37" t="inlineStr">
        <is>
          <t>Solid Rock / Solid Rock / Reckless</t>
        </is>
      </c>
      <c r="F7275" s="37" t="inlineStr">
        <is>
          <t>Differs from upstream baseline</t>
        </is>
      </c>
      <c r="G7275" s="3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37" t="inlineStr">
        <is>
          <t>2026-10-05</t>
        </is>
      </c>
      <c r="B7277" s="37" t="inlineStr">
        <is>
          <t>Evolutions</t>
        </is>
      </c>
      <c r="C7277" s="37" t="inlineStr">
        <is>
          <t>Riolu evolution</t>
        </is>
      </c>
      <c r="D7277" s="37" t="inlineStr">
        <is>
          <t>Friendship Day -&gt; Lucario</t>
        </is>
      </c>
      <c r="E7277" s="37" t="inlineStr">
        <is>
          <t>Lv 36 -&gt; Lucario</t>
        </is>
      </c>
      <c r="F7277" s="37" t="inlineStr">
        <is>
          <t>Differs from upstream baseline</t>
        </is>
      </c>
      <c r="G7277" s="3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37" t="inlineStr">
        <is>
          <t>2026-10-05</t>
        </is>
      </c>
      <c r="B7279" s="37" t="inlineStr">
        <is>
          <t>Abilities</t>
        </is>
      </c>
      <c r="C7279" s="37" t="inlineStr">
        <is>
          <t>Roselia abilities</t>
        </is>
      </c>
      <c r="D7279" s="37" t="inlineStr">
        <is>
          <t>Natural Cure / Poison Point / Leaf Guard</t>
        </is>
      </c>
      <c r="E7279" s="37" t="inlineStr">
        <is>
          <t>Natural Cure / Natural Cure / Leaf Guard</t>
        </is>
      </c>
      <c r="F7279" s="37" t="inlineStr">
        <is>
          <t>Differs from upstream baseline</t>
        </is>
      </c>
      <c r="G7279" s="3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37" t="inlineStr">
        <is>
          <t>2026-10-05</t>
        </is>
      </c>
      <c r="B7281" s="37" t="inlineStr">
        <is>
          <t>Pokemon Stats</t>
        </is>
      </c>
      <c r="C7281" s="37" t="inlineStr">
        <is>
          <t>Roserade baseDefense</t>
        </is>
      </c>
      <c r="D7281" s="37" t="n">
        <v>65</v>
      </c>
      <c r="E7281" s="37" t="n">
        <v>55</v>
      </c>
      <c r="F7281" s="37" t="inlineStr">
        <is>
          <t>Differs from upstream baseline</t>
        </is>
      </c>
      <c r="G7281" s="3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37" t="inlineStr">
        <is>
          <t>2026-10-05</t>
        </is>
      </c>
      <c r="B7283" s="37" t="inlineStr">
        <is>
          <t>Pokemon Stats</t>
        </is>
      </c>
      <c r="C7283" s="37" t="inlineStr">
        <is>
          <t>Rotom baseAttack</t>
        </is>
      </c>
      <c r="D7283" s="37" t="n">
        <v>50</v>
      </c>
      <c r="E7283" s="37" t="n">
        <v>65</v>
      </c>
      <c r="F7283" s="37" t="inlineStr">
        <is>
          <t>Differs from upstream baseline</t>
        </is>
      </c>
      <c r="G7283" s="3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37" t="inlineStr">
        <is>
          <t>2026-10-05</t>
        </is>
      </c>
      <c r="B7285" s="37" t="inlineStr">
        <is>
          <t>Pokemon Stats</t>
        </is>
      </c>
      <c r="C7285" s="37" t="inlineStr">
        <is>
          <t>Rotom baseSpAttack</t>
        </is>
      </c>
      <c r="D7285" s="37" t="n">
        <v>95</v>
      </c>
      <c r="E7285" s="37" t="n">
        <v>105</v>
      </c>
      <c r="F7285" s="37" t="inlineStr">
        <is>
          <t>Differs from upstream baseline</t>
        </is>
      </c>
      <c r="G7285" s="3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37" t="inlineStr">
        <is>
          <t>2026-10-05</t>
        </is>
      </c>
      <c r="B7287" s="37" t="inlineStr">
        <is>
          <t>Pokemon Stats</t>
        </is>
      </c>
      <c r="C7287" s="37" t="inlineStr">
        <is>
          <t>Rotom baseSpeed</t>
        </is>
      </c>
      <c r="D7287" s="37" t="n">
        <v>86</v>
      </c>
      <c r="E7287" s="37" t="n">
        <v>91</v>
      </c>
      <c r="F7287" s="37" t="inlineStr">
        <is>
          <t>Differs from upstream baseline</t>
        </is>
      </c>
      <c r="G7287" s="3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37" t="inlineStr">
        <is>
          <t>2026-10-05</t>
        </is>
      </c>
      <c r="B7289" s="37" t="inlineStr">
        <is>
          <t>Pokemon Stats</t>
        </is>
      </c>
      <c r="C7289" s="37" t="inlineStr">
        <is>
          <t>Rufflet baseSpAttack</t>
        </is>
      </c>
      <c r="D7289" s="37" t="n">
        <v>37</v>
      </c>
      <c r="E7289" s="37" t="n">
        <v>30</v>
      </c>
      <c r="F7289" s="37" t="inlineStr">
        <is>
          <t>Differs from upstream baseline</t>
        </is>
      </c>
      <c r="G7289" s="3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37" t="inlineStr">
        <is>
          <t>2026-10-05</t>
        </is>
      </c>
      <c r="B7291" s="37" t="inlineStr">
        <is>
          <t>Evolutions</t>
        </is>
      </c>
      <c r="C7291" s="37" t="inlineStr">
        <is>
          <t>Rufflet evolution</t>
        </is>
      </c>
      <c r="D7291" s="37" t="inlineStr">
        <is>
          <t>Lv 54 -&gt; Braviary; None -&gt; Braviary Hisui</t>
        </is>
      </c>
      <c r="E7291" s="37" t="inlineStr">
        <is>
          <t>Lv 42 -&gt; Braviary; None -&gt; Braviary Hisui</t>
        </is>
      </c>
      <c r="F7291" s="37" t="inlineStr">
        <is>
          <t>Differs from upstream baseline</t>
        </is>
      </c>
      <c r="G7291" s="3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37" t="inlineStr">
        <is>
          <t>2026-10-05</t>
        </is>
      </c>
      <c r="B7293" s="37" t="inlineStr">
        <is>
          <t>Pokemon Stats</t>
        </is>
      </c>
      <c r="C7293" s="37" t="inlineStr">
        <is>
          <t>Runerigus baseSpAttack</t>
        </is>
      </c>
      <c r="D7293" s="37" t="n">
        <v>50</v>
      </c>
      <c r="E7293" s="37" t="n">
        <v>30</v>
      </c>
      <c r="F7293" s="37" t="inlineStr">
        <is>
          <t>Differs from upstream baseline</t>
        </is>
      </c>
      <c r="G7293" s="3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37" t="inlineStr">
        <is>
          <t>2026-10-05</t>
        </is>
      </c>
      <c r="B7295" s="37" t="inlineStr">
        <is>
          <t>Pokemon Stats</t>
        </is>
      </c>
      <c r="C7295" s="37" t="inlineStr">
        <is>
          <t>Sableye baseAttack</t>
        </is>
      </c>
      <c r="D7295" s="37" t="n">
        <v>75</v>
      </c>
      <c r="E7295" s="37" t="n">
        <v>105</v>
      </c>
      <c r="F7295" s="37" t="inlineStr">
        <is>
          <t>Differs from upstream baseline</t>
        </is>
      </c>
      <c r="G7295" s="3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37" t="inlineStr">
        <is>
          <t>2026-10-05</t>
        </is>
      </c>
      <c r="B7297" s="37" t="inlineStr">
        <is>
          <t>Pokemon Stats</t>
        </is>
      </c>
      <c r="C7297" s="37" t="inlineStr">
        <is>
          <t>Sableye baseSpDefense</t>
        </is>
      </c>
      <c r="D7297" s="37" t="n">
        <v>65</v>
      </c>
      <c r="E7297" s="37" t="n">
        <v>95</v>
      </c>
      <c r="F7297" s="37" t="inlineStr">
        <is>
          <t>Differs from upstream baseline</t>
        </is>
      </c>
      <c r="G7297" s="3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37" t="inlineStr">
        <is>
          <t>2026-10-05</t>
        </is>
      </c>
      <c r="B7299" s="37" t="inlineStr">
        <is>
          <t>Pokemon Stats</t>
        </is>
      </c>
      <c r="C7299" s="37" t="inlineStr">
        <is>
          <t>Sableye baseAttack</t>
        </is>
      </c>
      <c r="D7299" s="37" t="n">
        <v>85</v>
      </c>
      <c r="E7299" s="37" t="n">
        <v>115</v>
      </c>
      <c r="F7299" s="37" t="inlineStr">
        <is>
          <t>Differs from upstream baseline</t>
        </is>
      </c>
      <c r="G7299" s="3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37" t="inlineStr">
        <is>
          <t>2026-10-05</t>
        </is>
      </c>
      <c r="B7301" s="37" t="inlineStr">
        <is>
          <t>Pokemon Stats</t>
        </is>
      </c>
      <c r="C7301" s="37" t="inlineStr">
        <is>
          <t>Sableye baseSpDefense</t>
        </is>
      </c>
      <c r="D7301" s="37" t="n">
        <v>115</v>
      </c>
      <c r="E7301" s="37" t="n">
        <v>145</v>
      </c>
      <c r="F7301" s="37" t="inlineStr">
        <is>
          <t>Differs from upstream baseline</t>
        </is>
      </c>
      <c r="G7301" s="3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37" t="inlineStr">
        <is>
          <t>2026-10-05</t>
        </is>
      </c>
      <c r="B7303" s="37" t="inlineStr">
        <is>
          <t>Abilities</t>
        </is>
      </c>
      <c r="C7303" s="37" t="inlineStr">
        <is>
          <t>Salamence abilities</t>
        </is>
      </c>
      <c r="D7303" s="37" t="inlineStr">
        <is>
          <t>Intimidate / Moxie</t>
        </is>
      </c>
      <c r="E7303" s="37" t="inlineStr">
        <is>
          <t>Intimidate / Intimidate / Moxie</t>
        </is>
      </c>
      <c r="F7303" s="37" t="inlineStr">
        <is>
          <t>Differs from upstream baseline</t>
        </is>
      </c>
      <c r="G7303" s="3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37" t="inlineStr">
        <is>
          <t>2026-10-05</t>
        </is>
      </c>
      <c r="B7305" s="37" t="inlineStr">
        <is>
          <t>Pokemon Stats</t>
        </is>
      </c>
      <c r="C7305" s="37" t="inlineStr">
        <is>
          <t>Samurott baseSpeed</t>
        </is>
      </c>
      <c r="D7305" s="37" t="n">
        <v>70</v>
      </c>
      <c r="E7305" s="37" t="n">
        <v>80</v>
      </c>
      <c r="F7305" s="37" t="inlineStr">
        <is>
          <t>Differs from upstream baseline</t>
        </is>
      </c>
      <c r="G7305" s="3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37" t="inlineStr">
        <is>
          <t>2026-10-05</t>
        </is>
      </c>
      <c r="B7307" s="37" t="inlineStr">
        <is>
          <t>Abilities</t>
        </is>
      </c>
      <c r="C7307" s="37" t="inlineStr">
        <is>
          <t>Sandaconda abilities</t>
        </is>
      </c>
      <c r="D7307" s="37" t="inlineStr">
        <is>
          <t>Sand Spit / Shed Skin / Sand Veil</t>
        </is>
      </c>
      <c r="E7307" s="37" t="inlineStr">
        <is>
          <t>Shed Skin / Shed Skin / Sand Veil</t>
        </is>
      </c>
      <c r="F7307" s="37" t="inlineStr">
        <is>
          <t>Differs from upstream baseline</t>
        </is>
      </c>
      <c r="G7307" s="3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37" t="inlineStr">
        <is>
          <t>2026-10-05</t>
        </is>
      </c>
      <c r="B7309" s="37" t="inlineStr">
        <is>
          <t>Pokemon Stats</t>
        </is>
      </c>
      <c r="C7309" s="37" t="inlineStr">
        <is>
          <t>Sandile baseSpAttack</t>
        </is>
      </c>
      <c r="D7309" s="37" t="n">
        <v>35</v>
      </c>
      <c r="E7309" s="37" t="n">
        <v>30</v>
      </c>
      <c r="F7309" s="37" t="inlineStr">
        <is>
          <t>Differs from upstream baseline</t>
        </is>
      </c>
      <c r="G7309" s="3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37" t="inlineStr">
        <is>
          <t>2026-10-05</t>
        </is>
      </c>
      <c r="B7311" s="37" t="inlineStr">
        <is>
          <t>Pokemon Stats</t>
        </is>
      </c>
      <c r="C7311" s="37" t="inlineStr">
        <is>
          <t>Sandshrew baseDefense</t>
        </is>
      </c>
      <c r="D7311" s="37" t="n">
        <v>85</v>
      </c>
      <c r="E7311" s="37" t="n">
        <v>90</v>
      </c>
      <c r="F7311" s="37" t="inlineStr">
        <is>
          <t>Differs from upstream baseline</t>
        </is>
      </c>
      <c r="G7311" s="3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37" t="inlineStr">
        <is>
          <t>2026-10-05</t>
        </is>
      </c>
      <c r="B7313" s="37" t="inlineStr">
        <is>
          <t>Pokemon Stats</t>
        </is>
      </c>
      <c r="C7313" s="37" t="inlineStr">
        <is>
          <t>Sandshrew baseSpDefense</t>
        </is>
      </c>
      <c r="D7313" s="37" t="n">
        <v>30</v>
      </c>
      <c r="E7313" s="37" t="n">
        <v>35</v>
      </c>
      <c r="F7313" s="37" t="inlineStr">
        <is>
          <t>Differs from upstream baseline</t>
        </is>
      </c>
      <c r="G7313" s="3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37" t="inlineStr">
        <is>
          <t>2026-10-05</t>
        </is>
      </c>
      <c r="B7315" s="37" t="inlineStr">
        <is>
          <t>Pokemon Stats</t>
        </is>
      </c>
      <c r="C7315" s="37" t="inlineStr">
        <is>
          <t>Sandshrew baseSpAttack</t>
        </is>
      </c>
      <c r="D7315" s="37" t="n">
        <v>10</v>
      </c>
      <c r="E7315" s="37" t="n">
        <v>11</v>
      </c>
      <c r="F7315" s="37" t="inlineStr">
        <is>
          <t>Differs from upstream baseline</t>
        </is>
      </c>
      <c r="G7315" s="3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37" t="inlineStr">
        <is>
          <t>2026-10-05</t>
        </is>
      </c>
      <c r="B7317" s="37" t="inlineStr">
        <is>
          <t>Pokemon Stats</t>
        </is>
      </c>
      <c r="C7317" s="37" t="inlineStr">
        <is>
          <t>Sandshrew baseSpeed</t>
        </is>
      </c>
      <c r="D7317" s="37" t="n">
        <v>40</v>
      </c>
      <c r="E7317" s="37" t="n">
        <v>42</v>
      </c>
      <c r="F7317" s="37" t="inlineStr">
        <is>
          <t>Differs from upstream baseline</t>
        </is>
      </c>
      <c r="G7317" s="3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37" t="inlineStr">
        <is>
          <t>2026-10-05</t>
        </is>
      </c>
      <c r="B7319" s="37" t="inlineStr">
        <is>
          <t>Pokemon Stats</t>
        </is>
      </c>
      <c r="C7319" s="37" t="inlineStr">
        <is>
          <t>Sandslash baseSpAttack</t>
        </is>
      </c>
      <c r="D7319" s="37" t="n">
        <v>45</v>
      </c>
      <c r="E7319" s="37" t="n">
        <v>25</v>
      </c>
      <c r="F7319" s="37" t="inlineStr">
        <is>
          <t>Differs from upstream baseline</t>
        </is>
      </c>
      <c r="G7319" s="3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37" t="inlineStr">
        <is>
          <t>2026-10-05</t>
        </is>
      </c>
      <c r="B7321" s="37" t="inlineStr">
        <is>
          <t>Abilities</t>
        </is>
      </c>
      <c r="C7321" s="37" t="inlineStr">
        <is>
          <t>Sandslash abilities</t>
        </is>
      </c>
      <c r="D7321" s="37" t="inlineStr">
        <is>
          <t>Sand Veil / Sand Rush</t>
        </is>
      </c>
      <c r="E7321" s="37" t="inlineStr">
        <is>
          <t>Rough Skin / Rough Skin / Sand Rush</t>
        </is>
      </c>
      <c r="F7321" s="37" t="inlineStr">
        <is>
          <t>Differs from upstream baseline</t>
        </is>
      </c>
      <c r="G7321" s="3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37" t="inlineStr">
        <is>
          <t>2026-10-05</t>
        </is>
      </c>
      <c r="B7323" s="37" t="inlineStr">
        <is>
          <t>Pokemon Stats</t>
        </is>
      </c>
      <c r="C7323" s="37" t="inlineStr">
        <is>
          <t>Sandslash baseSpDefense</t>
        </is>
      </c>
      <c r="D7323" s="37" t="n">
        <v>65</v>
      </c>
      <c r="E7323" s="37" t="n">
        <v>72</v>
      </c>
      <c r="F7323" s="37" t="inlineStr">
        <is>
          <t>Differs from upstream baseline</t>
        </is>
      </c>
      <c r="G7323" s="3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37" t="inlineStr">
        <is>
          <t>2026-10-05</t>
        </is>
      </c>
      <c r="B7325" s="37" t="inlineStr">
        <is>
          <t>Pokemon Stats</t>
        </is>
      </c>
      <c r="C7325" s="37" t="inlineStr">
        <is>
          <t>Sawk baseAttack</t>
        </is>
      </c>
      <c r="D7325" s="37" t="n">
        <v>125</v>
      </c>
      <c r="E7325" s="37" t="n">
        <v>131</v>
      </c>
      <c r="F7325" s="37" t="inlineStr">
        <is>
          <t>Differs from upstream baseline</t>
        </is>
      </c>
      <c r="G7325" s="3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37" t="inlineStr">
        <is>
          <t>2026-10-05</t>
        </is>
      </c>
      <c r="B7327" s="37" t="inlineStr">
        <is>
          <t>Pokemon Stats</t>
        </is>
      </c>
      <c r="C7327" s="37" t="inlineStr">
        <is>
          <t>Sawk baseSpDefense</t>
        </is>
      </c>
      <c r="D7327" s="37" t="n">
        <v>75</v>
      </c>
      <c r="E7327" s="37" t="n">
        <v>80</v>
      </c>
      <c r="F7327" s="37" t="inlineStr">
        <is>
          <t>Differs from upstream baseline</t>
        </is>
      </c>
      <c r="G7327" s="3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37" t="inlineStr">
        <is>
          <t>2026-10-05</t>
        </is>
      </c>
      <c r="B7329" s="37" t="inlineStr">
        <is>
          <t>Pokemon Stats</t>
        </is>
      </c>
      <c r="C7329" s="37" t="inlineStr">
        <is>
          <t>Sawsbuck baseAttack</t>
        </is>
      </c>
      <c r="D7329" s="37" t="n">
        <v>100</v>
      </c>
      <c r="E7329" s="37" t="n">
        <v>116</v>
      </c>
      <c r="F7329" s="37" t="inlineStr">
        <is>
          <t>Differs from upstream baseline</t>
        </is>
      </c>
      <c r="G7329" s="3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37" t="inlineStr">
        <is>
          <t>2026-10-05</t>
        </is>
      </c>
      <c r="B7331" s="37" t="inlineStr">
        <is>
          <t>Pokemon Stats</t>
        </is>
      </c>
      <c r="C7331" s="37" t="inlineStr">
        <is>
          <t>Sawsbuck baseSpeed</t>
        </is>
      </c>
      <c r="D7331" s="37" t="n">
        <v>95</v>
      </c>
      <c r="E7331" s="37" t="n">
        <v>109</v>
      </c>
      <c r="F7331" s="37" t="inlineStr">
        <is>
          <t>Differs from upstream baseline</t>
        </is>
      </c>
      <c r="G7331" s="3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37" t="inlineStr">
        <is>
          <t>2026-10-05</t>
        </is>
      </c>
      <c r="B7333" s="37" t="inlineStr">
        <is>
          <t>Pokemon Stats</t>
        </is>
      </c>
      <c r="C7333" s="37" t="inlineStr">
        <is>
          <t>Sawsbuck baseSpeed</t>
        </is>
      </c>
      <c r="D7333" s="37" t="n">
        <v>95</v>
      </c>
      <c r="E7333" s="37" t="n">
        <v>119</v>
      </c>
      <c r="F7333" s="37" t="inlineStr">
        <is>
          <t>Differs from upstream baseline</t>
        </is>
      </c>
      <c r="G7333" s="3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37" t="inlineStr">
        <is>
          <t>2026-10-05</t>
        </is>
      </c>
      <c r="B7335" s="37" t="inlineStr">
        <is>
          <t>Pokemon Stats</t>
        </is>
      </c>
      <c r="C7335" s="37" t="inlineStr">
        <is>
          <t>Sceptile baseSpAttack</t>
        </is>
      </c>
      <c r="D7335" s="37" t="n">
        <v>105</v>
      </c>
      <c r="E7335" s="37" t="n">
        <v>100</v>
      </c>
      <c r="F7335" s="37" t="inlineStr">
        <is>
          <t>Differs from upstream baseline</t>
        </is>
      </c>
      <c r="G7335" s="3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37" t="inlineStr">
        <is>
          <t>2026-10-05</t>
        </is>
      </c>
      <c r="B7337" s="37" t="inlineStr">
        <is>
          <t>Pokemon Stats</t>
        </is>
      </c>
      <c r="C7337" s="37" t="inlineStr">
        <is>
          <t>Sceptile baseAttack</t>
        </is>
      </c>
      <c r="D7337" s="37" t="n">
        <v>110</v>
      </c>
      <c r="E7337" s="37" t="n">
        <v>125</v>
      </c>
      <c r="F7337" s="37" t="inlineStr">
        <is>
          <t>Differs from upstream baseline</t>
        </is>
      </c>
      <c r="G7337" s="3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37" t="inlineStr">
        <is>
          <t>2026-10-05</t>
        </is>
      </c>
      <c r="B7339" s="37" t="inlineStr">
        <is>
          <t>Abilities</t>
        </is>
      </c>
      <c r="C7339" s="37" t="inlineStr">
        <is>
          <t>Scizor abilities</t>
        </is>
      </c>
      <c r="D7339" s="37" t="inlineStr">
        <is>
          <t>Swarm / Technician / Light Metal</t>
        </is>
      </c>
      <c r="E7339" s="37" t="inlineStr">
        <is>
          <t>Technician / Technician / Light Metal</t>
        </is>
      </c>
      <c r="F7339" s="37" t="inlineStr">
        <is>
          <t>Differs from upstream baseline</t>
        </is>
      </c>
      <c r="G7339" s="3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37" t="inlineStr">
        <is>
          <t>2026-10-05</t>
        </is>
      </c>
      <c r="B7341" s="37" t="inlineStr">
        <is>
          <t>Pokemon Stats</t>
        </is>
      </c>
      <c r="C7341" s="37" t="inlineStr">
        <is>
          <t>Scolipede baseAttack</t>
        </is>
      </c>
      <c r="D7341" s="37" t="n">
        <v>100</v>
      </c>
      <c r="E7341" s="37" t="n">
        <v>118</v>
      </c>
      <c r="F7341" s="37" t="inlineStr">
        <is>
          <t>Differs from upstream baseline</t>
        </is>
      </c>
      <c r="G7341" s="3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37" t="inlineStr">
        <is>
          <t>2026-10-05</t>
        </is>
      </c>
      <c r="B7343" s="37" t="inlineStr">
        <is>
          <t>Pokemon Stats</t>
        </is>
      </c>
      <c r="C7343" s="37" t="inlineStr">
        <is>
          <t>Scolipede baseSpDefense</t>
        </is>
      </c>
      <c r="D7343" s="37" t="n">
        <v>69</v>
      </c>
      <c r="E7343" s="37" t="n">
        <v>80</v>
      </c>
      <c r="F7343" s="37" t="inlineStr">
        <is>
          <t>Differs from upstream baseline</t>
        </is>
      </c>
      <c r="G7343" s="3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37" t="inlineStr">
        <is>
          <t>2026-10-05</t>
        </is>
      </c>
      <c r="B7345" s="37" t="inlineStr">
        <is>
          <t>Pokemon Stats</t>
        </is>
      </c>
      <c r="C7345" s="37" t="inlineStr">
        <is>
          <t>Scrafty baseAttack</t>
        </is>
      </c>
      <c r="D7345" s="37" t="n">
        <v>90</v>
      </c>
      <c r="E7345" s="37" t="n">
        <v>98</v>
      </c>
      <c r="F7345" s="37" t="inlineStr">
        <is>
          <t>Differs from upstream baseline</t>
        </is>
      </c>
      <c r="G7345" s="3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37" t="inlineStr">
        <is>
          <t>2026-10-05</t>
        </is>
      </c>
      <c r="B7347" s="37" t="inlineStr">
        <is>
          <t>Pokemon Stats</t>
        </is>
      </c>
      <c r="C7347" s="37" t="inlineStr">
        <is>
          <t>Scrafty baseSpeed</t>
        </is>
      </c>
      <c r="D7347" s="37" t="n">
        <v>58</v>
      </c>
      <c r="E7347" s="37" t="n">
        <v>75</v>
      </c>
      <c r="F7347" s="37" t="inlineStr">
        <is>
          <t>Differs from upstream baseline</t>
        </is>
      </c>
      <c r="G7347" s="3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37" t="inlineStr">
        <is>
          <t>2026-10-05</t>
        </is>
      </c>
      <c r="B7349" s="37" t="inlineStr">
        <is>
          <t>Pokemon Stats</t>
        </is>
      </c>
      <c r="C7349" s="37" t="inlineStr">
        <is>
          <t>Scraggy baseSpAttack</t>
        </is>
      </c>
      <c r="D7349" s="37" t="n">
        <v>35</v>
      </c>
      <c r="E7349" s="37" t="n">
        <v>30</v>
      </c>
      <c r="F7349" s="37" t="inlineStr">
        <is>
          <t>Differs from upstream baseline</t>
        </is>
      </c>
      <c r="G7349" s="3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37" t="inlineStr">
        <is>
          <t>2026-10-05</t>
        </is>
      </c>
      <c r="B7351" s="37" t="inlineStr">
        <is>
          <t>Abilities</t>
        </is>
      </c>
      <c r="C7351" s="37" t="inlineStr">
        <is>
          <t>Scyther abilities</t>
        </is>
      </c>
      <c r="D7351" s="37" t="inlineStr">
        <is>
          <t>Swarm / Technician / Steadfast</t>
        </is>
      </c>
      <c r="E7351" s="37" t="inlineStr">
        <is>
          <t>Technician / Technician / Steadfast</t>
        </is>
      </c>
      <c r="F7351" s="37" t="inlineStr">
        <is>
          <t>Differs from upstream baseline</t>
        </is>
      </c>
      <c r="G7351" s="3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37" t="inlineStr">
        <is>
          <t>2026-10-05</t>
        </is>
      </c>
      <c r="B7353" s="37" t="inlineStr">
        <is>
          <t>Abilities</t>
        </is>
      </c>
      <c r="C7353" s="37" t="inlineStr">
        <is>
          <t>Seaking abilities</t>
        </is>
      </c>
      <c r="D7353" s="37" t="inlineStr">
        <is>
          <t>Swift Swim / Water Veil / Lightning Rod</t>
        </is>
      </c>
      <c r="E7353" s="37" t="inlineStr">
        <is>
          <t>Swift Swim / Swift Swim / Lightning Rod</t>
        </is>
      </c>
      <c r="F7353" s="37" t="inlineStr">
        <is>
          <t>Differs from upstream baseline</t>
        </is>
      </c>
      <c r="G7353" s="3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37" t="inlineStr">
        <is>
          <t>2026-10-05</t>
        </is>
      </c>
      <c r="B7355" s="37" t="inlineStr">
        <is>
          <t>Pokemon Stats</t>
        </is>
      </c>
      <c r="C7355" s="37" t="inlineStr">
        <is>
          <t>Sealeo baseSpDefense</t>
        </is>
      </c>
      <c r="D7355" s="37" t="n">
        <v>70</v>
      </c>
      <c r="E7355" s="37" t="n">
        <v>90</v>
      </c>
      <c r="F7355" s="37" t="inlineStr">
        <is>
          <t>Differs from upstream baseline</t>
        </is>
      </c>
      <c r="G7355" s="3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37" t="inlineStr">
        <is>
          <t>2026-10-05</t>
        </is>
      </c>
      <c r="B7357" s="37" t="inlineStr">
        <is>
          <t>Abilities</t>
        </is>
      </c>
      <c r="C7357" s="37" t="inlineStr">
        <is>
          <t>Seedot abilities</t>
        </is>
      </c>
      <c r="D7357" s="37" t="inlineStr">
        <is>
          <t>Chlorophyll / Early Bird / Pickpocket</t>
        </is>
      </c>
      <c r="E7357" s="37" t="inlineStr">
        <is>
          <t>Chlorophyll / Chlorophyll / Pickpocket</t>
        </is>
      </c>
      <c r="F7357" s="37" t="inlineStr">
        <is>
          <t>Differs from upstream baseline</t>
        </is>
      </c>
      <c r="G7357" s="3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37" t="inlineStr">
        <is>
          <t>2026-10-05</t>
        </is>
      </c>
      <c r="B7359" s="37" t="inlineStr">
        <is>
          <t>Pokemon Stats</t>
        </is>
      </c>
      <c r="C7359" s="37" t="inlineStr">
        <is>
          <t>Seismitoad baseDefense</t>
        </is>
      </c>
      <c r="D7359" s="37" t="n">
        <v>75</v>
      </c>
      <c r="E7359" s="37" t="n">
        <v>77</v>
      </c>
      <c r="F7359" s="37" t="inlineStr">
        <is>
          <t>Differs from upstream baseline</t>
        </is>
      </c>
      <c r="G7359" s="3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37" t="inlineStr">
        <is>
          <t>2026-10-05</t>
        </is>
      </c>
      <c r="B7361" s="37" t="inlineStr">
        <is>
          <t>Pokemon Stats</t>
        </is>
      </c>
      <c r="C7361" s="37" t="inlineStr">
        <is>
          <t>Seismitoad baseSpDefense</t>
        </is>
      </c>
      <c r="D7361" s="37" t="n">
        <v>75</v>
      </c>
      <c r="E7361" s="37" t="n">
        <v>84</v>
      </c>
      <c r="F7361" s="37" t="inlineStr">
        <is>
          <t>Differs from upstream baseline</t>
        </is>
      </c>
      <c r="G7361" s="3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37" t="inlineStr">
        <is>
          <t>2026-10-05</t>
        </is>
      </c>
      <c r="B7363" s="37" t="inlineStr">
        <is>
          <t>Abilities</t>
        </is>
      </c>
      <c r="C7363" s="37" t="inlineStr">
        <is>
          <t>Seismitoad abilities</t>
        </is>
      </c>
      <c r="D7363" s="37" t="inlineStr">
        <is>
          <t>Swift Swim / Poison Touch / Water Absorb</t>
        </is>
      </c>
      <c r="E7363" s="37" t="inlineStr">
        <is>
          <t>Swift Swim / Water Absorb / Poison Touch</t>
        </is>
      </c>
      <c r="F7363" s="37" t="inlineStr">
        <is>
          <t>Differs from upstream baseline</t>
        </is>
      </c>
      <c r="G7363" s="3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37" t="inlineStr">
        <is>
          <t>2026-10-05</t>
        </is>
      </c>
      <c r="B7365" s="37" t="inlineStr">
        <is>
          <t>Pokemon Stats</t>
        </is>
      </c>
      <c r="C7365" s="37" t="inlineStr">
        <is>
          <t>Seviper baseAttack</t>
        </is>
      </c>
      <c r="D7365" s="37" t="n">
        <v>100</v>
      </c>
      <c r="E7365" s="37" t="n">
        <v>105</v>
      </c>
      <c r="F7365" s="37" t="inlineStr">
        <is>
          <t>Differs from upstream baseline</t>
        </is>
      </c>
      <c r="G7365" s="3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37" t="inlineStr">
        <is>
          <t>2026-10-05</t>
        </is>
      </c>
      <c r="B7367" s="37" t="inlineStr">
        <is>
          <t>Pokemon Stats</t>
        </is>
      </c>
      <c r="C7367" s="37" t="inlineStr">
        <is>
          <t>Seviper baseSpeed</t>
        </is>
      </c>
      <c r="D7367" s="37" t="n">
        <v>65</v>
      </c>
      <c r="E7367" s="37" t="n">
        <v>100</v>
      </c>
      <c r="F7367" s="37" t="inlineStr">
        <is>
          <t>Differs from upstream baseline</t>
        </is>
      </c>
      <c r="G7367" s="3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37" t="inlineStr">
        <is>
          <t>2026-10-05</t>
        </is>
      </c>
      <c r="B7369" s="37" t="inlineStr">
        <is>
          <t>Evolutions</t>
        </is>
      </c>
      <c r="C7369" s="37" t="inlineStr">
        <is>
          <t>Sewaddle evolution</t>
        </is>
      </c>
      <c r="D7369" s="37" t="inlineStr">
        <is>
          <t>Lv 20 -&gt; Swadloon</t>
        </is>
      </c>
      <c r="E7369" s="37" t="inlineStr">
        <is>
          <t>Lv 16 -&gt; Swadloon</t>
        </is>
      </c>
      <c r="F7369" s="37" t="inlineStr">
        <is>
          <t>Differs from upstream baseline</t>
        </is>
      </c>
      <c r="G7369" s="3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37" t="inlineStr">
        <is>
          <t>2026-10-05</t>
        </is>
      </c>
      <c r="B7371" s="37" t="inlineStr">
        <is>
          <t>Pokemon Stats</t>
        </is>
      </c>
      <c r="C7371" s="37" t="inlineStr">
        <is>
          <t>Shedinja baseAttack</t>
        </is>
      </c>
      <c r="D7371" s="37" t="n">
        <v>90</v>
      </c>
      <c r="E7371" s="37" t="n">
        <v>100</v>
      </c>
      <c r="F7371" s="37" t="inlineStr">
        <is>
          <t>Differs from upstream baseline</t>
        </is>
      </c>
      <c r="G7371" s="3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37" t="inlineStr">
        <is>
          <t>2026-10-05</t>
        </is>
      </c>
      <c r="B7373" s="37" t="inlineStr">
        <is>
          <t>Pokemon Stats</t>
        </is>
      </c>
      <c r="C7373" s="37" t="inlineStr">
        <is>
          <t>Shedinja baseSpAttack</t>
        </is>
      </c>
      <c r="D7373" s="37" t="n">
        <v>30</v>
      </c>
      <c r="E7373" s="37" t="n">
        <v>100</v>
      </c>
      <c r="F7373" s="37" t="inlineStr">
        <is>
          <t>Differs from upstream baseline</t>
        </is>
      </c>
      <c r="G7373" s="3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37" t="inlineStr">
        <is>
          <t>2026-10-05</t>
        </is>
      </c>
      <c r="B7375" s="37" t="inlineStr">
        <is>
          <t>Pokemon Stats</t>
        </is>
      </c>
      <c r="C7375" s="37" t="inlineStr">
        <is>
          <t>Shedinja baseSpeed</t>
        </is>
      </c>
      <c r="D7375" s="37" t="n">
        <v>40</v>
      </c>
      <c r="E7375" s="37" t="n">
        <v>80</v>
      </c>
      <c r="F7375" s="37" t="inlineStr">
        <is>
          <t>Differs from upstream baseline</t>
        </is>
      </c>
      <c r="G7375" s="3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37" t="inlineStr">
        <is>
          <t>2026-10-05</t>
        </is>
      </c>
      <c r="B7377" s="37" t="inlineStr">
        <is>
          <t>Abilities</t>
        </is>
      </c>
      <c r="C7377" s="37" t="inlineStr">
        <is>
          <t>Shelgon abilities</t>
        </is>
      </c>
      <c r="D7377" s="37" t="inlineStr">
        <is>
          <t>Rock Head / Overcoat</t>
        </is>
      </c>
      <c r="E7377" s="37" t="inlineStr">
        <is>
          <t>Rock Head / Shell Armor / Overcoat</t>
        </is>
      </c>
      <c r="F7377" s="37" t="inlineStr">
        <is>
          <t>Differs from upstream baseline</t>
        </is>
      </c>
      <c r="G7377" s="3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37" t="inlineStr">
        <is>
          <t>2026-10-05</t>
        </is>
      </c>
      <c r="B7379" s="37" t="inlineStr">
        <is>
          <t>Abilities</t>
        </is>
      </c>
      <c r="C7379" s="37" t="inlineStr">
        <is>
          <t>Shellder abilities</t>
        </is>
      </c>
      <c r="D7379" s="37" t="inlineStr">
        <is>
          <t>Shell Armor / Skill Link / Overcoat</t>
        </is>
      </c>
      <c r="E7379" s="37" t="inlineStr">
        <is>
          <t>Filter / Shell Armor / Overcoat</t>
        </is>
      </c>
      <c r="F7379" s="37" t="inlineStr">
        <is>
          <t>Differs from upstream baseline</t>
        </is>
      </c>
      <c r="G7379" s="3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37" t="inlineStr">
        <is>
          <t>2026-10-05</t>
        </is>
      </c>
      <c r="B7381" s="37" t="inlineStr">
        <is>
          <t>Pokemon Stats</t>
        </is>
      </c>
      <c r="C7381" s="37" t="inlineStr">
        <is>
          <t>Shelmet baseHP</t>
        </is>
      </c>
      <c r="D7381" s="37" t="n">
        <v>50</v>
      </c>
      <c r="E7381" s="37" t="n">
        <v>63</v>
      </c>
      <c r="F7381" s="37" t="inlineStr">
        <is>
          <t>Differs from upstream baseline</t>
        </is>
      </c>
      <c r="G7381" s="3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37" t="inlineStr">
        <is>
          <t>2026-10-05</t>
        </is>
      </c>
      <c r="B7383" s="37" t="inlineStr">
        <is>
          <t>Pokemon Stats</t>
        </is>
      </c>
      <c r="C7383" s="37" t="inlineStr">
        <is>
          <t>Shelmet baseSpAttack</t>
        </is>
      </c>
      <c r="D7383" s="37" t="n">
        <v>40</v>
      </c>
      <c r="E7383" s="37" t="n">
        <v>44</v>
      </c>
      <c r="F7383" s="37" t="inlineStr">
        <is>
          <t>Differs from upstream baseline</t>
        </is>
      </c>
      <c r="G7383" s="3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37" t="inlineStr">
        <is>
          <t>2026-10-05</t>
        </is>
      </c>
      <c r="B7385" s="37" t="inlineStr">
        <is>
          <t>Evolutions</t>
        </is>
      </c>
      <c r="C7385" s="37" t="inlineStr">
        <is>
          <t>Shelmet evolution</t>
        </is>
      </c>
      <c r="D7385" s="37" t="inlineStr">
        <is>
          <t>Trade Specific Mon SPECIES_KARRABLAST -&gt; Accelgor</t>
        </is>
      </c>
      <c r="E7385" s="37" t="inlineStr">
        <is>
          <t>Lv 34 -&gt; Accelgor</t>
        </is>
      </c>
      <c r="F7385" s="37" t="inlineStr">
        <is>
          <t>Differs from upstream baseline</t>
        </is>
      </c>
      <c r="G7385" s="3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37" t="inlineStr">
        <is>
          <t>2026-10-05</t>
        </is>
      </c>
      <c r="B7387" s="37" t="inlineStr">
        <is>
          <t>Pokemon Stats</t>
        </is>
      </c>
      <c r="C7387" s="37" t="inlineStr">
        <is>
          <t>Shieldon baseAttack</t>
        </is>
      </c>
      <c r="D7387" s="37" t="n">
        <v>42</v>
      </c>
      <c r="E7387" s="37" t="n">
        <v>82</v>
      </c>
      <c r="F7387" s="37" t="inlineStr">
        <is>
          <t>Differs from upstream baseline</t>
        </is>
      </c>
      <c r="G7387" s="3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37" t="inlineStr">
        <is>
          <t>2026-10-05</t>
        </is>
      </c>
      <c r="B7389" s="37" t="inlineStr">
        <is>
          <t>Abilities</t>
        </is>
      </c>
      <c r="C7389" s="37" t="inlineStr">
        <is>
          <t>Shieldon abilities</t>
        </is>
      </c>
      <c r="D7389" s="37" t="inlineStr">
        <is>
          <t>Sturdy / Soundproof</t>
        </is>
      </c>
      <c r="E7389" s="37" t="inlineStr">
        <is>
          <t>Solid Rock / Battle Armor / Soundproof</t>
        </is>
      </c>
      <c r="F7389" s="37" t="inlineStr">
        <is>
          <t>Differs from upstream baseline</t>
        </is>
      </c>
      <c r="G7389" s="3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37" t="inlineStr">
        <is>
          <t>2026-10-05</t>
        </is>
      </c>
      <c r="B7391" s="37" t="inlineStr">
        <is>
          <t>Abilities</t>
        </is>
      </c>
      <c r="C7391" s="37" t="inlineStr">
        <is>
          <t>Shinx abilities</t>
        </is>
      </c>
      <c r="D7391" s="37" t="inlineStr">
        <is>
          <t>Rivalry / Intimidate / Guts</t>
        </is>
      </c>
      <c r="E7391" s="37" t="inlineStr">
        <is>
          <t>Rivalry / Rivalry / Guts</t>
        </is>
      </c>
      <c r="F7391" s="37" t="inlineStr">
        <is>
          <t>Differs from upstream baseline</t>
        </is>
      </c>
      <c r="G7391" s="3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37" t="inlineStr">
        <is>
          <t>2026-10-05</t>
        </is>
      </c>
      <c r="B7393" s="37" t="inlineStr">
        <is>
          <t>Pokemon Stats</t>
        </is>
      </c>
      <c r="C7393" s="37" t="inlineStr">
        <is>
          <t>Shuckle baseHP</t>
        </is>
      </c>
      <c r="D7393" s="37" t="n">
        <v>20</v>
      </c>
      <c r="E7393" s="37" t="n">
        <v>50</v>
      </c>
      <c r="F7393" s="37" t="inlineStr">
        <is>
          <t>Differs from upstream baseline</t>
        </is>
      </c>
      <c r="G7393" s="3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37" t="inlineStr">
        <is>
          <t>2026-10-05</t>
        </is>
      </c>
      <c r="B7395" s="37" t="inlineStr">
        <is>
          <t>Pokemon Stats</t>
        </is>
      </c>
      <c r="C7395" s="37" t="inlineStr">
        <is>
          <t>Shuppet baseAttack</t>
        </is>
      </c>
      <c r="D7395" s="37" t="n">
        <v>75</v>
      </c>
      <c r="E7395" s="37" t="n">
        <v>85</v>
      </c>
      <c r="F7395" s="37" t="inlineStr">
        <is>
          <t>Differs from upstream baseline</t>
        </is>
      </c>
      <c r="G7395" s="3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37" t="inlineStr">
        <is>
          <t>2026-10-05</t>
        </is>
      </c>
      <c r="B7397" s="37" t="inlineStr">
        <is>
          <t>Abilities</t>
        </is>
      </c>
      <c r="C7397" s="37" t="inlineStr">
        <is>
          <t>Shuppet abilities</t>
        </is>
      </c>
      <c r="D7397" s="37" t="inlineStr">
        <is>
          <t>Insomnia / Frisk / Cursed Body</t>
        </is>
      </c>
      <c r="E7397" s="37" t="inlineStr">
        <is>
          <t>Clear Body / Insomnia / Cursed Body</t>
        </is>
      </c>
      <c r="F7397" s="37" t="inlineStr">
        <is>
          <t>Differs from upstream baseline</t>
        </is>
      </c>
      <c r="G7397" s="3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37" t="inlineStr">
        <is>
          <t>2026-10-05</t>
        </is>
      </c>
      <c r="B7399" s="37" t="inlineStr">
        <is>
          <t>Pokemon Stats</t>
        </is>
      </c>
      <c r="C7399" s="37" t="inlineStr">
        <is>
          <t>Sigilyph baseAttack</t>
        </is>
      </c>
      <c r="D7399" s="37" t="n">
        <v>58</v>
      </c>
      <c r="E7399" s="37" t="n">
        <v>30</v>
      </c>
      <c r="F7399" s="37" t="inlineStr">
        <is>
          <t>Differs from upstream baseline</t>
        </is>
      </c>
      <c r="G7399" s="3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37" t="inlineStr">
        <is>
          <t>2026-10-05</t>
        </is>
      </c>
      <c r="B7401" s="37" t="inlineStr">
        <is>
          <t>Pokemon Stats</t>
        </is>
      </c>
      <c r="C7401" s="37" t="inlineStr">
        <is>
          <t>Sigilyph baseSpAttack</t>
        </is>
      </c>
      <c r="D7401" s="37" t="n">
        <v>103</v>
      </c>
      <c r="E7401" s="37" t="n">
        <v>120</v>
      </c>
      <c r="F7401" s="37" t="inlineStr">
        <is>
          <t>Differs from upstream baseline</t>
        </is>
      </c>
      <c r="G7401" s="3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37" t="inlineStr">
        <is>
          <t>2026-10-05</t>
        </is>
      </c>
      <c r="B7403" s="37" t="inlineStr">
        <is>
          <t>Abilities</t>
        </is>
      </c>
      <c r="C7403" s="37" t="inlineStr">
        <is>
          <t>Silcoon abilities</t>
        </is>
      </c>
      <c r="D7403" s="37" t="inlineStr">
        <is>
          <t>Shed Skin</t>
        </is>
      </c>
      <c r="E7403" s="37" t="inlineStr">
        <is>
          <t>Shed Skin / Shed Skin</t>
        </is>
      </c>
      <c r="F7403" s="37" t="inlineStr">
        <is>
          <t>Differs from upstream baseline</t>
        </is>
      </c>
      <c r="G7403" s="3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37" t="inlineStr">
        <is>
          <t>2026-10-05</t>
        </is>
      </c>
      <c r="B7405" s="37" t="inlineStr">
        <is>
          <t>Pokemon Stats</t>
        </is>
      </c>
      <c r="C7405" s="37" t="inlineStr">
        <is>
          <t>Simipour baseSpAttack</t>
        </is>
      </c>
      <c r="D7405" s="37" t="n">
        <v>98</v>
      </c>
      <c r="E7405" s="37" t="n">
        <v>108</v>
      </c>
      <c r="F7405" s="37" t="inlineStr">
        <is>
          <t>Differs from upstream baseline</t>
        </is>
      </c>
      <c r="G7405" s="3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37" t="inlineStr">
        <is>
          <t>2026-10-05</t>
        </is>
      </c>
      <c r="B7407" s="37" t="inlineStr">
        <is>
          <t>Abilities</t>
        </is>
      </c>
      <c r="C7407" s="37" t="inlineStr">
        <is>
          <t>Simipour abilities</t>
        </is>
      </c>
      <c r="D7407" s="37" t="inlineStr">
        <is>
          <t>Gluttony / Torrent</t>
        </is>
      </c>
      <c r="E7407" s="37" t="inlineStr">
        <is>
          <t>Gluttony / Swift Swim / Torrent</t>
        </is>
      </c>
      <c r="F7407" s="37" t="inlineStr">
        <is>
          <t>Differs from upstream baseline</t>
        </is>
      </c>
      <c r="G7407" s="3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37" t="inlineStr">
        <is>
          <t>2026-10-05</t>
        </is>
      </c>
      <c r="B7409" s="37" t="inlineStr">
        <is>
          <t>Pokemon Stats</t>
        </is>
      </c>
      <c r="C7409" s="37" t="inlineStr">
        <is>
          <t>Simisage baseSpeed</t>
        </is>
      </c>
      <c r="D7409" s="37" t="n">
        <v>101</v>
      </c>
      <c r="E7409" s="37" t="n">
        <v>111</v>
      </c>
      <c r="F7409" s="37" t="inlineStr">
        <is>
          <t>Differs from upstream baseline</t>
        </is>
      </c>
      <c r="G7409" s="3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37" t="inlineStr">
        <is>
          <t>2026-10-05</t>
        </is>
      </c>
      <c r="B7411" s="37" t="inlineStr">
        <is>
          <t>Pokemon Stats</t>
        </is>
      </c>
      <c r="C7411" s="37" t="inlineStr">
        <is>
          <t>Simisear baseSpAttack</t>
        </is>
      </c>
      <c r="D7411" s="37" t="n">
        <v>98</v>
      </c>
      <c r="E7411" s="37" t="n">
        <v>108</v>
      </c>
      <c r="F7411" s="37" t="inlineStr">
        <is>
          <t>Differs from upstream baseline</t>
        </is>
      </c>
      <c r="G7411" s="3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37" t="inlineStr">
        <is>
          <t>2026-10-05</t>
        </is>
      </c>
      <c r="B7413" s="37" t="inlineStr">
        <is>
          <t>Abilities</t>
        </is>
      </c>
      <c r="C7413" s="37" t="inlineStr">
        <is>
          <t>Simisear abilities</t>
        </is>
      </c>
      <c r="D7413" s="37" t="inlineStr">
        <is>
          <t>Gluttony / Blaze</t>
        </is>
      </c>
      <c r="E7413" s="37" t="inlineStr">
        <is>
          <t>Gluttony / Flash Fire / Blaze</t>
        </is>
      </c>
      <c r="F7413" s="37" t="inlineStr">
        <is>
          <t>Differs from upstream baseline</t>
        </is>
      </c>
      <c r="G7413" s="3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37" t="inlineStr">
        <is>
          <t>2026-10-05</t>
        </is>
      </c>
      <c r="B7415" s="37" t="inlineStr">
        <is>
          <t>Pokemon Stats</t>
        </is>
      </c>
      <c r="C7415" s="37" t="inlineStr">
        <is>
          <t>Sirfetch'd baseSpAttack</t>
        </is>
      </c>
      <c r="D7415" s="37" t="n">
        <v>68</v>
      </c>
      <c r="E7415" s="37" t="n">
        <v>30</v>
      </c>
      <c r="F7415" s="37" t="inlineStr">
        <is>
          <t>Differs from upstream baseline</t>
        </is>
      </c>
      <c r="G7415" s="3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37" t="inlineStr">
        <is>
          <t>2026-10-05</t>
        </is>
      </c>
      <c r="B7417" s="37" t="inlineStr">
        <is>
          <t>Pokemon Stats</t>
        </is>
      </c>
      <c r="C7417" s="37" t="inlineStr">
        <is>
          <t>Skarmory baseHP</t>
        </is>
      </c>
      <c r="D7417" s="37" t="n">
        <v>65</v>
      </c>
      <c r="E7417" s="37" t="n">
        <v>85</v>
      </c>
      <c r="F7417" s="37" t="inlineStr">
        <is>
          <t>Differs from upstream baseline</t>
        </is>
      </c>
      <c r="G7417" s="3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37" t="inlineStr">
        <is>
          <t>2026-10-05</t>
        </is>
      </c>
      <c r="B7419" s="37" t="inlineStr">
        <is>
          <t>Pokemon Stats</t>
        </is>
      </c>
      <c r="C7419" s="37" t="inlineStr">
        <is>
          <t>Skarmory baseSpDefense</t>
        </is>
      </c>
      <c r="D7419" s="37" t="n">
        <v>70</v>
      </c>
      <c r="E7419" s="37" t="n">
        <v>80</v>
      </c>
      <c r="F7419" s="37" t="inlineStr">
        <is>
          <t>Differs from upstream baseline</t>
        </is>
      </c>
      <c r="G7419" s="3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37" t="inlineStr">
        <is>
          <t>2026-10-05</t>
        </is>
      </c>
      <c r="B7421" s="37" t="inlineStr">
        <is>
          <t>Evolutions</t>
        </is>
      </c>
      <c r="C7421" s="37" t="inlineStr">
        <is>
          <t>Skiddo evolution</t>
        </is>
      </c>
      <c r="D7421" s="37" t="inlineStr">
        <is>
          <t>Lv 32 -&gt; Gogoat</t>
        </is>
      </c>
      <c r="E7421" s="37" t="inlineStr">
        <is>
          <t>Lv 28 -&gt; Gogoat</t>
        </is>
      </c>
      <c r="F7421" s="37" t="inlineStr">
        <is>
          <t>Differs from upstream baseline</t>
        </is>
      </c>
      <c r="G7421" s="3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37" t="inlineStr">
        <is>
          <t>2026-10-05</t>
        </is>
      </c>
      <c r="B7423" s="37" t="inlineStr">
        <is>
          <t>Abilities</t>
        </is>
      </c>
      <c r="C7423" s="37" t="inlineStr">
        <is>
          <t>Skitty abilities</t>
        </is>
      </c>
      <c r="D7423" s="37" t="inlineStr">
        <is>
          <t>Cute Charm / Normalize / Wonder Skin</t>
        </is>
      </c>
      <c r="E7423" s="37" t="inlineStr">
        <is>
          <t>Cute Charm / Cute Charm / Wonder Skin</t>
        </is>
      </c>
      <c r="F7423" s="37" t="inlineStr">
        <is>
          <t>Differs from upstream baseline</t>
        </is>
      </c>
      <c r="G7423" s="3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37" t="inlineStr">
        <is>
          <t>2026-10-05</t>
        </is>
      </c>
      <c r="B7425" s="37" t="inlineStr">
        <is>
          <t>Evolutions</t>
        </is>
      </c>
      <c r="C7425" s="37" t="inlineStr">
        <is>
          <t>Skrelp evolution</t>
        </is>
      </c>
      <c r="D7425" s="37" t="inlineStr">
        <is>
          <t>Lv 48 -&gt; Dragalge</t>
        </is>
      </c>
      <c r="E7425" s="37" t="inlineStr">
        <is>
          <t>Lv 42 -&gt; Dragalge</t>
        </is>
      </c>
      <c r="F7425" s="37" t="inlineStr">
        <is>
          <t>Differs from upstream baseline</t>
        </is>
      </c>
      <c r="G7425" s="3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37" t="inlineStr">
        <is>
          <t>2026-10-05</t>
        </is>
      </c>
      <c r="B7427" s="37" t="inlineStr">
        <is>
          <t>Abilities</t>
        </is>
      </c>
      <c r="C7427" s="37" t="inlineStr">
        <is>
          <t>Skuntank abilities</t>
        </is>
      </c>
      <c r="D7427" s="37" t="inlineStr">
        <is>
          <t>Stench / Aftermath / Keen Eye</t>
        </is>
      </c>
      <c r="E7427" s="37" t="inlineStr">
        <is>
          <t>Aftermath / Aftermath / Keen Eye</t>
        </is>
      </c>
      <c r="F7427" s="37" t="inlineStr">
        <is>
          <t>Differs from upstream baseline</t>
        </is>
      </c>
      <c r="G7427" s="3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37" t="inlineStr">
        <is>
          <t>2026-10-05</t>
        </is>
      </c>
      <c r="B7429" s="37" t="inlineStr">
        <is>
          <t>Abilities</t>
        </is>
      </c>
      <c r="C7429" s="37" t="inlineStr">
        <is>
          <t>Slowbro abilities</t>
        </is>
      </c>
      <c r="D7429" s="37" t="inlineStr">
        <is>
          <t>Oblivious / Own Tempo / Regenerator</t>
        </is>
      </c>
      <c r="E7429" s="37" t="inlineStr">
        <is>
          <t>Simple / Shell Armor / Regenerator</t>
        </is>
      </c>
      <c r="F7429" s="37" t="inlineStr">
        <is>
          <t>Differs from upstream baseline</t>
        </is>
      </c>
      <c r="G7429" s="3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37" t="inlineStr">
        <is>
          <t>2026-10-05</t>
        </is>
      </c>
      <c r="B7431" s="37" t="inlineStr">
        <is>
          <t>Pokemon Stats</t>
        </is>
      </c>
      <c r="C7431" s="37" t="inlineStr">
        <is>
          <t>Slowking baseAttack</t>
        </is>
      </c>
      <c r="D7431" s="37" t="n">
        <v>65</v>
      </c>
      <c r="E7431" s="37" t="n">
        <v>30</v>
      </c>
      <c r="F7431" s="37" t="inlineStr">
        <is>
          <t>Differs from upstream baseline</t>
        </is>
      </c>
      <c r="G7431" s="3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37" t="inlineStr">
        <is>
          <t>2026-10-05</t>
        </is>
      </c>
      <c r="B7433" s="37" t="inlineStr">
        <is>
          <t>Abilities</t>
        </is>
      </c>
      <c r="C7433" s="37" t="inlineStr">
        <is>
          <t>Slowpoke abilities</t>
        </is>
      </c>
      <c r="D7433" s="37" t="inlineStr">
        <is>
          <t>Oblivious / Own Tempo / Regenerator</t>
        </is>
      </c>
      <c r="E7433" s="37" t="inlineStr">
        <is>
          <t>Simple / Unaware / Regenerator</t>
        </is>
      </c>
      <c r="F7433" s="37" t="inlineStr">
        <is>
          <t>Differs from upstream baseline</t>
        </is>
      </c>
      <c r="G7433" s="3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37" t="inlineStr">
        <is>
          <t>2026-10-05</t>
        </is>
      </c>
      <c r="B7435" s="37" t="inlineStr">
        <is>
          <t>Pokemon Stats</t>
        </is>
      </c>
      <c r="C7435" s="37" t="inlineStr">
        <is>
          <t>Slugma baseHP</t>
        </is>
      </c>
      <c r="D7435" s="37" t="n">
        <v>40</v>
      </c>
      <c r="E7435" s="37" t="n">
        <v>70</v>
      </c>
      <c r="F7435" s="37" t="inlineStr">
        <is>
          <t>Differs from upstream baseline</t>
        </is>
      </c>
      <c r="G7435" s="3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37" t="inlineStr">
        <is>
          <t>2026-10-05</t>
        </is>
      </c>
      <c r="B7437" s="37" t="inlineStr">
        <is>
          <t>Pokemon Stats</t>
        </is>
      </c>
      <c r="C7437" s="37" t="inlineStr">
        <is>
          <t>Slugma baseDefense</t>
        </is>
      </c>
      <c r="D7437" s="37" t="n">
        <v>40</v>
      </c>
      <c r="E7437" s="37" t="n">
        <v>80</v>
      </c>
      <c r="F7437" s="37" t="inlineStr">
        <is>
          <t>Differs from upstream baseline</t>
        </is>
      </c>
      <c r="G7437" s="3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37" t="inlineStr">
        <is>
          <t>2026-10-05</t>
        </is>
      </c>
      <c r="B7439" s="37" t="inlineStr">
        <is>
          <t>Pokemon Stats</t>
        </is>
      </c>
      <c r="C7439" s="37" t="inlineStr">
        <is>
          <t>Slugma baseSpDefense</t>
        </is>
      </c>
      <c r="D7439" s="37" t="n">
        <v>40</v>
      </c>
      <c r="E7439" s="37" t="n">
        <v>80</v>
      </c>
      <c r="F7439" s="37" t="inlineStr">
        <is>
          <t>Differs from upstream baseline</t>
        </is>
      </c>
      <c r="G7439" s="3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37" t="inlineStr">
        <is>
          <t>2026-10-05</t>
        </is>
      </c>
      <c r="B7441" s="37" t="inlineStr">
        <is>
          <t>Pokemon Stats</t>
        </is>
      </c>
      <c r="C7441" s="37" t="inlineStr">
        <is>
          <t>Slurpuff baseAttack</t>
        </is>
      </c>
      <c r="D7441" s="37" t="n">
        <v>80</v>
      </c>
      <c r="E7441" s="37" t="n">
        <v>90</v>
      </c>
      <c r="F7441" s="37" t="inlineStr">
        <is>
          <t>Differs from upstream baseline</t>
        </is>
      </c>
      <c r="G7441" s="3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37" t="inlineStr">
        <is>
          <t>2026-10-05</t>
        </is>
      </c>
      <c r="B7443" s="37" t="inlineStr">
        <is>
          <t>Abilities</t>
        </is>
      </c>
      <c r="C7443" s="37" t="inlineStr">
        <is>
          <t>Slurpuff abilities</t>
        </is>
      </c>
      <c r="D7443" s="37" t="inlineStr">
        <is>
          <t>Sweet Veil / Unburden</t>
        </is>
      </c>
      <c r="E7443" s="37" t="inlineStr">
        <is>
          <t>Sweet Veil / Unburden / Aroma Veil</t>
        </is>
      </c>
      <c r="F7443" s="37" t="inlineStr">
        <is>
          <t>Differs from upstream baseline</t>
        </is>
      </c>
      <c r="G7443" s="3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37" t="inlineStr">
        <is>
          <t>2026-10-05</t>
        </is>
      </c>
      <c r="B7445" s="37" t="inlineStr">
        <is>
          <t>Pokemon Stats</t>
        </is>
      </c>
      <c r="C7445" s="37" t="inlineStr">
        <is>
          <t>Smeargle baseAttack</t>
        </is>
      </c>
      <c r="D7445" s="37" t="n">
        <v>20</v>
      </c>
      <c r="E7445" s="37" t="n">
        <v>70</v>
      </c>
      <c r="F7445" s="37" t="inlineStr">
        <is>
          <t>Differs from upstream baseline</t>
        </is>
      </c>
      <c r="G7445" s="3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37" t="inlineStr">
        <is>
          <t>2026-10-05</t>
        </is>
      </c>
      <c r="B7447" s="37" t="inlineStr">
        <is>
          <t>Pokemon Stats</t>
        </is>
      </c>
      <c r="C7447" s="37" t="inlineStr">
        <is>
          <t>Smeargle baseSpAttack</t>
        </is>
      </c>
      <c r="D7447" s="37" t="n">
        <v>20</v>
      </c>
      <c r="E7447" s="37" t="n">
        <v>70</v>
      </c>
      <c r="F7447" s="37" t="inlineStr">
        <is>
          <t>Differs from upstream baseline</t>
        </is>
      </c>
      <c r="G7447" s="3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37" t="inlineStr">
        <is>
          <t>2026-10-05</t>
        </is>
      </c>
      <c r="B7449" s="37" t="inlineStr">
        <is>
          <t>Pokemon Stats</t>
        </is>
      </c>
      <c r="C7449" s="37" t="inlineStr">
        <is>
          <t>Smeargle baseSpeed</t>
        </is>
      </c>
      <c r="D7449" s="37" t="n">
        <v>75</v>
      </c>
      <c r="E7449" s="37" t="n">
        <v>95</v>
      </c>
      <c r="F7449" s="37" t="inlineStr">
        <is>
          <t>Differs from upstream baseline</t>
        </is>
      </c>
      <c r="G7449" s="3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37" t="inlineStr">
        <is>
          <t>2026-10-05</t>
        </is>
      </c>
      <c r="B7451" s="37" t="inlineStr">
        <is>
          <t>Abilities</t>
        </is>
      </c>
      <c r="C7451" s="37" t="inlineStr">
        <is>
          <t>Smoochum abilities</t>
        </is>
      </c>
      <c r="D7451" s="37" t="inlineStr">
        <is>
          <t>Oblivious / Forewarn / Hydration</t>
        </is>
      </c>
      <c r="E7451" s="37" t="inlineStr">
        <is>
          <t>Snow Cloak / Snow Cloak / Hydration</t>
        </is>
      </c>
      <c r="F7451" s="37" t="inlineStr">
        <is>
          <t>Differs from upstream baseline</t>
        </is>
      </c>
      <c r="G7451" s="3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37" t="inlineStr">
        <is>
          <t>2026-10-05</t>
        </is>
      </c>
      <c r="B7453" s="37" t="inlineStr">
        <is>
          <t>Pokemon Stats</t>
        </is>
      </c>
      <c r="C7453" s="37" t="inlineStr">
        <is>
          <t>Sneasler baseAttack</t>
        </is>
      </c>
      <c r="D7453" s="37" t="n">
        <v>130</v>
      </c>
      <c r="E7453" s="37" t="n">
        <v>136</v>
      </c>
      <c r="F7453" s="37" t="inlineStr">
        <is>
          <t>Differs from upstream baseline</t>
        </is>
      </c>
      <c r="G7453" s="3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37" t="inlineStr">
        <is>
          <t>2026-10-05</t>
        </is>
      </c>
      <c r="B7455" s="37" t="inlineStr">
        <is>
          <t>Pokemon Stats</t>
        </is>
      </c>
      <c r="C7455" s="37" t="inlineStr">
        <is>
          <t>Sneasler baseSpeed</t>
        </is>
      </c>
      <c r="D7455" s="37" t="n">
        <v>120</v>
      </c>
      <c r="E7455" s="37" t="n">
        <v>124</v>
      </c>
      <c r="F7455" s="37" t="inlineStr">
        <is>
          <t>Differs from upstream baseline</t>
        </is>
      </c>
      <c r="G7455" s="3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37" t="inlineStr">
        <is>
          <t>2026-10-05</t>
        </is>
      </c>
      <c r="B7457" s="37" t="inlineStr">
        <is>
          <t>Pokemon Stats</t>
        </is>
      </c>
      <c r="C7457" s="37" t="inlineStr">
        <is>
          <t>Snorlax baseDefense</t>
        </is>
      </c>
      <c r="D7457" s="37" t="n">
        <v>65</v>
      </c>
      <c r="E7457" s="37" t="n">
        <v>75</v>
      </c>
      <c r="F7457" s="37" t="inlineStr">
        <is>
          <t>Differs from upstream baseline</t>
        </is>
      </c>
      <c r="G7457" s="3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37" t="inlineStr">
        <is>
          <t>2026-10-05</t>
        </is>
      </c>
      <c r="B7459" s="37" t="inlineStr">
        <is>
          <t>Pokemon Stats</t>
        </is>
      </c>
      <c r="C7459" s="37" t="inlineStr">
        <is>
          <t>Snorunt baseSpAttack</t>
        </is>
      </c>
      <c r="D7459" s="37" t="n">
        <v>50</v>
      </c>
      <c r="E7459" s="37" t="n">
        <v>70</v>
      </c>
      <c r="F7459" s="37" t="inlineStr">
        <is>
          <t>Differs from upstream baseline</t>
        </is>
      </c>
      <c r="G7459" s="3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37" t="inlineStr">
        <is>
          <t>2026-10-05</t>
        </is>
      </c>
      <c r="B7461" s="37" t="inlineStr">
        <is>
          <t>Abilities</t>
        </is>
      </c>
      <c r="C7461" s="37" t="inlineStr">
        <is>
          <t>Snover abilities</t>
        </is>
      </c>
      <c r="D7461" s="37" t="inlineStr">
        <is>
          <t>Snow Warning / Soundproof</t>
        </is>
      </c>
      <c r="E7461" s="37" t="inlineStr">
        <is>
          <t>Adaptability / Adaptability / Soundproof</t>
        </is>
      </c>
      <c r="F7461" s="37" t="inlineStr">
        <is>
          <t>Differs from upstream baseline</t>
        </is>
      </c>
      <c r="G7461" s="3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37" t="inlineStr">
        <is>
          <t>2026-10-05</t>
        </is>
      </c>
      <c r="B7463" s="37" t="inlineStr">
        <is>
          <t>Pokemon Stats</t>
        </is>
      </c>
      <c r="C7463" s="37" t="inlineStr">
        <is>
          <t>Solrock baseSpDefense</t>
        </is>
      </c>
      <c r="D7463" s="37" t="n">
        <v>65</v>
      </c>
      <c r="E7463" s="37" t="n">
        <v>75</v>
      </c>
      <c r="F7463" s="37" t="inlineStr">
        <is>
          <t>Differs from upstream baseline</t>
        </is>
      </c>
      <c r="G7463" s="3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37" t="inlineStr">
        <is>
          <t>2026-10-05</t>
        </is>
      </c>
      <c r="B7465" s="37" t="inlineStr">
        <is>
          <t>Pokemon Stats</t>
        </is>
      </c>
      <c r="C7465" s="37" t="inlineStr">
        <is>
          <t>Spinarak baseSpeed</t>
        </is>
      </c>
      <c r="D7465" s="37" t="n">
        <v>30</v>
      </c>
      <c r="E7465" s="37" t="n">
        <v>50</v>
      </c>
      <c r="F7465" s="37" t="inlineStr">
        <is>
          <t>Differs from upstream baseline</t>
        </is>
      </c>
      <c r="G7465" s="3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37" t="inlineStr">
        <is>
          <t>2026-10-05</t>
        </is>
      </c>
      <c r="B7467" s="37" t="inlineStr">
        <is>
          <t>Pokemon Stats</t>
        </is>
      </c>
      <c r="C7467" s="37" t="inlineStr">
        <is>
          <t>Spinda baseHP</t>
        </is>
      </c>
      <c r="D7467" s="37" t="n">
        <v>60</v>
      </c>
      <c r="E7467" s="37" t="n">
        <v>80</v>
      </c>
      <c r="F7467" s="37" t="inlineStr">
        <is>
          <t>Differs from upstream baseline</t>
        </is>
      </c>
      <c r="G7467" s="3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37" t="inlineStr">
        <is>
          <t>2026-10-05</t>
        </is>
      </c>
      <c r="B7469" s="37" t="inlineStr">
        <is>
          <t>Pokemon Stats</t>
        </is>
      </c>
      <c r="C7469" s="37" t="inlineStr">
        <is>
          <t>Spinda baseDefense</t>
        </is>
      </c>
      <c r="D7469" s="37" t="n">
        <v>60</v>
      </c>
      <c r="E7469" s="37" t="n">
        <v>80</v>
      </c>
      <c r="F7469" s="37" t="inlineStr">
        <is>
          <t>Differs from upstream baseline</t>
        </is>
      </c>
      <c r="G7469" s="3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37" t="inlineStr">
        <is>
          <t>2026-10-05</t>
        </is>
      </c>
      <c r="B7471" s="37" t="inlineStr">
        <is>
          <t>Pokemon Stats</t>
        </is>
      </c>
      <c r="C7471" s="37" t="inlineStr">
        <is>
          <t>Spinda baseSpDefense</t>
        </is>
      </c>
      <c r="D7471" s="37" t="n">
        <v>60</v>
      </c>
      <c r="E7471" s="37" t="n">
        <v>80</v>
      </c>
      <c r="F7471" s="37" t="inlineStr">
        <is>
          <t>Differs from upstream baseline</t>
        </is>
      </c>
      <c r="G7471" s="3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37" t="inlineStr">
        <is>
          <t>2026-10-05</t>
        </is>
      </c>
      <c r="B7473" s="37" t="inlineStr">
        <is>
          <t>Abilities</t>
        </is>
      </c>
      <c r="C7473" s="37" t="inlineStr">
        <is>
          <t>Spinda abilities</t>
        </is>
      </c>
      <c r="D7473" s="37" t="inlineStr">
        <is>
          <t>Own Tempo / Tangled Feet / Contrary</t>
        </is>
      </c>
      <c r="E7473" s="37" t="inlineStr">
        <is>
          <t>Tangled Feet / Tangled Feet / Contrary</t>
        </is>
      </c>
      <c r="F7473" s="37" t="inlineStr">
        <is>
          <t>Differs from upstream baseline</t>
        </is>
      </c>
      <c r="G7473" s="3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37" t="inlineStr">
        <is>
          <t>2026-10-05</t>
        </is>
      </c>
      <c r="B7475" s="37" t="inlineStr">
        <is>
          <t>Pokemon Stats</t>
        </is>
      </c>
      <c r="C7475" s="37" t="inlineStr">
        <is>
          <t>Spiritomb baseAttack</t>
        </is>
      </c>
      <c r="D7475" s="37" t="n">
        <v>92</v>
      </c>
      <c r="E7475" s="37" t="n">
        <v>108</v>
      </c>
      <c r="F7475" s="37" t="inlineStr">
        <is>
          <t>Differs from upstream baseline</t>
        </is>
      </c>
      <c r="G7475" s="3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37" t="inlineStr">
        <is>
          <t>2026-10-05</t>
        </is>
      </c>
      <c r="B7477" s="37" t="inlineStr">
        <is>
          <t>Pokemon Stats</t>
        </is>
      </c>
      <c r="C7477" s="37" t="inlineStr">
        <is>
          <t>Spoink baseAttack</t>
        </is>
      </c>
      <c r="D7477" s="37" t="n">
        <v>25</v>
      </c>
      <c r="E7477" s="37" t="n">
        <v>55</v>
      </c>
      <c r="F7477" s="37" t="inlineStr">
        <is>
          <t>Differs from upstream baseline</t>
        </is>
      </c>
      <c r="G7477" s="3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37" t="inlineStr">
        <is>
          <t>2026-10-05</t>
        </is>
      </c>
      <c r="B7479" s="37" t="inlineStr">
        <is>
          <t>Pokemon Stats</t>
        </is>
      </c>
      <c r="C7479" s="37" t="inlineStr">
        <is>
          <t>Stantler baseAttack</t>
        </is>
      </c>
      <c r="D7479" s="37" t="n">
        <v>95</v>
      </c>
      <c r="E7479" s="37" t="n">
        <v>105</v>
      </c>
      <c r="F7479" s="37" t="inlineStr">
        <is>
          <t>Differs from upstream baseline</t>
        </is>
      </c>
      <c r="G7479" s="3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37" t="inlineStr">
        <is>
          <t>2026-10-05</t>
        </is>
      </c>
      <c r="B7481" s="37" t="inlineStr">
        <is>
          <t>Pokemon Stats</t>
        </is>
      </c>
      <c r="C7481" s="37" t="inlineStr">
        <is>
          <t>Stantler baseSpAttack</t>
        </is>
      </c>
      <c r="D7481" s="37" t="n">
        <v>85</v>
      </c>
      <c r="E7481" s="37" t="n">
        <v>105</v>
      </c>
      <c r="F7481" s="37" t="inlineStr">
        <is>
          <t>Differs from upstream baseline</t>
        </is>
      </c>
      <c r="G7481" s="3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37" t="inlineStr">
        <is>
          <t>2026-10-05</t>
        </is>
      </c>
      <c r="B7483" s="37" t="inlineStr">
        <is>
          <t>Abilities</t>
        </is>
      </c>
      <c r="C7483" s="37" t="inlineStr">
        <is>
          <t>Stantler abilities</t>
        </is>
      </c>
      <c r="D7483" s="37" t="inlineStr">
        <is>
          <t>Intimidate / Frisk / Sap Sipper</t>
        </is>
      </c>
      <c r="E7483" s="37" t="inlineStr">
        <is>
          <t>Intimidate / Intimidate / Sap Sipper</t>
        </is>
      </c>
      <c r="F7483" s="37" t="inlineStr">
        <is>
          <t>Differs from upstream baseline</t>
        </is>
      </c>
      <c r="G7483" s="3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37" t="inlineStr">
        <is>
          <t>2026-10-05</t>
        </is>
      </c>
      <c r="B7485" s="37" t="inlineStr">
        <is>
          <t>Pokemon Stats</t>
        </is>
      </c>
      <c r="C7485" s="37" t="inlineStr">
        <is>
          <t>Staraptor baseSpeed</t>
        </is>
      </c>
      <c r="D7485" s="37" t="n">
        <v>100</v>
      </c>
      <c r="E7485" s="37" t="n">
        <v>105</v>
      </c>
      <c r="F7485" s="37" t="inlineStr">
        <is>
          <t>Differs from upstream baseline</t>
        </is>
      </c>
      <c r="G7485" s="3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37" t="inlineStr">
        <is>
          <t>2026-10-05</t>
        </is>
      </c>
      <c r="B7487" s="37" t="inlineStr">
        <is>
          <t>Abilities</t>
        </is>
      </c>
      <c r="C7487" s="37" t="inlineStr">
        <is>
          <t>Staravia abilities</t>
        </is>
      </c>
      <c r="D7487" s="37" t="inlineStr">
        <is>
          <t>Intimidate / Reckless</t>
        </is>
      </c>
      <c r="E7487" s="37" t="inlineStr">
        <is>
          <t>Reckless / Reckless</t>
        </is>
      </c>
      <c r="F7487" s="37" t="inlineStr">
        <is>
          <t>Differs from upstream baseline</t>
        </is>
      </c>
      <c r="G7487" s="3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37" t="inlineStr">
        <is>
          <t>2026-10-05</t>
        </is>
      </c>
      <c r="B7489" s="37" t="inlineStr">
        <is>
          <t>Pokemon Stats</t>
        </is>
      </c>
      <c r="C7489" s="37" t="inlineStr">
        <is>
          <t>Starmie baseSpDefense</t>
        </is>
      </c>
      <c r="D7489" s="37" t="n">
        <v>85</v>
      </c>
      <c r="E7489" s="37" t="n">
        <v>100</v>
      </c>
      <c r="F7489" s="37" t="inlineStr">
        <is>
          <t>Differs from upstream baseline</t>
        </is>
      </c>
      <c r="G7489" s="3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37" t="inlineStr">
        <is>
          <t>2026-10-05</t>
        </is>
      </c>
      <c r="B7491" s="37" t="inlineStr">
        <is>
          <t>Abilities</t>
        </is>
      </c>
      <c r="C7491" s="37" t="inlineStr">
        <is>
          <t>Staryu abilities</t>
        </is>
      </c>
      <c r="D7491" s="37" t="inlineStr">
        <is>
          <t>Illuminate / Natural Cure / Analytic</t>
        </is>
      </c>
      <c r="E7491" s="37" t="inlineStr">
        <is>
          <t>Magic Guard / Natural Cure / Analytic</t>
        </is>
      </c>
      <c r="F7491" s="37" t="inlineStr">
        <is>
          <t>Differs from upstream baseline</t>
        </is>
      </c>
      <c r="G7491" s="3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37" t="inlineStr">
        <is>
          <t>2026-10-05</t>
        </is>
      </c>
      <c r="B7493" s="37" t="inlineStr">
        <is>
          <t>Pokemon Stats</t>
        </is>
      </c>
      <c r="C7493" s="37" t="inlineStr">
        <is>
          <t>Steelix baseAttack</t>
        </is>
      </c>
      <c r="D7493" s="37" t="n">
        <v>85</v>
      </c>
      <c r="E7493" s="37" t="n">
        <v>115</v>
      </c>
      <c r="F7493" s="37" t="inlineStr">
        <is>
          <t>Differs from upstream baseline</t>
        </is>
      </c>
      <c r="G7493" s="3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37" t="inlineStr">
        <is>
          <t>2026-10-05</t>
        </is>
      </c>
      <c r="B7495" s="37" t="inlineStr">
        <is>
          <t>Pokemon Stats</t>
        </is>
      </c>
      <c r="C7495" s="37" t="inlineStr">
        <is>
          <t>Steelix baseSpDefense</t>
        </is>
      </c>
      <c r="D7495" s="37" t="n">
        <v>65</v>
      </c>
      <c r="E7495" s="37" t="n">
        <v>75</v>
      </c>
      <c r="F7495" s="37" t="inlineStr">
        <is>
          <t>Differs from upstream baseline</t>
        </is>
      </c>
      <c r="G7495" s="3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37" t="inlineStr">
        <is>
          <t>2026-10-05</t>
        </is>
      </c>
      <c r="B7497" s="37" t="inlineStr">
        <is>
          <t>Pokemon Stats</t>
        </is>
      </c>
      <c r="C7497" s="37" t="inlineStr">
        <is>
          <t>Steelix baseAttack</t>
        </is>
      </c>
      <c r="D7497" s="37" t="n">
        <v>125</v>
      </c>
      <c r="E7497" s="37" t="n">
        <v>155</v>
      </c>
      <c r="F7497" s="37" t="inlineStr">
        <is>
          <t>Differs from upstream baseline</t>
        </is>
      </c>
      <c r="G7497" s="3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37" t="inlineStr">
        <is>
          <t>2026-10-05</t>
        </is>
      </c>
      <c r="B7499" s="37" t="inlineStr">
        <is>
          <t>Pokemon Stats</t>
        </is>
      </c>
      <c r="C7499" s="37" t="inlineStr">
        <is>
          <t>Stoutland baseHP</t>
        </is>
      </c>
      <c r="D7499" s="37" t="n">
        <v>85</v>
      </c>
      <c r="E7499" s="37" t="n">
        <v>95</v>
      </c>
      <c r="F7499" s="37" t="inlineStr">
        <is>
          <t>Differs from upstream baseline</t>
        </is>
      </c>
      <c r="G7499" s="3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37" t="inlineStr">
        <is>
          <t>2026-10-05</t>
        </is>
      </c>
      <c r="B7501" s="37" t="inlineStr">
        <is>
          <t>Pokemon Stats</t>
        </is>
      </c>
      <c r="C7501" s="37" t="inlineStr">
        <is>
          <t>Stoutland baseSpAttack</t>
        </is>
      </c>
      <c r="D7501" s="37" t="n">
        <v>45</v>
      </c>
      <c r="E7501" s="37" t="n">
        <v>30</v>
      </c>
      <c r="F7501" s="37" t="inlineStr">
        <is>
          <t>Differs from upstream baseline</t>
        </is>
      </c>
      <c r="G7501" s="3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37" t="inlineStr">
        <is>
          <t>2026-10-05</t>
        </is>
      </c>
      <c r="B7503" s="37" t="inlineStr">
        <is>
          <t>Pokemon Stats</t>
        </is>
      </c>
      <c r="C7503" s="37" t="inlineStr">
        <is>
          <t>Stunfisk baseHP</t>
        </is>
      </c>
      <c r="D7503" s="37" t="n">
        <v>109</v>
      </c>
      <c r="E7503" s="37" t="n">
        <v>124</v>
      </c>
      <c r="F7503" s="37" t="inlineStr">
        <is>
          <t>Differs from upstream baseline</t>
        </is>
      </c>
      <c r="G7503" s="3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37" t="inlineStr">
        <is>
          <t>2026-10-05</t>
        </is>
      </c>
      <c r="B7505" s="37" t="inlineStr">
        <is>
          <t>Pokemon Stats</t>
        </is>
      </c>
      <c r="C7505" s="37" t="inlineStr">
        <is>
          <t>Stunfisk baseSpAttack</t>
        </is>
      </c>
      <c r="D7505" s="37" t="n">
        <v>81</v>
      </c>
      <c r="E7505" s="37" t="n">
        <v>91</v>
      </c>
      <c r="F7505" s="37" t="inlineStr">
        <is>
          <t>Differs from upstream baseline</t>
        </is>
      </c>
      <c r="G7505" s="3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37" t="inlineStr">
        <is>
          <t>2026-10-05</t>
        </is>
      </c>
      <c r="B7507" s="37" t="inlineStr">
        <is>
          <t>Abilities</t>
        </is>
      </c>
      <c r="C7507" s="37" t="inlineStr">
        <is>
          <t>Stunfisk abilities</t>
        </is>
      </c>
      <c r="D7507" s="37" t="inlineStr">
        <is>
          <t>Static / Limber / Sand Veil</t>
        </is>
      </c>
      <c r="E7507" s="37" t="inlineStr">
        <is>
          <t>Static / Limber / Water Absorb</t>
        </is>
      </c>
      <c r="F7507" s="37" t="inlineStr">
        <is>
          <t>Differs from upstream baseline</t>
        </is>
      </c>
      <c r="G7507" s="3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37" t="inlineStr">
        <is>
          <t>2026-10-05</t>
        </is>
      </c>
      <c r="B7509" s="37" t="inlineStr">
        <is>
          <t>Pokemon Stats</t>
        </is>
      </c>
      <c r="C7509" s="37" t="inlineStr">
        <is>
          <t>Stunfisk baseSpAttack</t>
        </is>
      </c>
      <c r="D7509" s="37" t="n">
        <v>66</v>
      </c>
      <c r="E7509" s="37" t="n">
        <v>67</v>
      </c>
      <c r="F7509" s="37" t="inlineStr">
        <is>
          <t>Differs from upstream baseline</t>
        </is>
      </c>
      <c r="G7509" s="3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37" t="inlineStr">
        <is>
          <t>2026-10-05</t>
        </is>
      </c>
      <c r="B7511" s="37" t="inlineStr">
        <is>
          <t>Pokemon Stats</t>
        </is>
      </c>
      <c r="C7511" s="37" t="inlineStr">
        <is>
          <t>Stunky baseSpAttack</t>
        </is>
      </c>
      <c r="D7511" s="37" t="n">
        <v>41</v>
      </c>
      <c r="E7511" s="37" t="n">
        <v>61</v>
      </c>
      <c r="F7511" s="37" t="inlineStr">
        <is>
          <t>Differs from upstream baseline</t>
        </is>
      </c>
      <c r="G7511" s="3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37" t="inlineStr">
        <is>
          <t>2026-10-05</t>
        </is>
      </c>
      <c r="B7513" s="37" t="inlineStr">
        <is>
          <t>Abilities</t>
        </is>
      </c>
      <c r="C7513" s="37" t="inlineStr">
        <is>
          <t>Sudowoodo abilities</t>
        </is>
      </c>
      <c r="D7513" s="37" t="inlineStr">
        <is>
          <t>Sturdy / Rock Head / Rattled</t>
        </is>
      </c>
      <c r="E7513" s="37" t="inlineStr">
        <is>
          <t>Rock Head / Rock Head / Rattled</t>
        </is>
      </c>
      <c r="F7513" s="37" t="inlineStr">
        <is>
          <t>Differs from upstream baseline</t>
        </is>
      </c>
      <c r="G7513" s="3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37" t="inlineStr">
        <is>
          <t>2026-10-05</t>
        </is>
      </c>
      <c r="B7515" s="37" t="inlineStr">
        <is>
          <t>Abilities</t>
        </is>
      </c>
      <c r="C7515" s="37" t="inlineStr">
        <is>
          <t>Sunflora abilities</t>
        </is>
      </c>
      <c r="D7515" s="37" t="inlineStr">
        <is>
          <t>Chlorophyll / Solar Power / Early Bird</t>
        </is>
      </c>
      <c r="E7515" s="37" t="inlineStr">
        <is>
          <t>Solar Power / Solar Power / Early Bird</t>
        </is>
      </c>
      <c r="F7515" s="37" t="inlineStr">
        <is>
          <t>Differs from upstream baseline</t>
        </is>
      </c>
      <c r="G7515" s="3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37" t="inlineStr">
        <is>
          <t>2026-10-05</t>
        </is>
      </c>
      <c r="B7517" s="37" t="inlineStr">
        <is>
          <t>Pokemon Stats</t>
        </is>
      </c>
      <c r="C7517" s="37" t="inlineStr">
        <is>
          <t>Surskit baseHP</t>
        </is>
      </c>
      <c r="D7517" s="37" t="n">
        <v>40</v>
      </c>
      <c r="E7517" s="37" t="n">
        <v>70</v>
      </c>
      <c r="F7517" s="37" t="inlineStr">
        <is>
          <t>Differs from upstream baseline</t>
        </is>
      </c>
      <c r="G7517" s="3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37" t="inlineStr">
        <is>
          <t>2026-10-05</t>
        </is>
      </c>
      <c r="B7519" s="37" t="inlineStr">
        <is>
          <t>Pokemon Stats</t>
        </is>
      </c>
      <c r="C7519" s="37" t="inlineStr">
        <is>
          <t>Surskit baseSpAttack</t>
        </is>
      </c>
      <c r="D7519" s="37" t="n">
        <v>50</v>
      </c>
      <c r="E7519" s="37" t="n">
        <v>100</v>
      </c>
      <c r="F7519" s="37" t="inlineStr">
        <is>
          <t>Differs from upstream baseline</t>
        </is>
      </c>
      <c r="G7519" s="3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37" t="inlineStr">
        <is>
          <t>2026-10-05</t>
        </is>
      </c>
      <c r="B7521" s="37" t="inlineStr">
        <is>
          <t>Evolutions</t>
        </is>
      </c>
      <c r="C7521" s="37" t="inlineStr">
        <is>
          <t>Swadloon evolution</t>
        </is>
      </c>
      <c r="D7521" s="37" t="inlineStr">
        <is>
          <t>Friendship -&gt; Leavanny</t>
        </is>
      </c>
      <c r="E7521" s="37" t="inlineStr">
        <is>
          <t>Lv 23 -&gt; Leavanny</t>
        </is>
      </c>
      <c r="F7521" s="37" t="inlineStr">
        <is>
          <t>Differs from upstream baseline</t>
        </is>
      </c>
      <c r="G7521" s="3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37" t="inlineStr">
        <is>
          <t>2026-10-05</t>
        </is>
      </c>
      <c r="B7523" s="37" t="inlineStr">
        <is>
          <t>Abilities</t>
        </is>
      </c>
      <c r="C7523" s="37" t="inlineStr">
        <is>
          <t>Swampert abilities</t>
        </is>
      </c>
      <c r="D7523" s="37" t="inlineStr">
        <is>
          <t>Torrent / Damp</t>
        </is>
      </c>
      <c r="E7523" s="37" t="inlineStr">
        <is>
          <t>Swift Swim / Torrent / Damp</t>
        </is>
      </c>
      <c r="F7523" s="37" t="inlineStr">
        <is>
          <t>Differs from upstream baseline</t>
        </is>
      </c>
      <c r="G7523" s="3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37" t="inlineStr">
        <is>
          <t>2026-10-05</t>
        </is>
      </c>
      <c r="B7525" s="37" t="inlineStr">
        <is>
          <t>Pokemon Stats</t>
        </is>
      </c>
      <c r="C7525" s="37" t="inlineStr">
        <is>
          <t>Swanna baseSpeed</t>
        </is>
      </c>
      <c r="D7525" s="37" t="n">
        <v>98</v>
      </c>
      <c r="E7525" s="37" t="n">
        <v>108</v>
      </c>
      <c r="F7525" s="37" t="inlineStr">
        <is>
          <t>Differs from upstream baseline</t>
        </is>
      </c>
      <c r="G7525" s="3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37" t="inlineStr">
        <is>
          <t>2026-10-05</t>
        </is>
      </c>
      <c r="B7527" s="37" t="inlineStr">
        <is>
          <t>Pokemon Stats</t>
        </is>
      </c>
      <c r="C7527" s="37" t="inlineStr">
        <is>
          <t>Swellow baseSpAttack</t>
        </is>
      </c>
      <c r="D7527" s="37" t="n">
        <v>75</v>
      </c>
      <c r="E7527" s="37" t="n">
        <v>50</v>
      </c>
      <c r="F7527" s="37" t="inlineStr">
        <is>
          <t>Differs from upstream baseline</t>
        </is>
      </c>
      <c r="G7527" s="3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37" t="inlineStr">
        <is>
          <t>2026-10-05</t>
        </is>
      </c>
      <c r="B7529" s="37" t="inlineStr">
        <is>
          <t>Pokemon Stats</t>
        </is>
      </c>
      <c r="C7529" s="37" t="inlineStr">
        <is>
          <t>Swoobat baseHP</t>
        </is>
      </c>
      <c r="D7529" s="37" t="n">
        <v>67</v>
      </c>
      <c r="E7529" s="37" t="n">
        <v>69</v>
      </c>
      <c r="F7529" s="37" t="inlineStr">
        <is>
          <t>Differs from upstream baseline</t>
        </is>
      </c>
      <c r="G7529" s="3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37" t="inlineStr">
        <is>
          <t>2026-10-05</t>
        </is>
      </c>
      <c r="B7531" s="37" t="inlineStr">
        <is>
          <t>Pokemon Stats</t>
        </is>
      </c>
      <c r="C7531" s="37" t="inlineStr">
        <is>
          <t>Swoobat baseDefense</t>
        </is>
      </c>
      <c r="D7531" s="37" t="n">
        <v>55</v>
      </c>
      <c r="E7531" s="37" t="n">
        <v>70</v>
      </c>
      <c r="F7531" s="37" t="inlineStr">
        <is>
          <t>Differs from upstream baseline</t>
        </is>
      </c>
      <c r="G7531" s="3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37" t="inlineStr">
        <is>
          <t>2026-10-05</t>
        </is>
      </c>
      <c r="B7533" s="37" t="inlineStr">
        <is>
          <t>Pokemon Stats</t>
        </is>
      </c>
      <c r="C7533" s="37" t="inlineStr">
        <is>
          <t>Swoobat baseSpDefense</t>
        </is>
      </c>
      <c r="D7533" s="37" t="n">
        <v>55</v>
      </c>
      <c r="E7533" s="37" t="n">
        <v>72</v>
      </c>
      <c r="F7533" s="37" t="inlineStr">
        <is>
          <t>Differs from upstream baseline</t>
        </is>
      </c>
      <c r="G7533" s="3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37" t="inlineStr">
        <is>
          <t>2026-10-05</t>
        </is>
      </c>
      <c r="B7535" s="37" t="inlineStr">
        <is>
          <t>Abilities</t>
        </is>
      </c>
      <c r="C7535" s="37" t="inlineStr">
        <is>
          <t>Swoobat abilities</t>
        </is>
      </c>
      <c r="D7535" s="37" t="inlineStr">
        <is>
          <t>Unaware / Klutz / Simple</t>
        </is>
      </c>
      <c r="E7535" s="37" t="inlineStr">
        <is>
          <t>Unaware / Simple / Klutz</t>
        </is>
      </c>
      <c r="F7535" s="37" t="inlineStr">
        <is>
          <t>Differs from upstream baseline</t>
        </is>
      </c>
      <c r="G7535" s="3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37" t="inlineStr">
        <is>
          <t>2026-10-05</t>
        </is>
      </c>
      <c r="B7537" s="37" t="inlineStr">
        <is>
          <t>Pokemon Stats</t>
        </is>
      </c>
      <c r="C7537" s="37" t="inlineStr">
        <is>
          <t>Sylveon baseSpAttack</t>
        </is>
      </c>
      <c r="D7537" s="37" t="n">
        <v>110</v>
      </c>
      <c r="E7537" s="37" t="n">
        <v>129</v>
      </c>
      <c r="F7537" s="37" t="inlineStr">
        <is>
          <t>Differs from upstream baseline</t>
        </is>
      </c>
      <c r="G7537" s="3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37" t="inlineStr">
        <is>
          <t>2026-10-05</t>
        </is>
      </c>
      <c r="B7539" s="37" t="inlineStr">
        <is>
          <t>Pokemon Stats</t>
        </is>
      </c>
      <c r="C7539" s="37" t="inlineStr">
        <is>
          <t>Talonflame baseHP</t>
        </is>
      </c>
      <c r="D7539" s="37" t="n">
        <v>78</v>
      </c>
      <c r="E7539" s="37" t="n">
        <v>80</v>
      </c>
      <c r="F7539" s="37" t="inlineStr">
        <is>
          <t>Differs from upstream baseline</t>
        </is>
      </c>
      <c r="G7539" s="3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37" t="inlineStr">
        <is>
          <t>2026-10-05</t>
        </is>
      </c>
      <c r="B7541" s="37" t="inlineStr">
        <is>
          <t>Pokemon Stats</t>
        </is>
      </c>
      <c r="C7541" s="37" t="inlineStr">
        <is>
          <t>Talonflame baseDefense</t>
        </is>
      </c>
      <c r="D7541" s="37" t="n">
        <v>71</v>
      </c>
      <c r="E7541" s="37" t="n">
        <v>75</v>
      </c>
      <c r="F7541" s="37" t="inlineStr">
        <is>
          <t>Differs from upstream baseline</t>
        </is>
      </c>
      <c r="G7541" s="3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37" t="inlineStr">
        <is>
          <t>2026-10-05</t>
        </is>
      </c>
      <c r="B7543" s="37" t="inlineStr">
        <is>
          <t>Pokemon Stats</t>
        </is>
      </c>
      <c r="C7543" s="37" t="inlineStr">
        <is>
          <t>Talonflame baseSpDefense</t>
        </is>
      </c>
      <c r="D7543" s="37" t="n">
        <v>69</v>
      </c>
      <c r="E7543" s="37" t="n">
        <v>75</v>
      </c>
      <c r="F7543" s="37" t="inlineStr">
        <is>
          <t>Differs from upstream baseline</t>
        </is>
      </c>
      <c r="G7543" s="3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37" t="inlineStr">
        <is>
          <t>2026-10-05</t>
        </is>
      </c>
      <c r="B7545" s="37" t="inlineStr">
        <is>
          <t>Abilities</t>
        </is>
      </c>
      <c r="C7545" s="37" t="inlineStr">
        <is>
          <t>Tangela abilities</t>
        </is>
      </c>
      <c r="D7545" s="37" t="inlineStr">
        <is>
          <t>Chlorophyll / Leaf Guard / Regenerator</t>
        </is>
      </c>
      <c r="E7545" s="37" t="inlineStr">
        <is>
          <t>Chlorophyll / Overgrow / Regenerator</t>
        </is>
      </c>
      <c r="F7545" s="37" t="inlineStr">
        <is>
          <t>Differs from upstream baseline</t>
        </is>
      </c>
      <c r="G7545" s="3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37" t="inlineStr">
        <is>
          <t>2026-10-05</t>
        </is>
      </c>
      <c r="B7547" s="37" t="inlineStr">
        <is>
          <t>Pokemon Stats</t>
        </is>
      </c>
      <c r="C7547" s="37" t="inlineStr">
        <is>
          <t>Tangrowth baseSpeed</t>
        </is>
      </c>
      <c r="D7547" s="37" t="n">
        <v>50</v>
      </c>
      <c r="E7547" s="37" t="n">
        <v>10</v>
      </c>
      <c r="F7547" s="37" t="inlineStr">
        <is>
          <t>Differs from upstream baseline</t>
        </is>
      </c>
      <c r="G7547" s="3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37" t="inlineStr">
        <is>
          <t>2026-10-05</t>
        </is>
      </c>
      <c r="B7549" s="37" t="inlineStr">
        <is>
          <t>Pokemon Stats</t>
        </is>
      </c>
      <c r="C7549" s="37" t="inlineStr">
        <is>
          <t>Tauros baseHP</t>
        </is>
      </c>
      <c r="D7549" s="37" t="n">
        <v>75</v>
      </c>
      <c r="E7549" s="37" t="n">
        <v>85</v>
      </c>
      <c r="F7549" s="37" t="inlineStr">
        <is>
          <t>Differs from upstream baseline</t>
        </is>
      </c>
      <c r="G7549" s="3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37" t="inlineStr">
        <is>
          <t>2026-10-05</t>
        </is>
      </c>
      <c r="B7551" s="37" t="inlineStr">
        <is>
          <t>Pokemon Stats</t>
        </is>
      </c>
      <c r="C7551" s="37" t="inlineStr">
        <is>
          <t>Tauros baseDefense</t>
        </is>
      </c>
      <c r="D7551" s="37" t="n">
        <v>95</v>
      </c>
      <c r="E7551" s="37" t="n">
        <v>105</v>
      </c>
      <c r="F7551" s="37" t="inlineStr">
        <is>
          <t>Differs from upstream baseline</t>
        </is>
      </c>
      <c r="G7551" s="3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37" t="inlineStr">
        <is>
          <t>2026-10-05</t>
        </is>
      </c>
      <c r="B7553" s="37" t="inlineStr">
        <is>
          <t>Pokemon Stats</t>
        </is>
      </c>
      <c r="C7553" s="37" t="inlineStr">
        <is>
          <t>Tauros baseSpAttack</t>
        </is>
      </c>
      <c r="D7553" s="37" t="n">
        <v>30</v>
      </c>
      <c r="E7553" s="37" t="n">
        <v>33</v>
      </c>
      <c r="F7553" s="37" t="inlineStr">
        <is>
          <t>Differs from upstream baseline</t>
        </is>
      </c>
      <c r="G7553" s="3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37" t="inlineStr">
        <is>
          <t>2026-10-05</t>
        </is>
      </c>
      <c r="B7555" s="37" t="inlineStr">
        <is>
          <t>Abilities</t>
        </is>
      </c>
      <c r="C7555" s="37" t="inlineStr">
        <is>
          <t>Teddiursa abilities</t>
        </is>
      </c>
      <c r="D7555" s="37" t="inlineStr">
        <is>
          <t>Pickup / Quick Feet / Honey Gather</t>
        </is>
      </c>
      <c r="E7555" s="37" t="inlineStr">
        <is>
          <t>Guts / Quick Feet / Honey Gather</t>
        </is>
      </c>
      <c r="F7555" s="37" t="inlineStr">
        <is>
          <t>Differs from upstream baseline</t>
        </is>
      </c>
      <c r="G7555" s="3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37" t="inlineStr">
        <is>
          <t>2026-10-05</t>
        </is>
      </c>
      <c r="B7557" s="37" t="inlineStr">
        <is>
          <t>Pokemon Stats</t>
        </is>
      </c>
      <c r="C7557" s="37" t="inlineStr">
        <is>
          <t>Tentacruel baseAttack</t>
        </is>
      </c>
      <c r="D7557" s="37" t="n">
        <v>70</v>
      </c>
      <c r="E7557" s="37" t="n">
        <v>80</v>
      </c>
      <c r="F7557" s="37" t="inlineStr">
        <is>
          <t>Differs from upstream baseline</t>
        </is>
      </c>
      <c r="G7557" s="3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37" t="inlineStr">
        <is>
          <t>2026-10-05</t>
        </is>
      </c>
      <c r="B7559" s="37" t="inlineStr">
        <is>
          <t>Abilities</t>
        </is>
      </c>
      <c r="C7559" s="37" t="inlineStr">
        <is>
          <t>Tentacruel abilities</t>
        </is>
      </c>
      <c r="D7559" s="37" t="inlineStr">
        <is>
          <t>Clear Body / Liquid Ooze / Rain Dish</t>
        </is>
      </c>
      <c r="E7559" s="37" t="inlineStr">
        <is>
          <t>Rain Dish / Clear Body / Rain Dish</t>
        </is>
      </c>
      <c r="F7559" s="37" t="inlineStr">
        <is>
          <t>Differs from upstream baseline</t>
        </is>
      </c>
      <c r="G7559" s="3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37" t="inlineStr">
        <is>
          <t>2026-10-05</t>
        </is>
      </c>
      <c r="B7561" s="37" t="inlineStr">
        <is>
          <t>Pokemon Stats</t>
        </is>
      </c>
      <c r="C7561" s="37" t="inlineStr">
        <is>
          <t>Terrakion baseSpAttack</t>
        </is>
      </c>
      <c r="D7561" s="37" t="n">
        <v>72</v>
      </c>
      <c r="E7561" s="37" t="n">
        <v>32</v>
      </c>
      <c r="F7561" s="37" t="inlineStr">
        <is>
          <t>Differs from upstream baseline</t>
        </is>
      </c>
      <c r="G7561" s="3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37" t="inlineStr">
        <is>
          <t>2026-10-05</t>
        </is>
      </c>
      <c r="B7563" s="37" t="inlineStr">
        <is>
          <t>Pokemon Stats</t>
        </is>
      </c>
      <c r="C7563" s="37" t="inlineStr">
        <is>
          <t>Throh baseHP</t>
        </is>
      </c>
      <c r="D7563" s="37" t="n">
        <v>120</v>
      </c>
      <c r="E7563" s="37" t="n">
        <v>130</v>
      </c>
      <c r="F7563" s="37" t="inlineStr">
        <is>
          <t>Differs from upstream baseline</t>
        </is>
      </c>
      <c r="G7563" s="3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37" t="inlineStr">
        <is>
          <t>2026-10-05</t>
        </is>
      </c>
      <c r="B7565" s="37" t="inlineStr">
        <is>
          <t>Pokemon Stats</t>
        </is>
      </c>
      <c r="C7565" s="37" t="inlineStr">
        <is>
          <t>Throh baseSpDefense</t>
        </is>
      </c>
      <c r="D7565" s="37" t="n">
        <v>85</v>
      </c>
      <c r="E7565" s="37" t="n">
        <v>95</v>
      </c>
      <c r="F7565" s="37" t="inlineStr">
        <is>
          <t>Differs from upstream baseline</t>
        </is>
      </c>
      <c r="G7565" s="3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37" t="inlineStr">
        <is>
          <t>2026-10-05</t>
        </is>
      </c>
      <c r="B7567" s="37" t="inlineStr">
        <is>
          <t>Abilities</t>
        </is>
      </c>
      <c r="C7567" s="37" t="inlineStr">
        <is>
          <t>Togekiss abilities</t>
        </is>
      </c>
      <c r="D7567" s="37" t="inlineStr">
        <is>
          <t>Hustle / Serene Grace / Super Luck</t>
        </is>
      </c>
      <c r="E7567" s="37" t="inlineStr">
        <is>
          <t>Serene Grace / Serene Grace / Super Luck</t>
        </is>
      </c>
      <c r="F7567" s="37" t="inlineStr">
        <is>
          <t>Differs from upstream baseline</t>
        </is>
      </c>
      <c r="G7567" s="3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37" t="inlineStr">
        <is>
          <t>2026-10-05</t>
        </is>
      </c>
      <c r="B7569" s="37" t="inlineStr">
        <is>
          <t>Evolutions</t>
        </is>
      </c>
      <c r="C7569" s="37" t="inlineStr">
        <is>
          <t>Togepi evolution</t>
        </is>
      </c>
      <c r="D7569" s="37" t="inlineStr">
        <is>
          <t>Friendship -&gt; Togetic</t>
        </is>
      </c>
      <c r="E7569" s="37" t="inlineStr">
        <is>
          <t>Lv 15 -&gt; Togetic</t>
        </is>
      </c>
      <c r="F7569" s="37" t="inlineStr">
        <is>
          <t>Differs from upstream baseline</t>
        </is>
      </c>
      <c r="G7569" s="3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37" t="inlineStr">
        <is>
          <t>2026-10-05</t>
        </is>
      </c>
      <c r="B7571" s="37" t="inlineStr">
        <is>
          <t>Pokemon Stats</t>
        </is>
      </c>
      <c r="C7571" s="37" t="inlineStr">
        <is>
          <t>Torkoal baseSpDefense</t>
        </is>
      </c>
      <c r="D7571" s="37" t="n">
        <v>70</v>
      </c>
      <c r="E7571" s="37" t="n">
        <v>105</v>
      </c>
      <c r="F7571" s="37" t="inlineStr">
        <is>
          <t>Differs from upstream baseline</t>
        </is>
      </c>
      <c r="G7571" s="3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37" t="inlineStr">
        <is>
          <t>2026-10-05</t>
        </is>
      </c>
      <c r="B7573" s="37" t="inlineStr">
        <is>
          <t>Pokemon Stats</t>
        </is>
      </c>
      <c r="C7573" s="37" t="inlineStr">
        <is>
          <t>Torterra baseAttack</t>
        </is>
      </c>
      <c r="D7573" s="37" t="n">
        <v>109</v>
      </c>
      <c r="E7573" s="37" t="n">
        <v>111</v>
      </c>
      <c r="F7573" s="37" t="inlineStr">
        <is>
          <t>Differs from upstream baseline</t>
        </is>
      </c>
      <c r="G7573" s="3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37" t="inlineStr">
        <is>
          <t>2026-10-05</t>
        </is>
      </c>
      <c r="B7575" s="37" t="inlineStr">
        <is>
          <t>Pokemon Stats</t>
        </is>
      </c>
      <c r="C7575" s="37" t="inlineStr">
        <is>
          <t>Torterra baseSpDefense</t>
        </is>
      </c>
      <c r="D7575" s="37" t="n">
        <v>85</v>
      </c>
      <c r="E7575" s="37" t="n">
        <v>105</v>
      </c>
      <c r="F7575" s="37" t="inlineStr">
        <is>
          <t>Differs from upstream baseline</t>
        </is>
      </c>
      <c r="G7575" s="3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37" t="inlineStr">
        <is>
          <t>2026-10-05</t>
        </is>
      </c>
      <c r="B7577" s="37" t="inlineStr">
        <is>
          <t>Abilities</t>
        </is>
      </c>
      <c r="C7577" s="37" t="inlineStr">
        <is>
          <t>Totodile abilities</t>
        </is>
      </c>
      <c r="D7577" s="37" t="inlineStr">
        <is>
          <t>Torrent / Sheer Force</t>
        </is>
      </c>
      <c r="E7577" s="37" t="inlineStr">
        <is>
          <t>Torrent / Torrent / Sheer Force</t>
        </is>
      </c>
      <c r="F7577" s="37" t="inlineStr">
        <is>
          <t>Differs from upstream baseline</t>
        </is>
      </c>
      <c r="G7577" s="3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37" t="inlineStr">
        <is>
          <t>2026-10-05</t>
        </is>
      </c>
      <c r="B7579" s="37" t="inlineStr">
        <is>
          <t>Pokemon Stats</t>
        </is>
      </c>
      <c r="C7579" s="37" t="inlineStr">
        <is>
          <t>Tranquill baseHP</t>
        </is>
      </c>
      <c r="D7579" s="37" t="n">
        <v>62</v>
      </c>
      <c r="E7579" s="37" t="n">
        <v>63</v>
      </c>
      <c r="F7579" s="37" t="inlineStr">
        <is>
          <t>Differs from upstream baseline</t>
        </is>
      </c>
      <c r="G7579" s="3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37" t="inlineStr">
        <is>
          <t>2026-10-05</t>
        </is>
      </c>
      <c r="B7581" s="37" t="inlineStr">
        <is>
          <t>Pokemon Stats</t>
        </is>
      </c>
      <c r="C7581" s="37" t="inlineStr">
        <is>
          <t>Tranquill baseSpAttack</t>
        </is>
      </c>
      <c r="D7581" s="37" t="n">
        <v>50</v>
      </c>
      <c r="E7581" s="37" t="n">
        <v>77</v>
      </c>
      <c r="F7581" s="37" t="inlineStr">
        <is>
          <t>Differs from upstream baseline</t>
        </is>
      </c>
      <c r="G7581" s="3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37" t="inlineStr">
        <is>
          <t>2026-10-05</t>
        </is>
      </c>
      <c r="B7583" s="37" t="inlineStr">
        <is>
          <t>Abilities</t>
        </is>
      </c>
      <c r="C7583" s="37" t="inlineStr">
        <is>
          <t>Trapinch abilities</t>
        </is>
      </c>
      <c r="D7583" s="37" t="inlineStr">
        <is>
          <t>Hyper Cutter / Arena Trap / Sheer Force</t>
        </is>
      </c>
      <c r="E7583" s="37" t="inlineStr">
        <is>
          <t>Arena Trap / Arena Trap / Sheer Force</t>
        </is>
      </c>
      <c r="F7583" s="37" t="inlineStr">
        <is>
          <t>Differs from upstream baseline</t>
        </is>
      </c>
      <c r="G7583" s="3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37" t="inlineStr">
        <is>
          <t>2026-10-05</t>
        </is>
      </c>
      <c r="B7585" s="37" t="inlineStr">
        <is>
          <t>Pokemon Stats</t>
        </is>
      </c>
      <c r="C7585" s="37" t="inlineStr">
        <is>
          <t>Trevenant baseAttack</t>
        </is>
      </c>
      <c r="D7585" s="37" t="n">
        <v>110</v>
      </c>
      <c r="E7585" s="37" t="n">
        <v>139</v>
      </c>
      <c r="F7585" s="37" t="inlineStr">
        <is>
          <t>Differs from upstream baseline</t>
        </is>
      </c>
      <c r="G7585" s="3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37" t="inlineStr">
        <is>
          <t>2026-10-05</t>
        </is>
      </c>
      <c r="B7587" s="37" t="inlineStr">
        <is>
          <t>Pokemon Stats</t>
        </is>
      </c>
      <c r="C7587" s="37" t="inlineStr">
        <is>
          <t>Trevenant baseSpeed</t>
        </is>
      </c>
      <c r="D7587" s="37" t="n">
        <v>56</v>
      </c>
      <c r="E7587" s="37" t="n">
        <v>72</v>
      </c>
      <c r="F7587" s="37" t="inlineStr">
        <is>
          <t>Differs from upstream baseline</t>
        </is>
      </c>
      <c r="G7587" s="3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37" t="inlineStr">
        <is>
          <t>2026-10-05</t>
        </is>
      </c>
      <c r="B7589" s="37" t="inlineStr">
        <is>
          <t>Pokemon Stats</t>
        </is>
      </c>
      <c r="C7589" s="37" t="inlineStr">
        <is>
          <t>Tropius baseAttack</t>
        </is>
      </c>
      <c r="D7589" s="37" t="n">
        <v>68</v>
      </c>
      <c r="E7589" s="37" t="n">
        <v>92</v>
      </c>
      <c r="F7589" s="37" t="inlineStr">
        <is>
          <t>Differs from upstream baseline</t>
        </is>
      </c>
      <c r="G7589" s="3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37" t="inlineStr">
        <is>
          <t>2026-10-05</t>
        </is>
      </c>
      <c r="B7591" s="37" t="inlineStr">
        <is>
          <t>Pokemon Stats</t>
        </is>
      </c>
      <c r="C7591" s="37" t="inlineStr">
        <is>
          <t>Tropius baseSpAttack</t>
        </is>
      </c>
      <c r="D7591" s="37" t="n">
        <v>72</v>
      </c>
      <c r="E7591" s="37" t="n">
        <v>92</v>
      </c>
      <c r="F7591" s="37" t="inlineStr">
        <is>
          <t>Differs from upstream baseline</t>
        </is>
      </c>
      <c r="G7591" s="3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37" t="inlineStr">
        <is>
          <t>2026-10-05</t>
        </is>
      </c>
      <c r="B7593" s="37" t="inlineStr">
        <is>
          <t>Abilities</t>
        </is>
      </c>
      <c r="C7593" s="37" t="inlineStr">
        <is>
          <t>Tropius abilities</t>
        </is>
      </c>
      <c r="D7593" s="37" t="inlineStr">
        <is>
          <t>Chlorophyll / Solar Power / Harvest</t>
        </is>
      </c>
      <c r="E7593" s="37" t="inlineStr">
        <is>
          <t>Chlorophyll / Overgrow / Harvest</t>
        </is>
      </c>
      <c r="F7593" s="37" t="inlineStr">
        <is>
          <t>Differs from upstream baseline</t>
        </is>
      </c>
      <c r="G7593" s="3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37" t="inlineStr">
        <is>
          <t>2026-10-05</t>
        </is>
      </c>
      <c r="B7595" s="37" t="inlineStr">
        <is>
          <t>Pokemon Stats</t>
        </is>
      </c>
      <c r="C7595" s="37" t="inlineStr">
        <is>
          <t>Typhlosion baseSpAttack</t>
        </is>
      </c>
      <c r="D7595" s="37" t="n">
        <v>109</v>
      </c>
      <c r="E7595" s="37" t="n">
        <v>110</v>
      </c>
      <c r="F7595" s="37" t="inlineStr">
        <is>
          <t>Differs from upstream baseline</t>
        </is>
      </c>
      <c r="G7595" s="3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37" t="inlineStr">
        <is>
          <t>2026-10-05</t>
        </is>
      </c>
      <c r="B7597" s="37" t="inlineStr">
        <is>
          <t>Abilities</t>
        </is>
      </c>
      <c r="C7597" s="37" t="inlineStr">
        <is>
          <t>Tyranitar abilities</t>
        </is>
      </c>
      <c r="D7597" s="37" t="inlineStr">
        <is>
          <t>Sand Stream / Unnerve</t>
        </is>
      </c>
      <c r="E7597" s="37" t="inlineStr">
        <is>
          <t>Solid Rock / Battle Armor / Unnerve</t>
        </is>
      </c>
      <c r="F7597" s="37" t="inlineStr">
        <is>
          <t>Differs from upstream baseline</t>
        </is>
      </c>
      <c r="G7597" s="3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37" t="inlineStr">
        <is>
          <t>2026-10-05</t>
        </is>
      </c>
      <c r="B7599" s="37" t="inlineStr">
        <is>
          <t>Pokemon Stats</t>
        </is>
      </c>
      <c r="C7599" s="37" t="inlineStr">
        <is>
          <t>Tyrantrum baseAttack</t>
        </is>
      </c>
      <c r="D7599" s="37" t="n">
        <v>121</v>
      </c>
      <c r="E7599" s="37" t="n">
        <v>142</v>
      </c>
      <c r="F7599" s="37" t="inlineStr">
        <is>
          <t>Differs from upstream baseline</t>
        </is>
      </c>
      <c r="G7599" s="3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37" t="inlineStr">
        <is>
          <t>2026-10-05</t>
        </is>
      </c>
      <c r="B7601" s="37" t="inlineStr">
        <is>
          <t>Pokemon Stats</t>
        </is>
      </c>
      <c r="C7601" s="37" t="inlineStr">
        <is>
          <t>Tyrantrum baseSpeed</t>
        </is>
      </c>
      <c r="D7601" s="37" t="n">
        <v>71</v>
      </c>
      <c r="E7601" s="37" t="n">
        <v>99</v>
      </c>
      <c r="F7601" s="37" t="inlineStr">
        <is>
          <t>Differs from upstream baseline</t>
        </is>
      </c>
      <c r="G7601" s="3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37" t="inlineStr">
        <is>
          <t>2026-10-05</t>
        </is>
      </c>
      <c r="B7603" s="37" t="inlineStr">
        <is>
          <t>Abilities</t>
        </is>
      </c>
      <c r="C7603" s="37" t="inlineStr">
        <is>
          <t>Tyrogue abilities</t>
        </is>
      </c>
      <c r="D7603" s="37" t="inlineStr">
        <is>
          <t>Guts / Steadfast / Vital Spirit</t>
        </is>
      </c>
      <c r="E7603" s="37" t="inlineStr">
        <is>
          <t>Scrappy / Scrappy / Vital Spirit</t>
        </is>
      </c>
      <c r="F7603" s="37" t="inlineStr">
        <is>
          <t>Differs from upstream baseline</t>
        </is>
      </c>
      <c r="G7603" s="3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37" t="inlineStr">
        <is>
          <t>2026-10-05</t>
        </is>
      </c>
      <c r="B7605" s="37" t="inlineStr">
        <is>
          <t>Pokemon Stats</t>
        </is>
      </c>
      <c r="C7605" s="37" t="inlineStr">
        <is>
          <t>Tyrunt baseSpAttack</t>
        </is>
      </c>
      <c r="D7605" s="37" t="n">
        <v>45</v>
      </c>
      <c r="E7605" s="37" t="n">
        <v>30</v>
      </c>
      <c r="F7605" s="37" t="inlineStr">
        <is>
          <t>Differs from upstream baseline</t>
        </is>
      </c>
      <c r="G7605" s="3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37" t="inlineStr">
        <is>
          <t>2026-10-05</t>
        </is>
      </c>
      <c r="B7607" s="37" t="inlineStr">
        <is>
          <t>Pokemon Stats</t>
        </is>
      </c>
      <c r="C7607" s="37" t="inlineStr">
        <is>
          <t>Unfezant baseHP</t>
        </is>
      </c>
      <c r="D7607" s="37" t="n">
        <v>80</v>
      </c>
      <c r="E7607" s="37" t="n">
        <v>82</v>
      </c>
      <c r="F7607" s="37" t="inlineStr">
        <is>
          <t>Differs from upstream baseline</t>
        </is>
      </c>
      <c r="G7607" s="3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37" t="inlineStr">
        <is>
          <t>2026-10-05</t>
        </is>
      </c>
      <c r="B7609" s="37" t="inlineStr">
        <is>
          <t>Pokemon Stats</t>
        </is>
      </c>
      <c r="C7609" s="37" t="inlineStr">
        <is>
          <t>Unfezant baseSpAttack</t>
        </is>
      </c>
      <c r="D7609" s="37" t="n">
        <v>65</v>
      </c>
      <c r="E7609" s="37" t="n">
        <v>127</v>
      </c>
      <c r="F7609" s="37" t="inlineStr">
        <is>
          <t>Differs from upstream baseline</t>
        </is>
      </c>
      <c r="G7609" s="3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37" t="inlineStr">
        <is>
          <t>2026-10-05</t>
        </is>
      </c>
      <c r="B7611" s="37" t="inlineStr">
        <is>
          <t>Pokemon Stats</t>
        </is>
      </c>
      <c r="C7611" s="37" t="inlineStr">
        <is>
          <t>Unfezant baseSpeed</t>
        </is>
      </c>
      <c r="D7611" s="37" t="n">
        <v>93</v>
      </c>
      <c r="E7611" s="37" t="n">
        <v>121</v>
      </c>
      <c r="F7611" s="37" t="inlineStr">
        <is>
          <t>Differs from upstream baseline</t>
        </is>
      </c>
      <c r="G7611" s="3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37" t="inlineStr">
        <is>
          <t>2026-10-05</t>
        </is>
      </c>
      <c r="B7613" s="37" t="inlineStr">
        <is>
          <t>Pokemon Stats</t>
        </is>
      </c>
      <c r="C7613" s="37" t="inlineStr">
        <is>
          <t>Ursaluna baseAttack</t>
        </is>
      </c>
      <c r="D7613" s="37" t="n">
        <v>140</v>
      </c>
      <c r="E7613" s="37" t="n">
        <v>148</v>
      </c>
      <c r="F7613" s="37" t="inlineStr">
        <is>
          <t>Differs from upstream baseline</t>
        </is>
      </c>
      <c r="G7613" s="3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37" t="inlineStr">
        <is>
          <t>2026-10-05</t>
        </is>
      </c>
      <c r="B7615" s="37" t="inlineStr">
        <is>
          <t>Pokemon Stats</t>
        </is>
      </c>
      <c r="C7615" s="37" t="inlineStr">
        <is>
          <t>Ursaluna baseSpeed</t>
        </is>
      </c>
      <c r="D7615" s="37" t="n">
        <v>50</v>
      </c>
      <c r="E7615" s="37" t="n">
        <v>57</v>
      </c>
      <c r="F7615" s="37" t="inlineStr">
        <is>
          <t>Differs from upstream baseline</t>
        </is>
      </c>
      <c r="G7615" s="3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37" t="inlineStr">
        <is>
          <t>2026-10-05</t>
        </is>
      </c>
      <c r="B7617" s="37" t="inlineStr">
        <is>
          <t>Pokemon Stats</t>
        </is>
      </c>
      <c r="C7617" s="37" t="inlineStr">
        <is>
          <t>Ursaluna baseSpAttack</t>
        </is>
      </c>
      <c r="D7617" s="37" t="n">
        <v>135</v>
      </c>
      <c r="E7617" s="37" t="n">
        <v>157</v>
      </c>
      <c r="F7617" s="37" t="inlineStr">
        <is>
          <t>Differs from upstream baseline</t>
        </is>
      </c>
      <c r="G7617" s="3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37" t="inlineStr">
        <is>
          <t>2026-10-05</t>
        </is>
      </c>
      <c r="B7619" s="37" t="inlineStr">
        <is>
          <t>Pokemon Stats</t>
        </is>
      </c>
      <c r="C7619" s="37" t="inlineStr">
        <is>
          <t>Ursaring baseHP</t>
        </is>
      </c>
      <c r="D7619" s="37" t="n">
        <v>90</v>
      </c>
      <c r="E7619" s="37" t="n">
        <v>100</v>
      </c>
      <c r="F7619" s="37" t="inlineStr">
        <is>
          <t>Differs from upstream baseline</t>
        </is>
      </c>
      <c r="G7619" s="3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37" t="inlineStr">
        <is>
          <t>2026-10-05</t>
        </is>
      </c>
      <c r="B7621" s="37" t="inlineStr">
        <is>
          <t>Pokemon Stats</t>
        </is>
      </c>
      <c r="C7621" s="37" t="inlineStr">
        <is>
          <t>Ursaring baseDefense</t>
        </is>
      </c>
      <c r="D7621" s="37" t="n">
        <v>75</v>
      </c>
      <c r="E7621" s="37" t="n">
        <v>105</v>
      </c>
      <c r="F7621" s="37" t="inlineStr">
        <is>
          <t>Differs from upstream baseline</t>
        </is>
      </c>
      <c r="G7621" s="3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37" t="inlineStr">
        <is>
          <t>2026-10-05</t>
        </is>
      </c>
      <c r="B7623" s="37" t="inlineStr">
        <is>
          <t>Pokemon Stats</t>
        </is>
      </c>
      <c r="C7623" s="37" t="inlineStr">
        <is>
          <t>Ursaring baseSpDefense</t>
        </is>
      </c>
      <c r="D7623" s="37" t="n">
        <v>75</v>
      </c>
      <c r="E7623" s="37" t="n">
        <v>80</v>
      </c>
      <c r="F7623" s="37" t="inlineStr">
        <is>
          <t>Differs from upstream baseline</t>
        </is>
      </c>
      <c r="G7623" s="3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37" t="inlineStr">
        <is>
          <t>2026-10-05</t>
        </is>
      </c>
      <c r="B7625" s="37" t="inlineStr">
        <is>
          <t>Evolutions</t>
        </is>
      </c>
      <c r="C7625" s="37" t="inlineStr">
        <is>
          <t>Vanillish evolution</t>
        </is>
      </c>
      <c r="D7625" s="37" t="inlineStr">
        <is>
          <t>Lv 47 -&gt; Vanilluxe</t>
        </is>
      </c>
      <c r="E7625" s="37" t="inlineStr">
        <is>
          <t>Lv 43 -&gt; Vanilluxe</t>
        </is>
      </c>
      <c r="F7625" s="37" t="inlineStr">
        <is>
          <t>Differs from upstream baseline</t>
        </is>
      </c>
      <c r="G7625" s="3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37" t="inlineStr">
        <is>
          <t>2026-10-05</t>
        </is>
      </c>
      <c r="B7627" s="37" t="inlineStr">
        <is>
          <t>Pokemon Stats</t>
        </is>
      </c>
      <c r="C7627" s="37" t="inlineStr">
        <is>
          <t>Vanilluxe baseSpDefense</t>
        </is>
      </c>
      <c r="D7627" s="37" t="n">
        <v>95</v>
      </c>
      <c r="E7627" s="37" t="n">
        <v>105</v>
      </c>
      <c r="F7627" s="37" t="inlineStr">
        <is>
          <t>Differs from upstream baseline</t>
        </is>
      </c>
      <c r="G7627" s="3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37" t="inlineStr">
        <is>
          <t>2026-10-05</t>
        </is>
      </c>
      <c r="B7629" s="37" t="inlineStr">
        <is>
          <t>Abilities</t>
        </is>
      </c>
      <c r="C7629" s="37" t="inlineStr">
        <is>
          <t>Vaporeon abilities</t>
        </is>
      </c>
      <c r="D7629" s="37" t="inlineStr">
        <is>
          <t>Water Absorb / Water Absorb / Hydration</t>
        </is>
      </c>
      <c r="E7629" s="37" t="inlineStr">
        <is>
          <t>Hydration / Hydration / Hydration</t>
        </is>
      </c>
      <c r="F7629" s="37" t="inlineStr">
        <is>
          <t>Differs from upstream baseline</t>
        </is>
      </c>
      <c r="G7629" s="3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37" t="inlineStr">
        <is>
          <t>2026-10-05</t>
        </is>
      </c>
      <c r="B7631" s="37" t="inlineStr">
        <is>
          <t>Pokemon Stats</t>
        </is>
      </c>
      <c r="C7631" s="37" t="inlineStr">
        <is>
          <t>Venipede baseAttack</t>
        </is>
      </c>
      <c r="D7631" s="37" t="n">
        <v>45</v>
      </c>
      <c r="E7631" s="37" t="n">
        <v>48</v>
      </c>
      <c r="F7631" s="37" t="inlineStr">
        <is>
          <t>Differs from upstream baseline</t>
        </is>
      </c>
      <c r="G7631" s="3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37" t="inlineStr">
        <is>
          <t>2026-10-05</t>
        </is>
      </c>
      <c r="B7633" s="37" t="inlineStr">
        <is>
          <t>Pokemon Stats</t>
        </is>
      </c>
      <c r="C7633" s="37" t="inlineStr">
        <is>
          <t>Venipede baseSpDefense</t>
        </is>
      </c>
      <c r="D7633" s="37" t="n">
        <v>39</v>
      </c>
      <c r="E7633" s="37" t="n">
        <v>42</v>
      </c>
      <c r="F7633" s="37" t="inlineStr">
        <is>
          <t>Differs from upstream baseline</t>
        </is>
      </c>
      <c r="G7633" s="3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37" t="inlineStr">
        <is>
          <t>2026-10-05</t>
        </is>
      </c>
      <c r="B7635" s="37" t="inlineStr">
        <is>
          <t>Pokemon Stats</t>
        </is>
      </c>
      <c r="C7635" s="37" t="inlineStr">
        <is>
          <t>Venusaur baseAttack</t>
        </is>
      </c>
      <c r="D7635" s="37" t="n">
        <v>82</v>
      </c>
      <c r="E7635" s="37" t="n">
        <v>92</v>
      </c>
      <c r="F7635" s="37" t="inlineStr">
        <is>
          <t>Differs from upstream baseline</t>
        </is>
      </c>
      <c r="G7635" s="3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37" t="inlineStr">
        <is>
          <t>2026-10-05</t>
        </is>
      </c>
      <c r="B7637" s="37" t="inlineStr">
        <is>
          <t>Pokemon Stats</t>
        </is>
      </c>
      <c r="C7637" s="37" t="inlineStr">
        <is>
          <t>Venusaur baseAttack</t>
        </is>
      </c>
      <c r="D7637" s="37" t="n">
        <v>100</v>
      </c>
      <c r="E7637" s="37" t="n">
        <v>110</v>
      </c>
      <c r="F7637" s="37" t="inlineStr">
        <is>
          <t>Differs from upstream baseline</t>
        </is>
      </c>
      <c r="G7637" s="3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37" t="inlineStr">
        <is>
          <t>2026-10-05</t>
        </is>
      </c>
      <c r="B7639" s="37" t="inlineStr">
        <is>
          <t>Pokemon Stats</t>
        </is>
      </c>
      <c r="C7639" s="37" t="inlineStr">
        <is>
          <t>Vespiquen baseAttack</t>
        </is>
      </c>
      <c r="D7639" s="37" t="n">
        <v>80</v>
      </c>
      <c r="E7639" s="37" t="n">
        <v>102</v>
      </c>
      <c r="F7639" s="37" t="inlineStr">
        <is>
          <t>Differs from upstream baseline</t>
        </is>
      </c>
      <c r="G7639" s="3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37" t="inlineStr">
        <is>
          <t>2026-10-05</t>
        </is>
      </c>
      <c r="B7641" s="37" t="inlineStr">
        <is>
          <t>Pokemon Stats</t>
        </is>
      </c>
      <c r="C7641" s="37" t="inlineStr">
        <is>
          <t>Vespiquen baseSpeed</t>
        </is>
      </c>
      <c r="D7641" s="37" t="n">
        <v>40</v>
      </c>
      <c r="E7641" s="37" t="n">
        <v>70</v>
      </c>
      <c r="F7641" s="37" t="inlineStr">
        <is>
          <t>Differs from upstream baseline</t>
        </is>
      </c>
      <c r="G7641" s="3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37" t="inlineStr">
        <is>
          <t>2026-10-05</t>
        </is>
      </c>
      <c r="B7643" s="37" t="inlineStr">
        <is>
          <t>Pokemon Stats</t>
        </is>
      </c>
      <c r="C7643" s="37" t="inlineStr">
        <is>
          <t>Vibrava baseAttack</t>
        </is>
      </c>
      <c r="D7643" s="37" t="n">
        <v>70</v>
      </c>
      <c r="E7643" s="37" t="n">
        <v>80</v>
      </c>
      <c r="F7643" s="37" t="inlineStr">
        <is>
          <t>Differs from upstream baseline</t>
        </is>
      </c>
      <c r="G7643" s="3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37" t="inlineStr">
        <is>
          <t>2026-10-05</t>
        </is>
      </c>
      <c r="B7645" s="37" t="inlineStr">
        <is>
          <t>Pokemon Stats</t>
        </is>
      </c>
      <c r="C7645" s="37" t="inlineStr">
        <is>
          <t>Vibrava baseSpAttack</t>
        </is>
      </c>
      <c r="D7645" s="37" t="n">
        <v>50</v>
      </c>
      <c r="E7645" s="37" t="n">
        <v>100</v>
      </c>
      <c r="F7645" s="37" t="inlineStr">
        <is>
          <t>Differs from upstream baseline</t>
        </is>
      </c>
      <c r="G7645" s="3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37" t="inlineStr">
        <is>
          <t>2026-10-05</t>
        </is>
      </c>
      <c r="B7647" s="37" t="inlineStr">
        <is>
          <t>Pokemon Stats</t>
        </is>
      </c>
      <c r="C7647" s="37" t="inlineStr">
        <is>
          <t>Vibrava baseSpeed</t>
        </is>
      </c>
      <c r="D7647" s="37" t="n">
        <v>70</v>
      </c>
      <c r="E7647" s="37" t="n">
        <v>100</v>
      </c>
      <c r="F7647" s="37" t="inlineStr">
        <is>
          <t>Differs from upstream baseline</t>
        </is>
      </c>
      <c r="G7647" s="3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37" t="inlineStr">
        <is>
          <t>2026-10-05</t>
        </is>
      </c>
      <c r="B7649" s="37" t="inlineStr">
        <is>
          <t>Pokemon Stats</t>
        </is>
      </c>
      <c r="C7649" s="37" t="inlineStr">
        <is>
          <t>Victreebel baseSpAttack</t>
        </is>
      </c>
      <c r="D7649" s="37" t="n">
        <v>100</v>
      </c>
      <c r="E7649" s="37" t="n">
        <v>105</v>
      </c>
      <c r="F7649" s="37" t="inlineStr">
        <is>
          <t>Differs from upstream baseline</t>
        </is>
      </c>
      <c r="G7649" s="3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37" t="inlineStr">
        <is>
          <t>2026-10-05</t>
        </is>
      </c>
      <c r="B7651" s="37" t="inlineStr">
        <is>
          <t>Pokemon Stats</t>
        </is>
      </c>
      <c r="C7651" s="37" t="inlineStr">
        <is>
          <t>Vigoroth baseSpDefense</t>
        </is>
      </c>
      <c r="D7651" s="37" t="n">
        <v>55</v>
      </c>
      <c r="E7651" s="37" t="n">
        <v>65</v>
      </c>
      <c r="F7651" s="37" t="inlineStr">
        <is>
          <t>Differs from upstream baseline</t>
        </is>
      </c>
      <c r="G7651" s="3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37" t="inlineStr">
        <is>
          <t>2026-10-05</t>
        </is>
      </c>
      <c r="B7653" s="37" t="inlineStr">
        <is>
          <t>Pokemon Stats</t>
        </is>
      </c>
      <c r="C7653" s="37" t="inlineStr">
        <is>
          <t>Volbeat baseSpAttack</t>
        </is>
      </c>
      <c r="D7653" s="37" t="n">
        <v>47</v>
      </c>
      <c r="E7653" s="37" t="n">
        <v>77</v>
      </c>
      <c r="F7653" s="37" t="inlineStr">
        <is>
          <t>Differs from upstream baseline</t>
        </is>
      </c>
      <c r="G7653" s="3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37" t="inlineStr">
        <is>
          <t>2026-10-05</t>
        </is>
      </c>
      <c r="B7655" s="37" t="inlineStr">
        <is>
          <t>Abilities</t>
        </is>
      </c>
      <c r="C7655" s="37" t="inlineStr">
        <is>
          <t>Volbeat abilities</t>
        </is>
      </c>
      <c r="D7655" s="37" t="inlineStr">
        <is>
          <t>Illuminate / Swarm / Prankster</t>
        </is>
      </c>
      <c r="E7655" s="37" t="inlineStr">
        <is>
          <t>Tinted Lens / Tinted Lens / Prankster</t>
        </is>
      </c>
      <c r="F7655" s="37" t="inlineStr">
        <is>
          <t>Differs from upstream baseline</t>
        </is>
      </c>
      <c r="G7655" s="3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37" t="inlineStr">
        <is>
          <t>2026-10-05</t>
        </is>
      </c>
      <c r="B7657" s="37" t="inlineStr">
        <is>
          <t>Pokemon Stats</t>
        </is>
      </c>
      <c r="C7657" s="37" t="inlineStr">
        <is>
          <t>Volcarona baseSpAttack</t>
        </is>
      </c>
      <c r="D7657" s="37" t="n">
        <v>135</v>
      </c>
      <c r="E7657" s="37" t="n">
        <v>151</v>
      </c>
      <c r="F7657" s="37" t="inlineStr">
        <is>
          <t>Differs from upstream baseline</t>
        </is>
      </c>
      <c r="G7657" s="3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37" t="inlineStr">
        <is>
          <t>2026-10-05</t>
        </is>
      </c>
      <c r="B7659" s="37" t="inlineStr">
        <is>
          <t>Abilities</t>
        </is>
      </c>
      <c r="C7659" s="37" t="inlineStr">
        <is>
          <t>Voltorb abilities</t>
        </is>
      </c>
      <c r="D7659" s="37" t="inlineStr">
        <is>
          <t>Soundproof / Static / Aftermath</t>
        </is>
      </c>
      <c r="E7659" s="37" t="inlineStr">
        <is>
          <t>Aftermath / Aftermath / Aftermath</t>
        </is>
      </c>
      <c r="F7659" s="37" t="inlineStr">
        <is>
          <t>Differs from upstream baseline</t>
        </is>
      </c>
      <c r="G7659" s="3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37" t="inlineStr">
        <is>
          <t>2026-10-05</t>
        </is>
      </c>
      <c r="B7661" s="37" t="inlineStr">
        <is>
          <t>Pokemon Stats</t>
        </is>
      </c>
      <c r="C7661" s="37" t="inlineStr">
        <is>
          <t>Vulpix baseSpAttack</t>
        </is>
      </c>
      <c r="D7661" s="37" t="n">
        <v>50</v>
      </c>
      <c r="E7661" s="37" t="n">
        <v>65</v>
      </c>
      <c r="F7661" s="37" t="inlineStr">
        <is>
          <t>Differs from upstream baseline</t>
        </is>
      </c>
      <c r="G7661" s="3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37" t="inlineStr">
        <is>
          <t>2026-10-05</t>
        </is>
      </c>
      <c r="B7663" s="37" t="inlineStr">
        <is>
          <t>Abilities</t>
        </is>
      </c>
      <c r="C7663" s="37" t="inlineStr">
        <is>
          <t>Vulpix abilities</t>
        </is>
      </c>
      <c r="D7663" s="37" t="inlineStr">
        <is>
          <t>Snow Cloak / Snow Warning</t>
        </is>
      </c>
      <c r="E7663" s="37" t="inlineStr">
        <is>
          <t>Flame Body / Cursed Body</t>
        </is>
      </c>
      <c r="F7663" s="37" t="inlineStr">
        <is>
          <t>Differs from upstream baseline</t>
        </is>
      </c>
      <c r="G7663" s="3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37" t="inlineStr">
        <is>
          <t>2026-10-05</t>
        </is>
      </c>
      <c r="B7665" s="37" t="inlineStr">
        <is>
          <t>Pokemon Stats</t>
        </is>
      </c>
      <c r="C7665" s="37" t="inlineStr">
        <is>
          <t>Wailmer baseDefense</t>
        </is>
      </c>
      <c r="D7665" s="37" t="n">
        <v>35</v>
      </c>
      <c r="E7665" s="37" t="n">
        <v>45</v>
      </c>
      <c r="F7665" s="37" t="inlineStr">
        <is>
          <t>Differs from upstream baseline</t>
        </is>
      </c>
      <c r="G7665" s="3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37" t="inlineStr">
        <is>
          <t>2026-10-05</t>
        </is>
      </c>
      <c r="B7667" s="37" t="inlineStr">
        <is>
          <t>Abilities</t>
        </is>
      </c>
      <c r="C7667" s="37" t="inlineStr">
        <is>
          <t>Wailmer abilities</t>
        </is>
      </c>
      <c r="D7667" s="37" t="inlineStr">
        <is>
          <t>Water Veil / Oblivious / Pressure</t>
        </is>
      </c>
      <c r="E7667" s="37" t="inlineStr">
        <is>
          <t>Pressure / Pressure / Pressure</t>
        </is>
      </c>
      <c r="F7667" s="37" t="inlineStr">
        <is>
          <t>Differs from upstream baseline</t>
        </is>
      </c>
      <c r="G7667" s="3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37" t="inlineStr">
        <is>
          <t>2026-10-05</t>
        </is>
      </c>
      <c r="B7669" s="37" t="inlineStr">
        <is>
          <t>Pokemon Stats</t>
        </is>
      </c>
      <c r="C7669" s="37" t="inlineStr">
        <is>
          <t>Wailord baseAttack</t>
        </is>
      </c>
      <c r="D7669" s="37" t="n">
        <v>90</v>
      </c>
      <c r="E7669" s="37" t="n">
        <v>110</v>
      </c>
      <c r="F7669" s="37" t="inlineStr">
        <is>
          <t>Differs from upstream baseline</t>
        </is>
      </c>
      <c r="G7669" s="3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37" t="inlineStr">
        <is>
          <t>2026-10-05</t>
        </is>
      </c>
      <c r="B7671" s="37" t="inlineStr">
        <is>
          <t>Pokemon Stats</t>
        </is>
      </c>
      <c r="C7671" s="37" t="inlineStr">
        <is>
          <t>Wailord baseSpAttack</t>
        </is>
      </c>
      <c r="D7671" s="37" t="n">
        <v>90</v>
      </c>
      <c r="E7671" s="37" t="n">
        <v>110</v>
      </c>
      <c r="F7671" s="37" t="inlineStr">
        <is>
          <t>Differs from upstream baseline</t>
        </is>
      </c>
      <c r="G7671" s="3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37" t="inlineStr">
        <is>
          <t>2026-10-05</t>
        </is>
      </c>
      <c r="B7673" s="37" t="inlineStr">
        <is>
          <t>Pokemon Stats</t>
        </is>
      </c>
      <c r="C7673" s="37" t="inlineStr">
        <is>
          <t>Wailord baseSpeed</t>
        </is>
      </c>
      <c r="D7673" s="37" t="n">
        <v>60</v>
      </c>
      <c r="E7673" s="37" t="n">
        <v>5</v>
      </c>
      <c r="F7673" s="37" t="inlineStr">
        <is>
          <t>Differs from upstream baseline</t>
        </is>
      </c>
      <c r="G7673" s="3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37" t="inlineStr">
        <is>
          <t>2026-10-05</t>
        </is>
      </c>
      <c r="B7675" s="37" t="inlineStr">
        <is>
          <t>Pokemon Stats</t>
        </is>
      </c>
      <c r="C7675" s="37" t="inlineStr">
        <is>
          <t>Walrein baseAttack</t>
        </is>
      </c>
      <c r="D7675" s="37" t="n">
        <v>80</v>
      </c>
      <c r="E7675" s="37" t="n">
        <v>95</v>
      </c>
      <c r="F7675" s="37" t="inlineStr">
        <is>
          <t>Differs from upstream baseline</t>
        </is>
      </c>
      <c r="G7675" s="3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37" t="inlineStr">
        <is>
          <t>2026-10-05</t>
        </is>
      </c>
      <c r="B7677" s="37" t="inlineStr">
        <is>
          <t>Abilities</t>
        </is>
      </c>
      <c r="C7677" s="37" t="inlineStr">
        <is>
          <t>Wartortle abilities</t>
        </is>
      </c>
      <c r="D7677" s="37" t="inlineStr">
        <is>
          <t>Torrent / Rain Dish</t>
        </is>
      </c>
      <c r="E7677" s="37" t="inlineStr">
        <is>
          <t>Shell Armor / Shell Armor / Rain Dish</t>
        </is>
      </c>
      <c r="F7677" s="37" t="inlineStr">
        <is>
          <t>Differs from upstream baseline</t>
        </is>
      </c>
      <c r="G7677" s="3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37" t="inlineStr">
        <is>
          <t>2026-10-05</t>
        </is>
      </c>
      <c r="B7679" s="37" t="inlineStr">
        <is>
          <t>Pokemon Stats</t>
        </is>
      </c>
      <c r="C7679" s="37" t="inlineStr">
        <is>
          <t>Watchog baseAttack</t>
        </is>
      </c>
      <c r="D7679" s="37" t="n">
        <v>85</v>
      </c>
      <c r="E7679" s="37" t="n">
        <v>101</v>
      </c>
      <c r="F7679" s="37" t="inlineStr">
        <is>
          <t>Differs from upstream baseline</t>
        </is>
      </c>
      <c r="G7679" s="3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37" t="inlineStr">
        <is>
          <t>2026-10-05</t>
        </is>
      </c>
      <c r="B7681" s="37" t="inlineStr">
        <is>
          <t>Pokemon Stats</t>
        </is>
      </c>
      <c r="C7681" s="37" t="inlineStr">
        <is>
          <t>Watchog baseSpAttack</t>
        </is>
      </c>
      <c r="D7681" s="37" t="n">
        <v>60</v>
      </c>
      <c r="E7681" s="37" t="n">
        <v>66</v>
      </c>
      <c r="F7681" s="37" t="inlineStr">
        <is>
          <t>Differs from upstream baseline</t>
        </is>
      </c>
      <c r="G7681" s="3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37" t="inlineStr">
        <is>
          <t>2026-10-05</t>
        </is>
      </c>
      <c r="B7683" s="37" t="inlineStr">
        <is>
          <t>Pokemon Stats</t>
        </is>
      </c>
      <c r="C7683" s="37" t="inlineStr">
        <is>
          <t>Watchog baseSpeed</t>
        </is>
      </c>
      <c r="D7683" s="37" t="n">
        <v>77</v>
      </c>
      <c r="E7683" s="37" t="n">
        <v>87</v>
      </c>
      <c r="F7683" s="37" t="inlineStr">
        <is>
          <t>Differs from upstream baseline</t>
        </is>
      </c>
      <c r="G7683" s="3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37" t="inlineStr">
        <is>
          <t>2026-10-05</t>
        </is>
      </c>
      <c r="B7685" s="37" t="inlineStr">
        <is>
          <t>Abilities</t>
        </is>
      </c>
      <c r="C7685" s="37" t="inlineStr">
        <is>
          <t>Weavile abilities</t>
        </is>
      </c>
      <c r="D7685" s="37" t="inlineStr">
        <is>
          <t>Pressure / Pickpocket</t>
        </is>
      </c>
      <c r="E7685" s="37" t="inlineStr">
        <is>
          <t>Technician / Inner Focus / Pickpocket</t>
        </is>
      </c>
      <c r="F7685" s="37" t="inlineStr">
        <is>
          <t>Differs from upstream baseline</t>
        </is>
      </c>
      <c r="G7685" s="3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37" t="inlineStr">
        <is>
          <t>2026-10-05</t>
        </is>
      </c>
      <c r="B7687" s="37" t="inlineStr">
        <is>
          <t>Pokemon Stats</t>
        </is>
      </c>
      <c r="C7687" s="37" t="inlineStr">
        <is>
          <t>Weezing baseSpDefense</t>
        </is>
      </c>
      <c r="D7687" s="37" t="n">
        <v>70</v>
      </c>
      <c r="E7687" s="37" t="n">
        <v>85</v>
      </c>
      <c r="F7687" s="37" t="inlineStr">
        <is>
          <t>Differs from upstream baseline</t>
        </is>
      </c>
      <c r="G7687" s="3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37" t="inlineStr">
        <is>
          <t>2026-10-05</t>
        </is>
      </c>
      <c r="B7689" s="37" t="inlineStr">
        <is>
          <t>Abilities</t>
        </is>
      </c>
      <c r="C7689" s="37" t="inlineStr">
        <is>
          <t>Weezing abilities</t>
        </is>
      </c>
      <c r="D7689" s="37" t="inlineStr">
        <is>
          <t>Levitate / Neutralizing Gas / Misty Surge</t>
        </is>
      </c>
      <c r="E7689" s="37" t="inlineStr">
        <is>
          <t>Levitate / Misty Surge</t>
        </is>
      </c>
      <c r="F7689" s="37" t="inlineStr">
        <is>
          <t>Differs from upstream baseline</t>
        </is>
      </c>
      <c r="G7689" s="3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37" t="inlineStr">
        <is>
          <t>2026-10-05</t>
        </is>
      </c>
      <c r="B7691" s="37" t="inlineStr">
        <is>
          <t>Pokemon Stats</t>
        </is>
      </c>
      <c r="C7691" s="37" t="inlineStr">
        <is>
          <t>Whirlipede baseAttack</t>
        </is>
      </c>
      <c r="D7691" s="37" t="n">
        <v>55</v>
      </c>
      <c r="E7691" s="37" t="n">
        <v>60</v>
      </c>
      <c r="F7691" s="37" t="inlineStr">
        <is>
          <t>Differs from upstream baseline</t>
        </is>
      </c>
      <c r="G7691" s="3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37" t="inlineStr">
        <is>
          <t>2026-10-05</t>
        </is>
      </c>
      <c r="B7693" s="37" t="inlineStr">
        <is>
          <t>Pokemon Stats</t>
        </is>
      </c>
      <c r="C7693" s="37" t="inlineStr">
        <is>
          <t>Whirlipede baseSpeed</t>
        </is>
      </c>
      <c r="D7693" s="37" t="n">
        <v>47</v>
      </c>
      <c r="E7693" s="37" t="n">
        <v>50</v>
      </c>
      <c r="F7693" s="37" t="inlineStr">
        <is>
          <t>Differs from upstream baseline</t>
        </is>
      </c>
      <c r="G7693" s="3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37" t="inlineStr">
        <is>
          <t>2026-10-05</t>
        </is>
      </c>
      <c r="B7695" s="37" t="inlineStr">
        <is>
          <t>Abilities</t>
        </is>
      </c>
      <c r="C7695" s="37" t="inlineStr">
        <is>
          <t>Whismur abilities</t>
        </is>
      </c>
      <c r="D7695" s="37" t="inlineStr">
        <is>
          <t>Soundproof / Rattled</t>
        </is>
      </c>
      <c r="E7695" s="37" t="inlineStr">
        <is>
          <t>Scrappy / Soundproof / Rattled</t>
        </is>
      </c>
      <c r="F7695" s="37" t="inlineStr">
        <is>
          <t>Differs from upstream baseline</t>
        </is>
      </c>
      <c r="G7695" s="3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37" t="inlineStr">
        <is>
          <t>2026-10-05</t>
        </is>
      </c>
      <c r="B7697" s="37" t="inlineStr">
        <is>
          <t>Pokemon Stats</t>
        </is>
      </c>
      <c r="C7697" s="37" t="inlineStr">
        <is>
          <t>Wigglytuff baseDefense</t>
        </is>
      </c>
      <c r="D7697" s="37" t="n">
        <v>45</v>
      </c>
      <c r="E7697" s="37" t="n">
        <v>75</v>
      </c>
      <c r="F7697" s="37" t="inlineStr">
        <is>
          <t>Differs from upstream baseline</t>
        </is>
      </c>
      <c r="G7697" s="3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37" t="inlineStr">
        <is>
          <t>2026-10-05</t>
        </is>
      </c>
      <c r="B7699" s="37" t="inlineStr">
        <is>
          <t>Abilities</t>
        </is>
      </c>
      <c r="C7699" s="37" t="inlineStr">
        <is>
          <t>Wigglytuff abilities</t>
        </is>
      </c>
      <c r="D7699" s="37" t="inlineStr">
        <is>
          <t>Cute Charm / Competitive / Frisk</t>
        </is>
      </c>
      <c r="E7699" s="37" t="inlineStr">
        <is>
          <t>Aftermath / Frisk</t>
        </is>
      </c>
      <c r="F7699" s="37" t="inlineStr">
        <is>
          <t>Differs from upstream baseline</t>
        </is>
      </c>
      <c r="G7699" s="3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37" t="inlineStr">
        <is>
          <t>2026-10-05</t>
        </is>
      </c>
      <c r="B7701" s="37" t="inlineStr">
        <is>
          <t>Evolutions</t>
        </is>
      </c>
      <c r="C7701" s="37" t="inlineStr">
        <is>
          <t>Woobat evolution</t>
        </is>
      </c>
      <c r="D7701" s="37" t="inlineStr">
        <is>
          <t>Friendship -&gt; Swoobat</t>
        </is>
      </c>
      <c r="E7701" s="37" t="inlineStr">
        <is>
          <t>Lv 22 -&gt; Swoobat</t>
        </is>
      </c>
      <c r="F7701" s="37" t="inlineStr">
        <is>
          <t>Differs from upstream baseline</t>
        </is>
      </c>
      <c r="G7701" s="3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37" t="inlineStr">
        <is>
          <t>2026-10-05</t>
        </is>
      </c>
      <c r="B7703" s="37" t="inlineStr">
        <is>
          <t>Abilities</t>
        </is>
      </c>
      <c r="C7703" s="37" t="inlineStr">
        <is>
          <t>Wooper abilities</t>
        </is>
      </c>
      <c r="D7703" s="37" t="inlineStr">
        <is>
          <t>Poison Point / Water Absorb / Unaware</t>
        </is>
      </c>
      <c r="E7703" s="37" t="inlineStr">
        <is>
          <t>Water Absorb / Water Absorb / Unaware</t>
        </is>
      </c>
      <c r="F7703" s="37" t="inlineStr">
        <is>
          <t>Differs from upstream baseline</t>
        </is>
      </c>
      <c r="G7703" s="3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37" t="inlineStr">
        <is>
          <t>2026-10-05</t>
        </is>
      </c>
      <c r="B7705" s="37" t="inlineStr">
        <is>
          <t>Abilities</t>
        </is>
      </c>
      <c r="C7705" s="37" t="inlineStr">
        <is>
          <t>Wormadam abilities</t>
        </is>
      </c>
      <c r="D7705" s="37" t="inlineStr">
        <is>
          <t>Anticipation / Overcoat</t>
        </is>
      </c>
      <c r="E7705" s="37" t="inlineStr">
        <is>
          <t>Snow Cloak / Overcoat</t>
        </is>
      </c>
      <c r="F7705" s="37" t="inlineStr">
        <is>
          <t>Differs from upstream baseline</t>
        </is>
      </c>
      <c r="G7705" s="3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37" t="inlineStr">
        <is>
          <t>2026-10-05</t>
        </is>
      </c>
      <c r="B7707" s="37" t="inlineStr">
        <is>
          <t>Pokemon Stats</t>
        </is>
      </c>
      <c r="C7707" s="37" t="inlineStr">
        <is>
          <t>Xatu baseAttack</t>
        </is>
      </c>
      <c r="D7707" s="37" t="n">
        <v>75</v>
      </c>
      <c r="E7707" s="37" t="n">
        <v>95</v>
      </c>
      <c r="F7707" s="37" t="inlineStr">
        <is>
          <t>Differs from upstream baseline</t>
        </is>
      </c>
      <c r="G7707" s="3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37" t="inlineStr">
        <is>
          <t>2026-10-05</t>
        </is>
      </c>
      <c r="B7709" s="37" t="inlineStr">
        <is>
          <t>Pokemon Stats</t>
        </is>
      </c>
      <c r="C7709" s="37" t="inlineStr">
        <is>
          <t>Yamask baseHP</t>
        </is>
      </c>
      <c r="D7709" s="37" t="n">
        <v>38</v>
      </c>
      <c r="E7709" s="37" t="n">
        <v>39</v>
      </c>
      <c r="F7709" s="37" t="inlineStr">
        <is>
          <t>Differs from upstream baseline</t>
        </is>
      </c>
      <c r="G7709" s="3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37" t="inlineStr">
        <is>
          <t>2026-10-05</t>
        </is>
      </c>
      <c r="B7711" s="37" t="inlineStr">
        <is>
          <t>Abilities</t>
        </is>
      </c>
      <c r="C7711" s="37" t="inlineStr">
        <is>
          <t>Yanma abilities</t>
        </is>
      </c>
      <c r="D7711" s="37" t="inlineStr">
        <is>
          <t>Speed Boost / Compound Eyes / Frisk</t>
        </is>
      </c>
      <c r="E7711" s="37" t="inlineStr">
        <is>
          <t>Compound Eyes / Compound Eyes / Frisk</t>
        </is>
      </c>
      <c r="F7711" s="37" t="inlineStr">
        <is>
          <t>Differs from upstream baseline</t>
        </is>
      </c>
      <c r="G7711" s="3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37" t="inlineStr">
        <is>
          <t>2026-10-05</t>
        </is>
      </c>
      <c r="B7713" s="37" t="inlineStr">
        <is>
          <t>Pokemon Stats</t>
        </is>
      </c>
      <c r="C7713" s="37" t="inlineStr">
        <is>
          <t>Zapdos baseSpDefense</t>
        </is>
      </c>
      <c r="D7713" s="37" t="n">
        <v>90</v>
      </c>
      <c r="E7713" s="37" t="n">
        <v>110</v>
      </c>
      <c r="F7713" s="37" t="inlineStr">
        <is>
          <t>Differs from upstream baseline</t>
        </is>
      </c>
      <c r="G7713" s="3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37" t="inlineStr">
        <is>
          <t>2026-10-05</t>
        </is>
      </c>
      <c r="B7715" s="37" t="inlineStr">
        <is>
          <t>Pokemon Stats</t>
        </is>
      </c>
      <c r="C7715" s="37" t="inlineStr">
        <is>
          <t>Zebstrika baseAttack</t>
        </is>
      </c>
      <c r="D7715" s="37" t="n">
        <v>100</v>
      </c>
      <c r="E7715" s="37" t="n">
        <v>115</v>
      </c>
      <c r="F7715" s="37" t="inlineStr">
        <is>
          <t>Differs from upstream baseline</t>
        </is>
      </c>
      <c r="G7715" s="3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37" t="inlineStr">
        <is>
          <t>2026-10-05</t>
        </is>
      </c>
      <c r="B7717" s="37" t="inlineStr">
        <is>
          <t>Abilities</t>
        </is>
      </c>
      <c r="C7717" s="37" t="inlineStr">
        <is>
          <t>Zebstrika abilities</t>
        </is>
      </c>
      <c r="D7717" s="37" t="inlineStr">
        <is>
          <t>Lightning Rod / Motor Drive / Sap Sipper</t>
        </is>
      </c>
      <c r="E7717" s="37" t="inlineStr">
        <is>
          <t>Lightning Rod / Motor Drive / Reckless</t>
        </is>
      </c>
      <c r="F7717" s="37" t="inlineStr">
        <is>
          <t>Differs from upstream baseline</t>
        </is>
      </c>
      <c r="G7717" s="3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37" t="inlineStr">
        <is>
          <t>2026-10-05</t>
        </is>
      </c>
      <c r="B7719" s="37" t="inlineStr">
        <is>
          <t>Pokemon Stats</t>
        </is>
      </c>
      <c r="C7719" s="37" t="inlineStr">
        <is>
          <t>Zoroark baseHP</t>
        </is>
      </c>
      <c r="D7719" s="37" t="n">
        <v>60</v>
      </c>
      <c r="E7719" s="37" t="n">
        <v>70</v>
      </c>
      <c r="F7719" s="37" t="inlineStr">
        <is>
          <t>Differs from upstream baseline</t>
        </is>
      </c>
      <c r="G7719" s="3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37" t="inlineStr">
        <is>
          <t>2026-10-05</t>
        </is>
      </c>
      <c r="B7721" s="37" t="inlineStr">
        <is>
          <t>Abilities</t>
        </is>
      </c>
      <c r="C7721" s="37" t="inlineStr">
        <is>
          <t>Zoroark abilities</t>
        </is>
      </c>
      <c r="D7721" s="37" t="inlineStr">
        <is>
          <t>Illusion</t>
        </is>
      </c>
      <c r="E7721" s="37" t="inlineStr">
        <is>
          <t>Illusion / Infiltrator / Illusion</t>
        </is>
      </c>
      <c r="F7721" s="37" t="inlineStr">
        <is>
          <t>Differs from upstream baseline</t>
        </is>
      </c>
      <c r="G7721" s="3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37" t="inlineStr">
        <is>
          <t>2026-10-05</t>
        </is>
      </c>
      <c r="B7723" s="37" t="inlineStr">
        <is>
          <t>Pokemon Stats</t>
        </is>
      </c>
      <c r="C7723" s="37" t="inlineStr">
        <is>
          <t>Zygarde baseAttack</t>
        </is>
      </c>
      <c r="D7723" s="37" t="n">
        <v>100</v>
      </c>
      <c r="E7723" s="37" t="n">
        <v>117</v>
      </c>
      <c r="F7723" s="37" t="inlineStr">
        <is>
          <t>Differs from upstream baseline</t>
        </is>
      </c>
      <c r="G7723" s="3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37" t="inlineStr">
        <is>
          <t>2026-10-05</t>
        </is>
      </c>
      <c r="B7725" s="37" t="inlineStr">
        <is>
          <t>Pokemon Stats</t>
        </is>
      </c>
      <c r="C7725" s="37" t="inlineStr">
        <is>
          <t>Zygarde baseSpeed</t>
        </is>
      </c>
      <c r="D7725" s="37" t="n">
        <v>115</v>
      </c>
      <c r="E7725" s="37" t="n">
        <v>129</v>
      </c>
      <c r="F7725" s="37" t="inlineStr">
        <is>
          <t>Differs from upstream baseline</t>
        </is>
      </c>
      <c r="G7725" s="3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37" t="inlineStr">
        <is>
          <t>2026-10-05</t>
        </is>
      </c>
      <c r="B7727" s="37" t="inlineStr">
        <is>
          <t>Moves</t>
        </is>
      </c>
      <c r="C7727" s="37" t="inlineStr">
        <is>
          <t>Absorb type</t>
        </is>
      </c>
      <c r="D7727" s="37" t="inlineStr">
        <is>
          <t>TYPE_GRASS</t>
        </is>
      </c>
      <c r="E7727" s="37" t="inlineStr">
        <is>
          <t>TYPE_DARK</t>
        </is>
      </c>
      <c r="F7727" s="37" t="inlineStr">
        <is>
          <t>Differs from upstream baseline</t>
        </is>
      </c>
      <c r="G7727" s="3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37" t="inlineStr">
        <is>
          <t>2026-10-05</t>
        </is>
      </c>
      <c r="B7729" s="37" t="inlineStr">
        <is>
          <t>Moves</t>
        </is>
      </c>
      <c r="C7729" s="37" t="inlineStr">
        <is>
          <t>Acid Spray power</t>
        </is>
      </c>
      <c r="D7729" s="37" t="n">
        <v>40</v>
      </c>
      <c r="E7729" s="37" t="n">
        <v>50</v>
      </c>
      <c r="F7729" s="37" t="inlineStr">
        <is>
          <t>Differs from upstream baseline</t>
        </is>
      </c>
      <c r="G7729" s="3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37" t="inlineStr">
        <is>
          <t>2026-10-05</t>
        </is>
      </c>
      <c r="B7731" s="37" t="inlineStr">
        <is>
          <t>Moves</t>
        </is>
      </c>
      <c r="C7731" s="37" t="inlineStr">
        <is>
          <t>Aeroblast accuracy</t>
        </is>
      </c>
      <c r="D7731" s="37" t="n">
        <v>95</v>
      </c>
      <c r="E7731" s="37" t="n">
        <v>100</v>
      </c>
      <c r="F7731" s="37" t="inlineStr">
        <is>
          <t>Differs from upstream baseline</t>
        </is>
      </c>
      <c r="G7731" s="3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37" t="inlineStr">
        <is>
          <t>2026-10-05</t>
        </is>
      </c>
      <c r="B7733" s="37" t="inlineStr">
        <is>
          <t>Moves</t>
        </is>
      </c>
      <c r="C7733" s="37" t="inlineStr">
        <is>
          <t>Air Cutter accuracy</t>
        </is>
      </c>
      <c r="D7733" s="37" t="n">
        <v>95</v>
      </c>
      <c r="E7733" s="37" t="n">
        <v>100</v>
      </c>
      <c r="F7733" s="37" t="inlineStr">
        <is>
          <t>Differs from upstream baseline</t>
        </is>
      </c>
      <c r="G7733" s="3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37" t="inlineStr">
        <is>
          <t>2026-10-05</t>
        </is>
      </c>
      <c r="B7735" s="37" t="inlineStr">
        <is>
          <t>Moves</t>
        </is>
      </c>
      <c r="C7735" s="37" t="inlineStr">
        <is>
          <t>Air Slash pp</t>
        </is>
      </c>
      <c r="D7735" s="37" t="n">
        <v>15</v>
      </c>
      <c r="E7735" s="37" t="n">
        <v>20</v>
      </c>
      <c r="F7735" s="37" t="inlineStr">
        <is>
          <t>Differs from upstream baseline</t>
        </is>
      </c>
      <c r="G7735" s="3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37" t="inlineStr">
        <is>
          <t>2026-10-05</t>
        </is>
      </c>
      <c r="B7737" s="37" t="inlineStr">
        <is>
          <t>Moves</t>
        </is>
      </c>
      <c r="C7737" s="37" t="inlineStr">
        <is>
          <t>Ancient Power power</t>
        </is>
      </c>
      <c r="D7737" s="37" t="n">
        <v>60</v>
      </c>
      <c r="E7737" s="37" t="n">
        <v>80</v>
      </c>
      <c r="F7737" s="37" t="inlineStr">
        <is>
          <t>Differs from upstream baseline</t>
        </is>
      </c>
      <c r="G7737" s="3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37" t="inlineStr">
        <is>
          <t>2026-10-05</t>
        </is>
      </c>
      <c r="B7739" s="37" t="inlineStr">
        <is>
          <t>Moves</t>
        </is>
      </c>
      <c r="C7739" s="37" t="inlineStr">
        <is>
          <t>Aqua Cutter pp</t>
        </is>
      </c>
      <c r="D7739" s="37" t="n">
        <v>20</v>
      </c>
      <c r="E7739" s="37" t="n">
        <v>15</v>
      </c>
      <c r="F7739" s="37" t="inlineStr">
        <is>
          <t>Differs from upstream baseline</t>
        </is>
      </c>
      <c r="G7739" s="3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37" t="inlineStr">
        <is>
          <t>2026-10-05</t>
        </is>
      </c>
      <c r="B7741" s="37" t="inlineStr">
        <is>
          <t>Moves</t>
        </is>
      </c>
      <c r="C7741" s="37" t="inlineStr">
        <is>
          <t>Aqua Tail power</t>
        </is>
      </c>
      <c r="D7741" s="37" t="n">
        <v>90</v>
      </c>
      <c r="E7741" s="37" t="n">
        <v>120</v>
      </c>
      <c r="F7741" s="37" t="inlineStr">
        <is>
          <t>Differs from upstream baseline</t>
        </is>
      </c>
      <c r="G7741" s="3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37" t="inlineStr">
        <is>
          <t>2026-10-05</t>
        </is>
      </c>
      <c r="B7743" s="37" t="inlineStr">
        <is>
          <t>Moves</t>
        </is>
      </c>
      <c r="C7743" s="37" t="inlineStr">
        <is>
          <t>Arm Thrust power</t>
        </is>
      </c>
      <c r="D7743" s="37" t="n">
        <v>15</v>
      </c>
      <c r="E7743" s="37" t="n">
        <v>25</v>
      </c>
      <c r="F7743" s="37" t="inlineStr">
        <is>
          <t>Differs from upstream baseline</t>
        </is>
      </c>
      <c r="G7743" s="3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37" t="inlineStr">
        <is>
          <t>2026-10-05</t>
        </is>
      </c>
      <c r="B7745" s="37" t="inlineStr">
        <is>
          <t>Moves</t>
        </is>
      </c>
      <c r="C7745" s="37" t="inlineStr">
        <is>
          <t>Assist accuracy</t>
        </is>
      </c>
      <c r="D7745" s="37" t="n">
        <v>100</v>
      </c>
      <c r="E7745" s="37" t="n">
        <v>0</v>
      </c>
      <c r="F7745" s="37" t="inlineStr">
        <is>
          <t>Differs from upstream baseline</t>
        </is>
      </c>
      <c r="G7745" s="3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37" t="inlineStr">
        <is>
          <t>2026-10-05</t>
        </is>
      </c>
      <c r="B7747" s="37" t="inlineStr">
        <is>
          <t>Moves</t>
        </is>
      </c>
      <c r="C7747" s="37" t="inlineStr">
        <is>
          <t>Assurance power</t>
        </is>
      </c>
      <c r="D7747" s="37" t="n">
        <v>60</v>
      </c>
      <c r="E7747" s="37" t="n">
        <v>70</v>
      </c>
      <c r="F7747" s="37" t="inlineStr">
        <is>
          <t>Differs from upstream baseline</t>
        </is>
      </c>
      <c r="G7747" s="3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37" t="inlineStr">
        <is>
          <t>2026-10-05</t>
        </is>
      </c>
      <c r="B7749" s="37" t="inlineStr">
        <is>
          <t>Moves</t>
        </is>
      </c>
      <c r="C7749" s="37" t="inlineStr">
        <is>
          <t>Attack Order power</t>
        </is>
      </c>
      <c r="D7749" s="37" t="n">
        <v>90</v>
      </c>
      <c r="E7749" s="37" t="n">
        <v>120</v>
      </c>
      <c r="F7749" s="37" t="inlineStr">
        <is>
          <t>Differs from upstream baseline</t>
        </is>
      </c>
      <c r="G7749" s="3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37" t="inlineStr">
        <is>
          <t>2026-10-05</t>
        </is>
      </c>
      <c r="B7751" s="37" t="inlineStr">
        <is>
          <t>Moves</t>
        </is>
      </c>
      <c r="C7751" s="37" t="inlineStr">
        <is>
          <t>Aura Sphere pp</t>
        </is>
      </c>
      <c r="D7751" s="37" t="n">
        <v>20</v>
      </c>
      <c r="E7751" s="37" t="n">
        <v>10</v>
      </c>
      <c r="F7751" s="37" t="inlineStr">
        <is>
          <t>Differs from upstream baseline</t>
        </is>
      </c>
      <c r="G7751" s="3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37" t="inlineStr">
        <is>
          <t>2026-10-05</t>
        </is>
      </c>
      <c r="B7753" s="37" t="inlineStr">
        <is>
          <t>Moves</t>
        </is>
      </c>
      <c r="C7753" s="37" t="inlineStr">
        <is>
          <t>Aurora Beam accuracy</t>
        </is>
      </c>
      <c r="D7753" s="37" t="n">
        <v>100</v>
      </c>
      <c r="E7753" s="37" t="n">
        <v>0</v>
      </c>
      <c r="F7753" s="37" t="inlineStr">
        <is>
          <t>Differs from upstream baseline</t>
        </is>
      </c>
      <c r="G7753" s="3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37" t="inlineStr">
        <is>
          <t>2026-10-05</t>
        </is>
      </c>
      <c r="B7755" s="37" t="inlineStr">
        <is>
          <t>Moves</t>
        </is>
      </c>
      <c r="C7755" s="37" t="inlineStr">
        <is>
          <t>Avalanche power</t>
        </is>
      </c>
      <c r="D7755" s="37" t="n">
        <v>60</v>
      </c>
      <c r="E7755" s="37" t="n">
        <v>100</v>
      </c>
      <c r="F7755" s="37" t="inlineStr">
        <is>
          <t>Differs from upstream baseline</t>
        </is>
      </c>
      <c r="G7755" s="3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37" t="inlineStr">
        <is>
          <t>2026-10-05</t>
        </is>
      </c>
      <c r="B7757" s="37" t="inlineStr">
        <is>
          <t>Moves</t>
        </is>
      </c>
      <c r="C7757" s="37" t="inlineStr">
        <is>
          <t>Barrage power</t>
        </is>
      </c>
      <c r="D7757" s="37" t="n">
        <v>15</v>
      </c>
      <c r="E7757" s="37" t="n">
        <v>25</v>
      </c>
      <c r="F7757" s="37" t="inlineStr">
        <is>
          <t>Differs from upstream baseline</t>
        </is>
      </c>
      <c r="G7757" s="3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37" t="inlineStr">
        <is>
          <t>2026-10-05</t>
        </is>
      </c>
      <c r="B7759" s="37" t="inlineStr">
        <is>
          <t>Moves</t>
        </is>
      </c>
      <c r="C7759" s="37" t="inlineStr">
        <is>
          <t>Barrier pp</t>
        </is>
      </c>
      <c r="D7759" s="37" t="n">
        <v>20</v>
      </c>
      <c r="E7759" s="37" t="n">
        <v>5</v>
      </c>
      <c r="F7759" s="37" t="inlineStr">
        <is>
          <t>Differs from upstream baseline</t>
        </is>
      </c>
      <c r="G7759" s="3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37" t="inlineStr">
        <is>
          <t>2026-10-05</t>
        </is>
      </c>
      <c r="B7761" s="37" t="inlineStr">
        <is>
          <t>Moves</t>
        </is>
      </c>
      <c r="C7761" s="37" t="inlineStr">
        <is>
          <t>Belch accuracy</t>
        </is>
      </c>
      <c r="D7761" s="37" t="n">
        <v>90</v>
      </c>
      <c r="E7761" s="37" t="n">
        <v>100</v>
      </c>
      <c r="F7761" s="37" t="inlineStr">
        <is>
          <t>Differs from upstream baseline</t>
        </is>
      </c>
      <c r="G7761" s="3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37" t="inlineStr">
        <is>
          <t>2026-10-05</t>
        </is>
      </c>
      <c r="B7763" s="37" t="inlineStr">
        <is>
          <t>Moves</t>
        </is>
      </c>
      <c r="C7763" s="37" t="inlineStr">
        <is>
          <t>Bide type</t>
        </is>
      </c>
      <c r="D7763" s="37" t="inlineStr">
        <is>
          <t>TYPE_NORMAL</t>
        </is>
      </c>
      <c r="E7763" s="37" t="inlineStr">
        <is>
          <t>TYPE_DARK</t>
        </is>
      </c>
      <c r="F7763" s="37" t="inlineStr">
        <is>
          <t>Differs from upstream baseline</t>
        </is>
      </c>
      <c r="G7763" s="3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37" t="inlineStr">
        <is>
          <t>2026-10-05</t>
        </is>
      </c>
      <c r="B7765" s="37" t="inlineStr">
        <is>
          <t>Moves</t>
        </is>
      </c>
      <c r="C7765" s="37" t="inlineStr">
        <is>
          <t>Bind accuracy</t>
        </is>
      </c>
      <c r="D7765" s="37" t="n">
        <v>85</v>
      </c>
      <c r="E7765" s="37" t="n">
        <v>100</v>
      </c>
      <c r="F7765" s="37" t="inlineStr">
        <is>
          <t>Differs from upstream baseline</t>
        </is>
      </c>
      <c r="G7765" s="3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37" t="inlineStr">
        <is>
          <t>2026-10-05</t>
        </is>
      </c>
      <c r="B7767" s="37" t="inlineStr">
        <is>
          <t>Moves</t>
        </is>
      </c>
      <c r="C7767" s="37" t="inlineStr">
        <is>
          <t>Blaze Kick power</t>
        </is>
      </c>
      <c r="D7767" s="37" t="n">
        <v>85</v>
      </c>
      <c r="E7767" s="37" t="n">
        <v>100</v>
      </c>
      <c r="F7767" s="37" t="inlineStr">
        <is>
          <t>Differs from upstream baseline</t>
        </is>
      </c>
      <c r="G7767" s="3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37" t="inlineStr">
        <is>
          <t>2026-10-05</t>
        </is>
      </c>
      <c r="B7769" s="37" t="inlineStr">
        <is>
          <t>Moves</t>
        </is>
      </c>
      <c r="C7769" s="37" t="inlineStr">
        <is>
          <t>Blizzard power</t>
        </is>
      </c>
      <c r="D7769" s="37" t="n">
        <v>110</v>
      </c>
      <c r="E7769" s="37" t="n">
        <v>120</v>
      </c>
      <c r="F7769" s="37" t="inlineStr">
        <is>
          <t>Differs from upstream baseline</t>
        </is>
      </c>
      <c r="G7769" s="3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37" t="inlineStr">
        <is>
          <t>2026-10-05</t>
        </is>
      </c>
      <c r="B7771" s="37" t="inlineStr">
        <is>
          <t>Moves</t>
        </is>
      </c>
      <c r="C7771" s="37" t="inlineStr">
        <is>
          <t>Bonemerang power</t>
        </is>
      </c>
      <c r="D7771" s="37" t="n">
        <v>50</v>
      </c>
      <c r="E7771" s="37" t="n">
        <v>60</v>
      </c>
      <c r="F7771" s="37" t="inlineStr">
        <is>
          <t>Differs from upstream baseline</t>
        </is>
      </c>
      <c r="G7771" s="3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37" t="inlineStr">
        <is>
          <t>2026-10-05</t>
        </is>
      </c>
      <c r="B7773" s="37" t="inlineStr">
        <is>
          <t>Moves</t>
        </is>
      </c>
      <c r="C7773" s="37" t="inlineStr">
        <is>
          <t>Bonemerang type</t>
        </is>
      </c>
      <c r="D7773" s="37" t="inlineStr">
        <is>
          <t>TYPE_GROUND</t>
        </is>
      </c>
      <c r="E7773" s="37" t="inlineStr">
        <is>
          <t>TYPE_ROCK</t>
        </is>
      </c>
      <c r="F7773" s="37" t="inlineStr">
        <is>
          <t>Differs from upstream baseline</t>
        </is>
      </c>
      <c r="G7773" s="3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37" t="inlineStr">
        <is>
          <t>2026-10-05</t>
        </is>
      </c>
      <c r="B7775" s="37" t="inlineStr">
        <is>
          <t>Moves</t>
        </is>
      </c>
      <c r="C7775" s="37" t="inlineStr">
        <is>
          <t>Bone Club type</t>
        </is>
      </c>
      <c r="D7775" s="37" t="inlineStr">
        <is>
          <t>TYPE_GROUND</t>
        </is>
      </c>
      <c r="E7775" s="37" t="inlineStr">
        <is>
          <t>TYPE_ROCK</t>
        </is>
      </c>
      <c r="F7775" s="37" t="inlineStr">
        <is>
          <t>Differs from upstream baseline</t>
        </is>
      </c>
      <c r="G7775" s="3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37" t="inlineStr">
        <is>
          <t>2026-10-05</t>
        </is>
      </c>
      <c r="B7777" s="37" t="inlineStr">
        <is>
          <t>Moves</t>
        </is>
      </c>
      <c r="C7777" s="37" t="inlineStr">
        <is>
          <t>Bounce accuracy</t>
        </is>
      </c>
      <c r="D7777" s="37" t="n">
        <v>85</v>
      </c>
      <c r="E7777" s="37" t="n">
        <v>100</v>
      </c>
      <c r="F7777" s="37" t="inlineStr">
        <is>
          <t>Differs from upstream baseline</t>
        </is>
      </c>
      <c r="G7777" s="3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37" t="inlineStr">
        <is>
          <t>2026-10-05</t>
        </is>
      </c>
      <c r="B7779" s="37" t="inlineStr">
        <is>
          <t>Moves</t>
        </is>
      </c>
      <c r="C7779" s="37" t="inlineStr">
        <is>
          <t>Bulldoze pp</t>
        </is>
      </c>
      <c r="D7779" s="37" t="n">
        <v>20</v>
      </c>
      <c r="E7779" s="37" t="n">
        <v>30</v>
      </c>
      <c r="F7779" s="37" t="inlineStr">
        <is>
          <t>Differs from upstream baseline</t>
        </is>
      </c>
      <c r="G7779" s="3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37" t="inlineStr">
        <is>
          <t>2026-10-05</t>
        </is>
      </c>
      <c r="B7781" s="37" t="inlineStr">
        <is>
          <t>Moves</t>
        </is>
      </c>
      <c r="C7781" s="37" t="inlineStr">
        <is>
          <t>Calm Mind pp</t>
        </is>
      </c>
      <c r="D7781" s="37" t="n">
        <v>20</v>
      </c>
      <c r="E7781" s="37" t="n">
        <v>3</v>
      </c>
      <c r="F7781" s="37" t="inlineStr">
        <is>
          <t>Differs from upstream baseline</t>
        </is>
      </c>
      <c r="G7781" s="3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37" t="inlineStr">
        <is>
          <t>2026-10-05</t>
        </is>
      </c>
      <c r="B7783" s="37" t="inlineStr">
        <is>
          <t>Moves</t>
        </is>
      </c>
      <c r="C7783" s="37" t="inlineStr">
        <is>
          <t>Captivate pp</t>
        </is>
      </c>
      <c r="D7783" s="37" t="n">
        <v>20</v>
      </c>
      <c r="E7783" s="37" t="n">
        <v>3</v>
      </c>
      <c r="F7783" s="37" t="inlineStr">
        <is>
          <t>Differs from upstream baseline</t>
        </is>
      </c>
      <c r="G7783" s="3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37" t="inlineStr">
        <is>
          <t>2026-10-05</t>
        </is>
      </c>
      <c r="B7785" s="37" t="inlineStr">
        <is>
          <t>Moves</t>
        </is>
      </c>
      <c r="C7785" s="37" t="inlineStr">
        <is>
          <t>Charge pp</t>
        </is>
      </c>
      <c r="D7785" s="37" t="n">
        <v>20</v>
      </c>
      <c r="E7785" s="37" t="n">
        <v>1</v>
      </c>
      <c r="F7785" s="37" t="inlineStr">
        <is>
          <t>Differs from upstream baseline</t>
        </is>
      </c>
      <c r="G7785" s="3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37" t="inlineStr">
        <is>
          <t>2026-10-05</t>
        </is>
      </c>
      <c r="B7787" s="37" t="inlineStr">
        <is>
          <t>Moves</t>
        </is>
      </c>
      <c r="C7787" s="37" t="inlineStr">
        <is>
          <t>Charm pp</t>
        </is>
      </c>
      <c r="D7787" s="37" t="n">
        <v>20</v>
      </c>
      <c r="E7787" s="37" t="n">
        <v>3</v>
      </c>
      <c r="F7787" s="37" t="inlineStr">
        <is>
          <t>Differs from upstream baseline</t>
        </is>
      </c>
      <c r="G7787" s="3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37" t="inlineStr">
        <is>
          <t>2026-10-05</t>
        </is>
      </c>
      <c r="B7789" s="37" t="inlineStr">
        <is>
          <t>Moves</t>
        </is>
      </c>
      <c r="C7789" s="37" t="inlineStr">
        <is>
          <t>Chip Away power</t>
        </is>
      </c>
      <c r="D7789" s="37" t="n">
        <v>70</v>
      </c>
      <c r="E7789" s="37" t="n">
        <v>80</v>
      </c>
      <c r="F7789" s="37" t="inlineStr">
        <is>
          <t>Differs from upstream baseline</t>
        </is>
      </c>
      <c r="G7789" s="3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37" t="inlineStr">
        <is>
          <t>2026-10-05</t>
        </is>
      </c>
      <c r="B7791" s="37" t="inlineStr">
        <is>
          <t>Moves</t>
        </is>
      </c>
      <c r="C7791" s="37" t="inlineStr">
        <is>
          <t>Circle Throw accuracy</t>
        </is>
      </c>
      <c r="D7791" s="37" t="n">
        <v>90</v>
      </c>
      <c r="E7791" s="37" t="n">
        <v>100</v>
      </c>
      <c r="F7791" s="37" t="inlineStr">
        <is>
          <t>Differs from upstream baseline</t>
        </is>
      </c>
      <c r="G7791" s="3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37" t="inlineStr">
        <is>
          <t>2026-10-05</t>
        </is>
      </c>
      <c r="B7793" s="37" t="inlineStr">
        <is>
          <t>Moves</t>
        </is>
      </c>
      <c r="C7793" s="37" t="inlineStr">
        <is>
          <t>Clamp accuracy</t>
        </is>
      </c>
      <c r="D7793" s="37" t="n">
        <v>85</v>
      </c>
      <c r="E7793" s="37" t="n">
        <v>75</v>
      </c>
      <c r="F7793" s="37" t="inlineStr">
        <is>
          <t>Differs from upstream baseline</t>
        </is>
      </c>
      <c r="G7793" s="3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37" t="inlineStr">
        <is>
          <t>2026-10-05</t>
        </is>
      </c>
      <c r="B7795" s="37" t="inlineStr">
        <is>
          <t>Moves</t>
        </is>
      </c>
      <c r="C7795" s="37" t="inlineStr">
        <is>
          <t>Clear Smog power</t>
        </is>
      </c>
      <c r="D7795" s="37" t="n">
        <v>50</v>
      </c>
      <c r="E7795" s="37" t="n">
        <v>60</v>
      </c>
      <c r="F7795" s="37" t="inlineStr">
        <is>
          <t>Differs from upstream baseline</t>
        </is>
      </c>
      <c r="G7795" s="3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37" t="inlineStr">
        <is>
          <t>2026-10-05</t>
        </is>
      </c>
      <c r="B7797" s="37" t="inlineStr">
        <is>
          <t>Moves</t>
        </is>
      </c>
      <c r="C7797" s="37" t="inlineStr">
        <is>
          <t>Comet Punch power</t>
        </is>
      </c>
      <c r="D7797" s="37" t="n">
        <v>18</v>
      </c>
      <c r="E7797" s="37" t="n">
        <v>40</v>
      </c>
      <c r="F7797" s="37" t="inlineStr">
        <is>
          <t>Differs from upstream baseline</t>
        </is>
      </c>
      <c r="G7797" s="3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37" t="inlineStr">
        <is>
          <t>2026-10-05</t>
        </is>
      </c>
      <c r="B7799" s="37" t="inlineStr">
        <is>
          <t>Moves</t>
        </is>
      </c>
      <c r="C7799" s="37" t="inlineStr">
        <is>
          <t>Constrict power</t>
        </is>
      </c>
      <c r="D7799" s="37" t="n">
        <v>10</v>
      </c>
      <c r="E7799" s="37" t="n">
        <v>100</v>
      </c>
      <c r="F7799" s="37" t="inlineStr">
        <is>
          <t>Differs from upstream baseline</t>
        </is>
      </c>
      <c r="G7799" s="3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37" t="inlineStr">
        <is>
          <t>2026-10-05</t>
        </is>
      </c>
      <c r="B7801" s="37" t="inlineStr">
        <is>
          <t>Moves</t>
        </is>
      </c>
      <c r="C7801" s="37" t="inlineStr">
        <is>
          <t>Constrict type</t>
        </is>
      </c>
      <c r="D7801" s="37" t="inlineStr">
        <is>
          <t>TYPE_NORMAL</t>
        </is>
      </c>
      <c r="E7801" s="37" t="inlineStr">
        <is>
          <t>TYPE_ICE</t>
        </is>
      </c>
      <c r="F7801" s="37" t="inlineStr">
        <is>
          <t>Differs from upstream baseline</t>
        </is>
      </c>
      <c r="G7801" s="3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37" t="inlineStr">
        <is>
          <t>2026-10-05</t>
        </is>
      </c>
      <c r="B7803" s="37" t="inlineStr">
        <is>
          <t>Moves</t>
        </is>
      </c>
      <c r="C7803" s="37" t="inlineStr">
        <is>
          <t>Cotton Guard pp</t>
        </is>
      </c>
      <c r="D7803" s="37" t="n">
        <v>10</v>
      </c>
      <c r="E7803" s="37" t="n">
        <v>3</v>
      </c>
      <c r="F7803" s="37" t="inlineStr">
        <is>
          <t>Differs from upstream baseline</t>
        </is>
      </c>
      <c r="G7803" s="3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37" t="inlineStr">
        <is>
          <t>2026-10-05</t>
        </is>
      </c>
      <c r="B7805" s="37" t="inlineStr">
        <is>
          <t>Moves</t>
        </is>
      </c>
      <c r="C7805" s="37" t="inlineStr">
        <is>
          <t>Crabhammer power</t>
        </is>
      </c>
      <c r="D7805" s="37" t="n">
        <v>100</v>
      </c>
      <c r="E7805" s="37" t="n">
        <v>120</v>
      </c>
      <c r="F7805" s="37" t="inlineStr">
        <is>
          <t>Differs from upstream baseline</t>
        </is>
      </c>
      <c r="G7805" s="3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37" t="inlineStr">
        <is>
          <t>2026-10-05</t>
        </is>
      </c>
      <c r="B7807" s="37" t="inlineStr">
        <is>
          <t>Moves</t>
        </is>
      </c>
      <c r="C7807" s="37" t="inlineStr">
        <is>
          <t>Cross Chop accuracy</t>
        </is>
      </c>
      <c r="D7807" s="37" t="n">
        <v>80</v>
      </c>
      <c r="E7807" s="37" t="n">
        <v>85</v>
      </c>
      <c r="F7807" s="37" t="inlineStr">
        <is>
          <t>Differs from upstream baseline</t>
        </is>
      </c>
      <c r="G7807" s="3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37" t="inlineStr">
        <is>
          <t>2026-10-05</t>
        </is>
      </c>
      <c r="B7809" s="37" t="inlineStr">
        <is>
          <t>Moves</t>
        </is>
      </c>
      <c r="C7809" s="37" t="inlineStr">
        <is>
          <t>Crunch power</t>
        </is>
      </c>
      <c r="D7809" s="37" t="n">
        <v>80</v>
      </c>
      <c r="E7809" s="37" t="n">
        <v>95</v>
      </c>
      <c r="F7809" s="37" t="inlineStr">
        <is>
          <t>Differs from upstream baseline</t>
        </is>
      </c>
      <c r="G7809" s="3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37" t="inlineStr">
        <is>
          <t>2026-10-05</t>
        </is>
      </c>
      <c r="B7811" s="37" t="inlineStr">
        <is>
          <t>Moves</t>
        </is>
      </c>
      <c r="C7811" s="37" t="inlineStr">
        <is>
          <t>Crush Grip power</t>
        </is>
      </c>
      <c r="D7811" s="37" t="n">
        <v>120</v>
      </c>
      <c r="E7811" s="37" t="n">
        <v>150</v>
      </c>
      <c r="F7811" s="37" t="inlineStr">
        <is>
          <t>Differs from upstream baseline</t>
        </is>
      </c>
      <c r="G7811" s="3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37" t="inlineStr">
        <is>
          <t>2026-10-05</t>
        </is>
      </c>
      <c r="B7813" s="37" t="inlineStr">
        <is>
          <t>Moves</t>
        </is>
      </c>
      <c r="C7813" s="37" t="inlineStr">
        <is>
          <t>Cut accuracy</t>
        </is>
      </c>
      <c r="D7813" s="37" t="n">
        <v>95</v>
      </c>
      <c r="E7813" s="37" t="n">
        <v>100</v>
      </c>
      <c r="F7813" s="37" t="inlineStr">
        <is>
          <t>Differs from upstream baseline</t>
        </is>
      </c>
      <c r="G7813" s="3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37" t="inlineStr">
        <is>
          <t>2026-10-05</t>
        </is>
      </c>
      <c r="B7815" s="37" t="inlineStr">
        <is>
          <t>Moves</t>
        </is>
      </c>
      <c r="C7815" s="37" t="inlineStr">
        <is>
          <t>Dark Void pp</t>
        </is>
      </c>
      <c r="D7815" s="37" t="n">
        <v>10</v>
      </c>
      <c r="E7815" s="37" t="n">
        <v>5</v>
      </c>
      <c r="F7815" s="37" t="inlineStr">
        <is>
          <t>Differs from upstream baseline</t>
        </is>
      </c>
      <c r="G7815" s="3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37" t="inlineStr">
        <is>
          <t>2026-10-05</t>
        </is>
      </c>
      <c r="B7817" s="37" t="inlineStr">
        <is>
          <t>Moves</t>
        </is>
      </c>
      <c r="C7817" s="37" t="inlineStr">
        <is>
          <t>Defog pp</t>
        </is>
      </c>
      <c r="D7817" s="37" t="n">
        <v>15</v>
      </c>
      <c r="E7817" s="37" t="n">
        <v>1</v>
      </c>
      <c r="F7817" s="37" t="inlineStr">
        <is>
          <t>Differs from upstream baseline</t>
        </is>
      </c>
      <c r="G7817" s="3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37" t="inlineStr">
        <is>
          <t>2026-10-05</t>
        </is>
      </c>
      <c r="B7819" s="37" t="inlineStr">
        <is>
          <t>Moves</t>
        </is>
      </c>
      <c r="C7819" s="37" t="inlineStr">
        <is>
          <t>Diamond Storm power</t>
        </is>
      </c>
      <c r="D7819" s="37" t="n">
        <v>100</v>
      </c>
      <c r="E7819" s="37" t="n">
        <v>110</v>
      </c>
      <c r="F7819" s="37" t="inlineStr">
        <is>
          <t>Differs from upstream baseline</t>
        </is>
      </c>
      <c r="G7819" s="3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37" t="inlineStr">
        <is>
          <t>2026-10-05</t>
        </is>
      </c>
      <c r="B7821" s="37" t="inlineStr">
        <is>
          <t>Moves</t>
        </is>
      </c>
      <c r="C7821" s="37" t="inlineStr">
        <is>
          <t>Disarming Voice power</t>
        </is>
      </c>
      <c r="D7821" s="37" t="n">
        <v>40</v>
      </c>
      <c r="E7821" s="37" t="n">
        <v>50</v>
      </c>
      <c r="F7821" s="37" t="inlineStr">
        <is>
          <t>Differs from upstream baseline</t>
        </is>
      </c>
      <c r="G7821" s="3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37" t="inlineStr">
        <is>
          <t>2026-10-05</t>
        </is>
      </c>
      <c r="B7823" s="37" t="inlineStr">
        <is>
          <t>Moves</t>
        </is>
      </c>
      <c r="C7823" s="37" t="inlineStr">
        <is>
          <t>Doom Desire power</t>
        </is>
      </c>
      <c r="D7823" s="37" t="n">
        <v>140</v>
      </c>
      <c r="E7823" s="37" t="n">
        <v>250</v>
      </c>
      <c r="F7823" s="37" t="inlineStr">
        <is>
          <t>Differs from upstream baseline</t>
        </is>
      </c>
      <c r="G7823" s="3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37" t="inlineStr">
        <is>
          <t>2026-10-05</t>
        </is>
      </c>
      <c r="B7825" s="37" t="inlineStr">
        <is>
          <t>Moves</t>
        </is>
      </c>
      <c r="C7825" s="37" t="inlineStr">
        <is>
          <t>Double-Edge pp</t>
        </is>
      </c>
      <c r="D7825" s="37" t="n">
        <v>15</v>
      </c>
      <c r="E7825" s="37" t="n">
        <v>8</v>
      </c>
      <c r="F7825" s="37" t="inlineStr">
        <is>
          <t>Differs from upstream baseline</t>
        </is>
      </c>
      <c r="G7825" s="3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37" t="inlineStr">
        <is>
          <t>2026-10-05</t>
        </is>
      </c>
      <c r="B7827" s="37" t="inlineStr">
        <is>
          <t>Moves</t>
        </is>
      </c>
      <c r="C7827" s="37" t="inlineStr">
        <is>
          <t>Double Hit accuracy</t>
        </is>
      </c>
      <c r="D7827" s="37" t="n">
        <v>90</v>
      </c>
      <c r="E7827" s="37" t="n">
        <v>100</v>
      </c>
      <c r="F7827" s="37" t="inlineStr">
        <is>
          <t>Differs from upstream baseline</t>
        </is>
      </c>
      <c r="G7827" s="3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37" t="inlineStr">
        <is>
          <t>2026-10-05</t>
        </is>
      </c>
      <c r="B7829" s="37" t="inlineStr">
        <is>
          <t>Moves</t>
        </is>
      </c>
      <c r="C7829" s="37" t="inlineStr">
        <is>
          <t>Double Slap accuracy</t>
        </is>
      </c>
      <c r="D7829" s="37" t="n">
        <v>85</v>
      </c>
      <c r="E7829" s="37" t="n">
        <v>90</v>
      </c>
      <c r="F7829" s="37" t="inlineStr">
        <is>
          <t>Differs from upstream baseline</t>
        </is>
      </c>
      <c r="G7829" s="3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37" t="inlineStr">
        <is>
          <t>2026-10-05</t>
        </is>
      </c>
      <c r="B7831" s="37" t="inlineStr">
        <is>
          <t>Moves</t>
        </is>
      </c>
      <c r="C7831" s="37" t="inlineStr">
        <is>
          <t>Draco Meteor power</t>
        </is>
      </c>
      <c r="D7831" s="37" t="n">
        <v>130</v>
      </c>
      <c r="E7831" s="37" t="n">
        <v>140</v>
      </c>
      <c r="F7831" s="37" t="inlineStr">
        <is>
          <t>Differs from upstream baseline</t>
        </is>
      </c>
      <c r="G7831" s="3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37" t="inlineStr">
        <is>
          <t>2026-10-05</t>
        </is>
      </c>
      <c r="B7833" s="37" t="inlineStr">
        <is>
          <t>Moves</t>
        </is>
      </c>
      <c r="C7833" s="37" t="inlineStr">
        <is>
          <t>Dragon Breath power</t>
        </is>
      </c>
      <c r="D7833" s="37" t="n">
        <v>60</v>
      </c>
      <c r="E7833" s="37" t="n">
        <v>70</v>
      </c>
      <c r="F7833" s="37" t="inlineStr">
        <is>
          <t>Differs from upstream baseline</t>
        </is>
      </c>
      <c r="G7833" s="3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37" t="inlineStr">
        <is>
          <t>2026-10-05</t>
        </is>
      </c>
      <c r="B7835" s="37" t="inlineStr">
        <is>
          <t>Moves</t>
        </is>
      </c>
      <c r="C7835" s="37" t="inlineStr">
        <is>
          <t>Dragon Dance pp</t>
        </is>
      </c>
      <c r="D7835" s="37" t="n">
        <v>20</v>
      </c>
      <c r="E7835" s="37" t="n">
        <v>1</v>
      </c>
      <c r="F7835" s="37" t="inlineStr">
        <is>
          <t>Differs from upstream baseline</t>
        </is>
      </c>
      <c r="G7835" s="3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37" t="inlineStr">
        <is>
          <t>2026-10-05</t>
        </is>
      </c>
      <c r="B7837" s="37" t="inlineStr">
        <is>
          <t>Moves</t>
        </is>
      </c>
      <c r="C7837" s="37" t="inlineStr">
        <is>
          <t>Dragon Pulse accuracy</t>
        </is>
      </c>
      <c r="D7837" s="37" t="n">
        <v>100</v>
      </c>
      <c r="E7837" s="37" t="n">
        <v>0</v>
      </c>
      <c r="F7837" s="37" t="inlineStr">
        <is>
          <t>Differs from upstream baseline</t>
        </is>
      </c>
      <c r="G7837" s="3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37" t="inlineStr">
        <is>
          <t>2026-10-05</t>
        </is>
      </c>
      <c r="B7839" s="37" t="inlineStr">
        <is>
          <t>Moves</t>
        </is>
      </c>
      <c r="C7839" s="37" t="inlineStr">
        <is>
          <t>Dragon Tail power</t>
        </is>
      </c>
      <c r="D7839" s="37" t="n">
        <v>60</v>
      </c>
      <c r="E7839" s="37" t="n">
        <v>70</v>
      </c>
      <c r="F7839" s="37" t="inlineStr">
        <is>
          <t>Differs from upstream baseline</t>
        </is>
      </c>
      <c r="G7839" s="3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37" t="inlineStr">
        <is>
          <t>2026-10-05</t>
        </is>
      </c>
      <c r="B7841" s="37" t="inlineStr">
        <is>
          <t>Moves</t>
        </is>
      </c>
      <c r="C7841" s="37" t="inlineStr">
        <is>
          <t>Draining Kiss power</t>
        </is>
      </c>
      <c r="D7841" s="37" t="n">
        <v>50</v>
      </c>
      <c r="E7841" s="37" t="n">
        <v>60</v>
      </c>
      <c r="F7841" s="37" t="inlineStr">
        <is>
          <t>Differs from upstream baseline</t>
        </is>
      </c>
      <c r="G7841" s="3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37" t="inlineStr">
        <is>
          <t>2026-10-05</t>
        </is>
      </c>
      <c r="B7843" s="37" t="inlineStr">
        <is>
          <t>Moves</t>
        </is>
      </c>
      <c r="C7843" s="37" t="inlineStr">
        <is>
          <t>Drill Run accuracy</t>
        </is>
      </c>
      <c r="D7843" s="37" t="n">
        <v>95</v>
      </c>
      <c r="E7843" s="37" t="n">
        <v>100</v>
      </c>
      <c r="F7843" s="37" t="inlineStr">
        <is>
          <t>Differs from upstream baseline</t>
        </is>
      </c>
      <c r="G7843" s="3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37" t="inlineStr">
        <is>
          <t>2026-10-05</t>
        </is>
      </c>
      <c r="B7845" s="37" t="inlineStr">
        <is>
          <t>Moves</t>
        </is>
      </c>
      <c r="C7845" s="37" t="inlineStr">
        <is>
          <t>Dual Chop accuracy</t>
        </is>
      </c>
      <c r="D7845" s="37" t="n">
        <v>90</v>
      </c>
      <c r="E7845" s="37" t="n">
        <v>100</v>
      </c>
      <c r="F7845" s="37" t="inlineStr">
        <is>
          <t>Differs from upstream baseline</t>
        </is>
      </c>
      <c r="G7845" s="3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37" t="inlineStr">
        <is>
          <t>2026-10-05</t>
        </is>
      </c>
      <c r="B7847" s="37" t="inlineStr">
        <is>
          <t>Moves</t>
        </is>
      </c>
      <c r="C7847" s="37" t="inlineStr">
        <is>
          <t>Echoed Voice power</t>
        </is>
      </c>
      <c r="D7847" s="37" t="n">
        <v>40</v>
      </c>
      <c r="E7847" s="37" t="n">
        <v>50</v>
      </c>
      <c r="F7847" s="37" t="inlineStr">
        <is>
          <t>Differs from upstream baseline</t>
        </is>
      </c>
      <c r="G7847" s="3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37" t="inlineStr">
        <is>
          <t>2026-10-05</t>
        </is>
      </c>
      <c r="B7849" s="37" t="inlineStr">
        <is>
          <t>Moves</t>
        </is>
      </c>
      <c r="C7849" s="37" t="inlineStr">
        <is>
          <t>Egg Bomb type</t>
        </is>
      </c>
      <c r="D7849" s="37" t="inlineStr">
        <is>
          <t>TYPE_NORMAL</t>
        </is>
      </c>
      <c r="E7849" s="37" t="inlineStr">
        <is>
          <t>TYPE_GRASS</t>
        </is>
      </c>
      <c r="F7849" s="37" t="inlineStr">
        <is>
          <t>Differs from upstream baseline</t>
        </is>
      </c>
      <c r="G7849" s="3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37" t="inlineStr">
        <is>
          <t>2026-10-05</t>
        </is>
      </c>
      <c r="B7851" s="37" t="inlineStr">
        <is>
          <t>Moves</t>
        </is>
      </c>
      <c r="C7851" s="37" t="inlineStr">
        <is>
          <t>Electroweb accuracy</t>
        </is>
      </c>
      <c r="D7851" s="37" t="n">
        <v>95</v>
      </c>
      <c r="E7851" s="37" t="n">
        <v>100</v>
      </c>
      <c r="F7851" s="37" t="inlineStr">
        <is>
          <t>Differs from upstream baseline</t>
        </is>
      </c>
      <c r="G7851" s="3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37" t="inlineStr">
        <is>
          <t>2026-10-05</t>
        </is>
      </c>
      <c r="B7853" s="37" t="inlineStr">
        <is>
          <t>Moves</t>
        </is>
      </c>
      <c r="C7853" s="37" t="inlineStr">
        <is>
          <t>Endeavor type</t>
        </is>
      </c>
      <c r="D7853" s="37" t="inlineStr">
        <is>
          <t>TYPE_NORMAL</t>
        </is>
      </c>
      <c r="E7853" s="37" t="inlineStr">
        <is>
          <t>TYPE_MYSTERY</t>
        </is>
      </c>
      <c r="F7853" s="37" t="inlineStr">
        <is>
          <t>Differs from upstream baseline</t>
        </is>
      </c>
      <c r="G7853" s="3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37" t="inlineStr">
        <is>
          <t>2026-10-05</t>
        </is>
      </c>
      <c r="B7855" s="37" t="inlineStr">
        <is>
          <t>Moves</t>
        </is>
      </c>
      <c r="C7855" s="37" t="inlineStr">
        <is>
          <t>Extrasensory power</t>
        </is>
      </c>
      <c r="D7855" s="37" t="n">
        <v>80</v>
      </c>
      <c r="E7855" s="37" t="n">
        <v>90</v>
      </c>
      <c r="F7855" s="37" t="inlineStr">
        <is>
          <t>Differs from upstream baseline</t>
        </is>
      </c>
      <c r="G7855" s="3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37" t="inlineStr">
        <is>
          <t>2026-10-05</t>
        </is>
      </c>
      <c r="B7857" s="37" t="inlineStr">
        <is>
          <t>Moves</t>
        </is>
      </c>
      <c r="C7857" s="37" t="inlineStr">
        <is>
          <t>Extreme Speed power</t>
        </is>
      </c>
      <c r="D7857" s="37" t="n">
        <v>80</v>
      </c>
      <c r="E7857" s="37" t="n">
        <v>100</v>
      </c>
      <c r="F7857" s="37" t="inlineStr">
        <is>
          <t>Differs from upstream baseline</t>
        </is>
      </c>
      <c r="G7857" s="3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37" t="inlineStr">
        <is>
          <t>2026-10-05</t>
        </is>
      </c>
      <c r="B7859" s="37" t="inlineStr">
        <is>
          <t>Moves</t>
        </is>
      </c>
      <c r="C7859" s="37" t="inlineStr">
        <is>
          <t>Facade power</t>
        </is>
      </c>
      <c r="D7859" s="37" t="n">
        <v>70</v>
      </c>
      <c r="E7859" s="37" t="n">
        <v>80</v>
      </c>
      <c r="F7859" s="37" t="inlineStr">
        <is>
          <t>Differs from upstream baseline</t>
        </is>
      </c>
      <c r="G7859" s="3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37" t="inlineStr">
        <is>
          <t>2026-10-05</t>
        </is>
      </c>
      <c r="B7861" s="37" t="inlineStr">
        <is>
          <t>Moves</t>
        </is>
      </c>
      <c r="C7861" s="37" t="inlineStr">
        <is>
          <t>Fake Out pp</t>
        </is>
      </c>
      <c r="D7861" s="37" t="n">
        <v>10</v>
      </c>
      <c r="E7861" s="37" t="n">
        <v>5</v>
      </c>
      <c r="F7861" s="37" t="inlineStr">
        <is>
          <t>Differs from upstream baseline</t>
        </is>
      </c>
      <c r="G7861" s="3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37" t="inlineStr">
        <is>
          <t>2026-10-05</t>
        </is>
      </c>
      <c r="B7863" s="37" t="inlineStr">
        <is>
          <t>Moves</t>
        </is>
      </c>
      <c r="C7863" s="37" t="inlineStr">
        <is>
          <t>Feather Dance pp</t>
        </is>
      </c>
      <c r="D7863" s="37" t="n">
        <v>15</v>
      </c>
      <c r="E7863" s="37" t="n">
        <v>3</v>
      </c>
      <c r="F7863" s="37" t="inlineStr">
        <is>
          <t>Differs from upstream baseline</t>
        </is>
      </c>
      <c r="G7863" s="3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37" t="inlineStr">
        <is>
          <t>2026-10-05</t>
        </is>
      </c>
      <c r="B7865" s="37" t="inlineStr">
        <is>
          <t>Moves</t>
        </is>
      </c>
      <c r="C7865" s="37" t="inlineStr">
        <is>
          <t>Fell Stinger power</t>
        </is>
      </c>
      <c r="D7865" s="37" t="n">
        <v>50</v>
      </c>
      <c r="E7865" s="37" t="n">
        <v>60</v>
      </c>
      <c r="F7865" s="37" t="inlineStr">
        <is>
          <t>Differs from upstream baseline</t>
        </is>
      </c>
      <c r="G7865" s="3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37" t="inlineStr">
        <is>
          <t>2026-10-05</t>
        </is>
      </c>
      <c r="B7867" s="37" t="inlineStr">
        <is>
          <t>Moves</t>
        </is>
      </c>
      <c r="C7867" s="37" t="inlineStr">
        <is>
          <t>Fiery Dance power</t>
        </is>
      </c>
      <c r="D7867" s="37" t="n">
        <v>80</v>
      </c>
      <c r="E7867" s="37" t="n">
        <v>90</v>
      </c>
      <c r="F7867" s="37" t="inlineStr">
        <is>
          <t>Differs from upstream baseline</t>
        </is>
      </c>
      <c r="G7867" s="3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37" t="inlineStr">
        <is>
          <t>2026-10-05</t>
        </is>
      </c>
      <c r="B7869" s="37" t="inlineStr">
        <is>
          <t>Moves</t>
        </is>
      </c>
      <c r="C7869" s="37" t="inlineStr">
        <is>
          <t>Fire Fang power</t>
        </is>
      </c>
      <c r="D7869" s="37" t="n">
        <v>65</v>
      </c>
      <c r="E7869" s="37" t="n">
        <v>90</v>
      </c>
      <c r="F7869" s="37" t="inlineStr">
        <is>
          <t>Differs from upstream baseline</t>
        </is>
      </c>
      <c r="G7869" s="3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37" t="inlineStr">
        <is>
          <t>2026-10-05</t>
        </is>
      </c>
      <c r="B7871" s="37" t="inlineStr">
        <is>
          <t>Moves</t>
        </is>
      </c>
      <c r="C7871" s="37" t="inlineStr">
        <is>
          <t>Fire Punch power</t>
        </is>
      </c>
      <c r="D7871" s="37" t="n">
        <v>75</v>
      </c>
      <c r="E7871" s="37" t="n">
        <v>95</v>
      </c>
      <c r="F7871" s="37" t="inlineStr">
        <is>
          <t>Differs from upstream baseline</t>
        </is>
      </c>
      <c r="G7871" s="3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37" t="inlineStr">
        <is>
          <t>2026-10-05</t>
        </is>
      </c>
      <c r="B7873" s="37" t="inlineStr">
        <is>
          <t>Moves</t>
        </is>
      </c>
      <c r="C7873" s="37" t="inlineStr">
        <is>
          <t>Fire Spin accuracy</t>
        </is>
      </c>
      <c r="D7873" s="37" t="n">
        <v>85</v>
      </c>
      <c r="E7873" s="37" t="n">
        <v>100</v>
      </c>
      <c r="F7873" s="37" t="inlineStr">
        <is>
          <t>Differs from upstream baseline</t>
        </is>
      </c>
      <c r="G7873" s="3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37" t="inlineStr">
        <is>
          <t>2026-10-05</t>
        </is>
      </c>
      <c r="B7875" s="37" t="inlineStr">
        <is>
          <t>Moves</t>
        </is>
      </c>
      <c r="C7875" s="37" t="inlineStr">
        <is>
          <t>Flame Burst power</t>
        </is>
      </c>
      <c r="D7875" s="37" t="n">
        <v>70</v>
      </c>
      <c r="E7875" s="37" t="n">
        <v>75</v>
      </c>
      <c r="F7875" s="37" t="inlineStr">
        <is>
          <t>Differs from upstream baseline</t>
        </is>
      </c>
      <c r="G7875" s="3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37" t="inlineStr">
        <is>
          <t>2026-10-05</t>
        </is>
      </c>
      <c r="B7877" s="37" t="inlineStr">
        <is>
          <t>Moves</t>
        </is>
      </c>
      <c r="C7877" s="37" t="inlineStr">
        <is>
          <t>Flame Wheel power</t>
        </is>
      </c>
      <c r="D7877" s="37" t="n">
        <v>60</v>
      </c>
      <c r="E7877" s="37" t="n">
        <v>70</v>
      </c>
      <c r="F7877" s="37" t="inlineStr">
        <is>
          <t>Differs from upstream baseline</t>
        </is>
      </c>
      <c r="G7877" s="3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37" t="inlineStr">
        <is>
          <t>2026-10-05</t>
        </is>
      </c>
      <c r="B7879" s="37" t="inlineStr">
        <is>
          <t>Moves</t>
        </is>
      </c>
      <c r="C7879" s="37" t="inlineStr">
        <is>
          <t>Flash pp</t>
        </is>
      </c>
      <c r="D7879" s="37" t="n">
        <v>20</v>
      </c>
      <c r="E7879" s="37" t="n">
        <v>5</v>
      </c>
      <c r="F7879" s="37" t="inlineStr">
        <is>
          <t>Differs from upstream baseline</t>
        </is>
      </c>
      <c r="G7879" s="3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37" t="inlineStr">
        <is>
          <t>2026-10-05</t>
        </is>
      </c>
      <c r="B7881" s="37" t="inlineStr">
        <is>
          <t>Moves</t>
        </is>
      </c>
      <c r="C7881" s="37" t="inlineStr">
        <is>
          <t>Flying Press accuracy</t>
        </is>
      </c>
      <c r="D7881" s="37" t="n">
        <v>95</v>
      </c>
      <c r="E7881" s="37" t="n">
        <v>100</v>
      </c>
      <c r="F7881" s="37" t="inlineStr">
        <is>
          <t>Differs from upstream baseline</t>
        </is>
      </c>
      <c r="G7881" s="3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37" t="inlineStr">
        <is>
          <t>2026-10-05</t>
        </is>
      </c>
      <c r="B7883" s="37" t="inlineStr">
        <is>
          <t>Moves</t>
        </is>
      </c>
      <c r="C7883" s="37" t="inlineStr">
        <is>
          <t>Focus Energy pp</t>
        </is>
      </c>
      <c r="D7883" s="37" t="n">
        <v>30</v>
      </c>
      <c r="E7883" s="37" t="n">
        <v>5</v>
      </c>
      <c r="F7883" s="37" t="inlineStr">
        <is>
          <t>Differs from upstream baseline</t>
        </is>
      </c>
      <c r="G7883" s="3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37" t="inlineStr">
        <is>
          <t>2026-10-05</t>
        </is>
      </c>
      <c r="B7885" s="37" t="inlineStr">
        <is>
          <t>Moves</t>
        </is>
      </c>
      <c r="C7885" s="37" t="inlineStr">
        <is>
          <t>Force Palm power</t>
        </is>
      </c>
      <c r="D7885" s="37" t="n">
        <v>60</v>
      </c>
      <c r="E7885" s="37" t="n">
        <v>85</v>
      </c>
      <c r="F7885" s="37" t="inlineStr">
        <is>
          <t>Differs from upstream baseline</t>
        </is>
      </c>
      <c r="G7885" s="3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37" t="inlineStr">
        <is>
          <t>2026-10-05</t>
        </is>
      </c>
      <c r="B7887" s="37" t="inlineStr">
        <is>
          <t>Moves</t>
        </is>
      </c>
      <c r="C7887" s="37" t="inlineStr">
        <is>
          <t>Freeze-Dry power</t>
        </is>
      </c>
      <c r="D7887" s="37" t="n">
        <v>70</v>
      </c>
      <c r="E7887" s="37" t="n">
        <v>80</v>
      </c>
      <c r="F7887" s="37" t="inlineStr">
        <is>
          <t>Differs from upstream baseline</t>
        </is>
      </c>
      <c r="G7887" s="3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37" t="inlineStr">
        <is>
          <t>2026-10-05</t>
        </is>
      </c>
      <c r="B7889" s="37" t="inlineStr">
        <is>
          <t>Moves</t>
        </is>
      </c>
      <c r="C7889" s="37" t="inlineStr">
        <is>
          <t>Frenzy Plant accuracy</t>
        </is>
      </c>
      <c r="D7889" s="37" t="n">
        <v>90</v>
      </c>
      <c r="E7889" s="37" t="n">
        <v>95</v>
      </c>
      <c r="F7889" s="37" t="inlineStr">
        <is>
          <t>Differs from upstream baseline</t>
        </is>
      </c>
      <c r="G7889" s="3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37" t="inlineStr">
        <is>
          <t>2026-10-05</t>
        </is>
      </c>
      <c r="B7891" s="37" t="inlineStr">
        <is>
          <t>Moves</t>
        </is>
      </c>
      <c r="C7891" s="37" t="inlineStr">
        <is>
          <t>Frost Breath accuracy</t>
        </is>
      </c>
      <c r="D7891" s="37" t="n">
        <v>90</v>
      </c>
      <c r="E7891" s="37" t="n">
        <v>95</v>
      </c>
      <c r="F7891" s="37" t="inlineStr">
        <is>
          <t>Differs from upstream baseline</t>
        </is>
      </c>
      <c r="G7891" s="3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37" t="inlineStr">
        <is>
          <t>2026-10-05</t>
        </is>
      </c>
      <c r="B7893" s="37" t="inlineStr">
        <is>
          <t>Moves</t>
        </is>
      </c>
      <c r="C7893" s="37" t="inlineStr">
        <is>
          <t>Fury Attack accuracy</t>
        </is>
      </c>
      <c r="D7893" s="37" t="n">
        <v>85</v>
      </c>
      <c r="E7893" s="37" t="n">
        <v>100</v>
      </c>
      <c r="F7893" s="37" t="inlineStr">
        <is>
          <t>Differs from upstream baseline</t>
        </is>
      </c>
      <c r="G7893" s="3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37" t="inlineStr">
        <is>
          <t>2026-10-05</t>
        </is>
      </c>
      <c r="B7895" s="37" t="inlineStr">
        <is>
          <t>Moves</t>
        </is>
      </c>
      <c r="C7895" s="37" t="inlineStr">
        <is>
          <t>Fury Cutter accuracy</t>
        </is>
      </c>
      <c r="D7895" s="37" t="n">
        <v>95</v>
      </c>
      <c r="E7895" s="37" t="n">
        <v>100</v>
      </c>
      <c r="F7895" s="37" t="inlineStr">
        <is>
          <t>Differs from upstream baseline</t>
        </is>
      </c>
      <c r="G7895" s="3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37" t="inlineStr">
        <is>
          <t>2026-10-05</t>
        </is>
      </c>
      <c r="B7897" s="37" t="inlineStr">
        <is>
          <t>Moves</t>
        </is>
      </c>
      <c r="C7897" s="37" t="inlineStr">
        <is>
          <t>Fury Swipes accuracy</t>
        </is>
      </c>
      <c r="D7897" s="37" t="n">
        <v>80</v>
      </c>
      <c r="E7897" s="37" t="n">
        <v>90</v>
      </c>
      <c r="F7897" s="37" t="inlineStr">
        <is>
          <t>Differs from upstream baseline</t>
        </is>
      </c>
      <c r="G7897" s="3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37" t="inlineStr">
        <is>
          <t>2026-10-05</t>
        </is>
      </c>
      <c r="B7899" s="37" t="inlineStr">
        <is>
          <t>Moves</t>
        </is>
      </c>
      <c r="C7899" s="37" t="inlineStr">
        <is>
          <t>Gear Grind power</t>
        </is>
      </c>
      <c r="D7899" s="37" t="n">
        <v>50</v>
      </c>
      <c r="E7899" s="37" t="n">
        <v>60</v>
      </c>
      <c r="F7899" s="37" t="inlineStr">
        <is>
          <t>Differs from upstream baseline</t>
        </is>
      </c>
      <c r="G7899" s="3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37" t="inlineStr">
        <is>
          <t>2026-10-05</t>
        </is>
      </c>
      <c r="B7901" s="37" t="inlineStr">
        <is>
          <t>Moves</t>
        </is>
      </c>
      <c r="C7901" s="37" t="inlineStr">
        <is>
          <t>Geomancy pp</t>
        </is>
      </c>
      <c r="D7901" s="37" t="n">
        <v>10</v>
      </c>
      <c r="E7901" s="37" t="n">
        <v>3</v>
      </c>
      <c r="F7901" s="37" t="inlineStr">
        <is>
          <t>Differs from upstream baseline</t>
        </is>
      </c>
      <c r="G7901" s="3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37" t="inlineStr">
        <is>
          <t>2026-10-05</t>
        </is>
      </c>
      <c r="B7903" s="37" t="inlineStr">
        <is>
          <t>Moves</t>
        </is>
      </c>
      <c r="C7903" s="37" t="inlineStr">
        <is>
          <t>Giga Impact power</t>
        </is>
      </c>
      <c r="D7903" s="37" t="n">
        <v>150</v>
      </c>
      <c r="E7903" s="37" t="n">
        <v>180</v>
      </c>
      <c r="F7903" s="37" t="inlineStr">
        <is>
          <t>Differs from upstream baseline</t>
        </is>
      </c>
      <c r="G7903" s="3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37" t="inlineStr">
        <is>
          <t>2026-10-05</t>
        </is>
      </c>
      <c r="B7905" s="37" t="inlineStr">
        <is>
          <t>Moves</t>
        </is>
      </c>
      <c r="C7905" s="37" t="inlineStr">
        <is>
          <t>Glaciate power</t>
        </is>
      </c>
      <c r="D7905" s="37" t="n">
        <v>65</v>
      </c>
      <c r="E7905" s="37" t="n">
        <v>75</v>
      </c>
      <c r="F7905" s="37" t="inlineStr">
        <is>
          <t>Differs from upstream baseline</t>
        </is>
      </c>
      <c r="G7905" s="3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37" t="inlineStr">
        <is>
          <t>2026-10-05</t>
        </is>
      </c>
      <c r="B7907" s="37" t="inlineStr">
        <is>
          <t>Moves</t>
        </is>
      </c>
      <c r="C7907" s="37" t="inlineStr">
        <is>
          <t>Glare type</t>
        </is>
      </c>
      <c r="D7907" s="37" t="inlineStr">
        <is>
          <t>TYPE_NORMAL</t>
        </is>
      </c>
      <c r="E7907" s="37" t="inlineStr">
        <is>
          <t>TYPE_DARK</t>
        </is>
      </c>
      <c r="F7907" s="37" t="inlineStr">
        <is>
          <t>Differs from upstream baseline</t>
        </is>
      </c>
      <c r="G7907" s="3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37" t="inlineStr">
        <is>
          <t>2026-10-05</t>
        </is>
      </c>
      <c r="B7909" s="37" t="inlineStr">
        <is>
          <t>Moves</t>
        </is>
      </c>
      <c r="C7909" s="37" t="inlineStr">
        <is>
          <t>Growth pp</t>
        </is>
      </c>
      <c r="D7909" s="37" t="n">
        <v>20</v>
      </c>
      <c r="E7909" s="37" t="n">
        <v>5</v>
      </c>
      <c r="F7909" s="37" t="inlineStr">
        <is>
          <t>Differs from upstream baseline</t>
        </is>
      </c>
      <c r="G7909" s="3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37" t="inlineStr">
        <is>
          <t>2026-10-05</t>
        </is>
      </c>
      <c r="B7911" s="37" t="inlineStr">
        <is>
          <t>Moves</t>
        </is>
      </c>
      <c r="C7911" s="37" t="inlineStr">
        <is>
          <t>Guard Swap pp</t>
        </is>
      </c>
      <c r="D7911" s="37" t="n">
        <v>10</v>
      </c>
      <c r="E7911" s="37" t="n">
        <v>3</v>
      </c>
      <c r="F7911" s="37" t="inlineStr">
        <is>
          <t>Differs from upstream baseline</t>
        </is>
      </c>
      <c r="G7911" s="3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37" t="inlineStr">
        <is>
          <t>2026-10-05</t>
        </is>
      </c>
      <c r="B7913" s="37" t="inlineStr">
        <is>
          <t>Moves</t>
        </is>
      </c>
      <c r="C7913" s="37" t="inlineStr">
        <is>
          <t>Gunk Shot accuracy</t>
        </is>
      </c>
      <c r="D7913" s="37" t="n">
        <v>80</v>
      </c>
      <c r="E7913" s="37" t="n">
        <v>100</v>
      </c>
      <c r="F7913" s="37" t="inlineStr">
        <is>
          <t>Differs from upstream baseline</t>
        </is>
      </c>
      <c r="G7913" s="3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37" t="inlineStr">
        <is>
          <t>2026-10-05</t>
        </is>
      </c>
      <c r="B7915" s="37" t="inlineStr">
        <is>
          <t>Moves</t>
        </is>
      </c>
      <c r="C7915" s="37" t="inlineStr">
        <is>
          <t>Gyro Ball pp</t>
        </is>
      </c>
      <c r="D7915" s="37" t="n">
        <v>5</v>
      </c>
      <c r="E7915" s="37" t="n">
        <v>8</v>
      </c>
      <c r="F7915" s="37" t="inlineStr">
        <is>
          <t>Differs from upstream baseline</t>
        </is>
      </c>
      <c r="G7915" s="3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37" t="inlineStr">
        <is>
          <t>2026-10-05</t>
        </is>
      </c>
      <c r="B7917" s="37" t="inlineStr">
        <is>
          <t>Moves</t>
        </is>
      </c>
      <c r="C7917" s="37" t="inlineStr">
        <is>
          <t>Hammer Arm accuracy</t>
        </is>
      </c>
      <c r="D7917" s="37" t="n">
        <v>90</v>
      </c>
      <c r="E7917" s="37" t="n">
        <v>100</v>
      </c>
      <c r="F7917" s="37" t="inlineStr">
        <is>
          <t>Differs from upstream baseline</t>
        </is>
      </c>
      <c r="G7917" s="3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37" t="inlineStr">
        <is>
          <t>2026-10-05</t>
        </is>
      </c>
      <c r="B7919" s="37" t="inlineStr">
        <is>
          <t>Moves</t>
        </is>
      </c>
      <c r="C7919" s="37" t="inlineStr">
        <is>
          <t>Head Smash accuracy</t>
        </is>
      </c>
      <c r="D7919" s="37" t="n">
        <v>80</v>
      </c>
      <c r="E7919" s="37" t="n">
        <v>100</v>
      </c>
      <c r="F7919" s="37" t="inlineStr">
        <is>
          <t>Differs from upstream baseline</t>
        </is>
      </c>
      <c r="G7919" s="3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37" t="inlineStr">
        <is>
          <t>2026-10-05</t>
        </is>
      </c>
      <c r="B7921" s="37" t="inlineStr">
        <is>
          <t>Moves</t>
        </is>
      </c>
      <c r="C7921" s="37" t="inlineStr">
        <is>
          <t>Heart Stamp power</t>
        </is>
      </c>
      <c r="D7921" s="37" t="n">
        <v>60</v>
      </c>
      <c r="E7921" s="37" t="n">
        <v>70</v>
      </c>
      <c r="F7921" s="37" t="inlineStr">
        <is>
          <t>Differs from upstream baseline</t>
        </is>
      </c>
      <c r="G7921" s="3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37" t="inlineStr">
        <is>
          <t>2026-10-05</t>
        </is>
      </c>
      <c r="B7923" s="37" t="inlineStr">
        <is>
          <t>Moves</t>
        </is>
      </c>
      <c r="C7923" s="37" t="inlineStr">
        <is>
          <t>Heart Swap type</t>
        </is>
      </c>
      <c r="D7923" s="37" t="inlineStr">
        <is>
          <t>TYPE_PSYCHIC</t>
        </is>
      </c>
      <c r="E7923" s="37" t="inlineStr">
        <is>
          <t>TYPE_WATER</t>
        </is>
      </c>
      <c r="F7923" s="37" t="inlineStr">
        <is>
          <t>Differs from upstream baseline</t>
        </is>
      </c>
      <c r="G7923" s="3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37" t="inlineStr">
        <is>
          <t>2026-10-05</t>
        </is>
      </c>
      <c r="B7925" s="37" t="inlineStr">
        <is>
          <t>Moves</t>
        </is>
      </c>
      <c r="C7925" s="37" t="inlineStr">
        <is>
          <t>Heat Wave accuracy</t>
        </is>
      </c>
      <c r="D7925" s="37" t="n">
        <v>90</v>
      </c>
      <c r="E7925" s="37" t="n">
        <v>100</v>
      </c>
      <c r="F7925" s="37" t="inlineStr">
        <is>
          <t>Differs from upstream baseline</t>
        </is>
      </c>
      <c r="G7925" s="3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37" t="inlineStr">
        <is>
          <t>2026-10-05</t>
        </is>
      </c>
      <c r="B7927" s="37" t="inlineStr">
        <is>
          <t>Moves</t>
        </is>
      </c>
      <c r="C7927" s="37" t="inlineStr">
        <is>
          <t>Hex power</t>
        </is>
      </c>
      <c r="D7927" s="37" t="n">
        <v>65</v>
      </c>
      <c r="E7927" s="37" t="n">
        <v>75</v>
      </c>
      <c r="F7927" s="37" t="inlineStr">
        <is>
          <t>Differs from upstream baseline</t>
        </is>
      </c>
      <c r="G7927" s="3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37" t="inlineStr">
        <is>
          <t>2026-10-05</t>
        </is>
      </c>
      <c r="B7929" s="37" t="inlineStr">
        <is>
          <t>Moves</t>
        </is>
      </c>
      <c r="C7929" s="37" t="inlineStr">
        <is>
          <t>High Jump Kick power</t>
        </is>
      </c>
      <c r="D7929" s="37" t="n">
        <v>130</v>
      </c>
      <c r="E7929" s="37" t="n">
        <v>150</v>
      </c>
      <c r="F7929" s="37" t="inlineStr">
        <is>
          <t>Differs from upstream baseline</t>
        </is>
      </c>
      <c r="G7929" s="3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37" t="inlineStr">
        <is>
          <t>2026-10-05</t>
        </is>
      </c>
      <c r="B7931" s="37" t="inlineStr">
        <is>
          <t>Moves</t>
        </is>
      </c>
      <c r="C7931" s="37" t="inlineStr">
        <is>
          <t>Horn Attack power</t>
        </is>
      </c>
      <c r="D7931" s="37" t="n">
        <v>65</v>
      </c>
      <c r="E7931" s="37" t="n">
        <v>70</v>
      </c>
      <c r="F7931" s="37" t="inlineStr">
        <is>
          <t>Differs from upstream baseline</t>
        </is>
      </c>
      <c r="G7931" s="3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37" t="inlineStr">
        <is>
          <t>2026-10-05</t>
        </is>
      </c>
      <c r="B7933" s="37" t="inlineStr">
        <is>
          <t>Moves</t>
        </is>
      </c>
      <c r="C7933" s="37" t="inlineStr">
        <is>
          <t>Howl pp</t>
        </is>
      </c>
      <c r="D7933" s="37" t="n">
        <v>40</v>
      </c>
      <c r="E7933" s="37" t="n">
        <v>3</v>
      </c>
      <c r="F7933" s="37" t="inlineStr">
        <is>
          <t>Differs from upstream baseline</t>
        </is>
      </c>
      <c r="G7933" s="3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37" t="inlineStr">
        <is>
          <t>2026-10-05</t>
        </is>
      </c>
      <c r="B7935" s="37" t="inlineStr">
        <is>
          <t>Moves</t>
        </is>
      </c>
      <c r="C7935" s="37" t="inlineStr">
        <is>
          <t>Hurricane pp</t>
        </is>
      </c>
      <c r="D7935" s="37" t="n">
        <v>10</v>
      </c>
      <c r="E7935" s="37" t="n">
        <v>8</v>
      </c>
      <c r="F7935" s="37" t="inlineStr">
        <is>
          <t>Differs from upstream baseline</t>
        </is>
      </c>
      <c r="G7935" s="3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37" t="inlineStr">
        <is>
          <t>2026-10-05</t>
        </is>
      </c>
      <c r="B7937" s="37" t="inlineStr">
        <is>
          <t>Moves</t>
        </is>
      </c>
      <c r="C7937" s="37" t="inlineStr">
        <is>
          <t>Hydro Pump power</t>
        </is>
      </c>
      <c r="D7937" s="37" t="n">
        <v>110</v>
      </c>
      <c r="E7937" s="37" t="n">
        <v>120</v>
      </c>
      <c r="F7937" s="37" t="inlineStr">
        <is>
          <t>Differs from upstream baseline</t>
        </is>
      </c>
      <c r="G7937" s="3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37" t="inlineStr">
        <is>
          <t>2026-10-05</t>
        </is>
      </c>
      <c r="B7939" s="37" t="inlineStr">
        <is>
          <t>Moves</t>
        </is>
      </c>
      <c r="C7939" s="37" t="inlineStr">
        <is>
          <t>Hydro Pump pp</t>
        </is>
      </c>
      <c r="D7939" s="37" t="n">
        <v>5</v>
      </c>
      <c r="E7939" s="37" t="n">
        <v>8</v>
      </c>
      <c r="F7939" s="37" t="inlineStr">
        <is>
          <t>Differs from upstream baseline</t>
        </is>
      </c>
      <c r="G7939" s="3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37" t="inlineStr">
        <is>
          <t>2026-10-05</t>
        </is>
      </c>
      <c r="B7941" s="37" t="inlineStr">
        <is>
          <t>Moves</t>
        </is>
      </c>
      <c r="C7941" s="37" t="inlineStr">
        <is>
          <t>Hyperspace Hole power</t>
        </is>
      </c>
      <c r="D7941" s="37" t="n">
        <v>80</v>
      </c>
      <c r="E7941" s="37" t="n">
        <v>90</v>
      </c>
      <c r="F7941" s="37" t="inlineStr">
        <is>
          <t>Differs from upstream baseline</t>
        </is>
      </c>
      <c r="G7941" s="3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37" t="inlineStr">
        <is>
          <t>2026-10-05</t>
        </is>
      </c>
      <c r="B7943" s="37" t="inlineStr">
        <is>
          <t>Moves</t>
        </is>
      </c>
      <c r="C7943" s="37" t="inlineStr">
        <is>
          <t>Hyper Beam accuracy</t>
        </is>
      </c>
      <c r="D7943" s="37" t="n">
        <v>90</v>
      </c>
      <c r="E7943" s="37" t="n">
        <v>100</v>
      </c>
      <c r="F7943" s="37" t="inlineStr">
        <is>
          <t>Differs from upstream baseline</t>
        </is>
      </c>
      <c r="G7943" s="3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37" t="inlineStr">
        <is>
          <t>2026-10-05</t>
        </is>
      </c>
      <c r="B7945" s="37" t="inlineStr">
        <is>
          <t>Moves</t>
        </is>
      </c>
      <c r="C7945" s="37" t="inlineStr">
        <is>
          <t>Hyper Fang power</t>
        </is>
      </c>
      <c r="D7945" s="37" t="n">
        <v>80</v>
      </c>
      <c r="E7945" s="37" t="n">
        <v>95</v>
      </c>
      <c r="F7945" s="37" t="inlineStr">
        <is>
          <t>Differs from upstream baseline</t>
        </is>
      </c>
      <c r="G7945" s="3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37" t="inlineStr">
        <is>
          <t>2026-10-05</t>
        </is>
      </c>
      <c r="B7947" s="37" t="inlineStr">
        <is>
          <t>Moves</t>
        </is>
      </c>
      <c r="C7947" s="37" t="inlineStr">
        <is>
          <t>Hyper Voice power</t>
        </is>
      </c>
      <c r="D7947" s="37" t="n">
        <v>90</v>
      </c>
      <c r="E7947" s="37" t="n">
        <v>110</v>
      </c>
      <c r="F7947" s="37" t="inlineStr">
        <is>
          <t>Differs from upstream baseline</t>
        </is>
      </c>
      <c r="G7947" s="3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37" t="inlineStr">
        <is>
          <t>2026-10-05</t>
        </is>
      </c>
      <c r="B7949" s="37" t="inlineStr">
        <is>
          <t>Moves</t>
        </is>
      </c>
      <c r="C7949" s="37" t="inlineStr">
        <is>
          <t>Ice Ball power</t>
        </is>
      </c>
      <c r="D7949" s="37" t="n">
        <v>30</v>
      </c>
      <c r="E7949" s="37" t="n">
        <v>120</v>
      </c>
      <c r="F7949" s="37" t="inlineStr">
        <is>
          <t>Differs from upstream baseline</t>
        </is>
      </c>
      <c r="G7949" s="3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37" t="inlineStr">
        <is>
          <t>2026-10-05</t>
        </is>
      </c>
      <c r="B7951" s="37" t="inlineStr">
        <is>
          <t>Moves</t>
        </is>
      </c>
      <c r="C7951" s="37" t="inlineStr">
        <is>
          <t>Ice Beam power</t>
        </is>
      </c>
      <c r="D7951" s="37" t="n">
        <v>90</v>
      </c>
      <c r="E7951" s="37" t="n">
        <v>95</v>
      </c>
      <c r="F7951" s="37" t="inlineStr">
        <is>
          <t>Differs from upstream baseline</t>
        </is>
      </c>
      <c r="G7951" s="3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37" t="inlineStr">
        <is>
          <t>2026-10-05</t>
        </is>
      </c>
      <c r="B7953" s="37" t="inlineStr">
        <is>
          <t>Moves</t>
        </is>
      </c>
      <c r="C7953" s="37" t="inlineStr">
        <is>
          <t>Ice Fang power</t>
        </is>
      </c>
      <c r="D7953" s="37" t="n">
        <v>65</v>
      </c>
      <c r="E7953" s="37" t="n">
        <v>90</v>
      </c>
      <c r="F7953" s="37" t="inlineStr">
        <is>
          <t>Differs from upstream baseline</t>
        </is>
      </c>
      <c r="G7953" s="3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37" t="inlineStr">
        <is>
          <t>2026-10-05</t>
        </is>
      </c>
      <c r="B7955" s="37" t="inlineStr">
        <is>
          <t>Moves</t>
        </is>
      </c>
      <c r="C7955" s="37" t="inlineStr">
        <is>
          <t>Ice Punch power</t>
        </is>
      </c>
      <c r="D7955" s="37" t="n">
        <v>75</v>
      </c>
      <c r="E7955" s="37" t="n">
        <v>95</v>
      </c>
      <c r="F7955" s="37" t="inlineStr">
        <is>
          <t>Differs from upstream baseline</t>
        </is>
      </c>
      <c r="G7955" s="3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37" t="inlineStr">
        <is>
          <t>2026-10-05</t>
        </is>
      </c>
      <c r="B7957" s="37" t="inlineStr">
        <is>
          <t>Moves</t>
        </is>
      </c>
      <c r="C7957" s="37" t="inlineStr">
        <is>
          <t>Icicle Crash power</t>
        </is>
      </c>
      <c r="D7957" s="37" t="n">
        <v>85</v>
      </c>
      <c r="E7957" s="37" t="n">
        <v>95</v>
      </c>
      <c r="F7957" s="37" t="inlineStr">
        <is>
          <t>Differs from upstream baseline</t>
        </is>
      </c>
      <c r="G7957" s="3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37" t="inlineStr">
        <is>
          <t>2026-10-05</t>
        </is>
      </c>
      <c r="B7959" s="37" t="inlineStr">
        <is>
          <t>Moves</t>
        </is>
      </c>
      <c r="C7959" s="37" t="inlineStr">
        <is>
          <t>Imprison accuracy</t>
        </is>
      </c>
      <c r="D7959" s="37" t="n">
        <v>100</v>
      </c>
      <c r="E7959" s="37" t="n">
        <v>0</v>
      </c>
      <c r="F7959" s="37" t="inlineStr">
        <is>
          <t>Differs from upstream baseline</t>
        </is>
      </c>
      <c r="G7959" s="3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37" t="inlineStr">
        <is>
          <t>2026-10-05</t>
        </is>
      </c>
      <c r="B7961" s="37" t="inlineStr">
        <is>
          <t>Moves</t>
        </is>
      </c>
      <c r="C7961" s="37" t="inlineStr">
        <is>
          <t>Inferno accuracy</t>
        </is>
      </c>
      <c r="D7961" s="37" t="n">
        <v>50</v>
      </c>
      <c r="E7961" s="37" t="n">
        <v>60</v>
      </c>
      <c r="F7961" s="37" t="inlineStr">
        <is>
          <t>Differs from upstream baseline</t>
        </is>
      </c>
      <c r="G7961" s="3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37" t="inlineStr">
        <is>
          <t>2026-10-05</t>
        </is>
      </c>
      <c r="B7963" s="37" t="inlineStr">
        <is>
          <t>Moves</t>
        </is>
      </c>
      <c r="C7963" s="37" t="inlineStr">
        <is>
          <t>Ingrain accuracy</t>
        </is>
      </c>
      <c r="D7963" s="37" t="n">
        <v>100</v>
      </c>
      <c r="E7963" s="37" t="n">
        <v>0</v>
      </c>
      <c r="F7963" s="37" t="inlineStr">
        <is>
          <t>Differs from upstream baseline</t>
        </is>
      </c>
      <c r="G7963" s="3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37" t="inlineStr">
        <is>
          <t>2026-10-05</t>
        </is>
      </c>
      <c r="B7965" s="37" t="inlineStr">
        <is>
          <t>Moves</t>
        </is>
      </c>
      <c r="C7965" s="37" t="inlineStr">
        <is>
          <t>Iron Defense pp</t>
        </is>
      </c>
      <c r="D7965" s="37" t="n">
        <v>15</v>
      </c>
      <c r="E7965" s="37" t="n">
        <v>3</v>
      </c>
      <c r="F7965" s="37" t="inlineStr">
        <is>
          <t>Differs from upstream baseline</t>
        </is>
      </c>
      <c r="G7965" s="3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37" t="inlineStr">
        <is>
          <t>2026-10-05</t>
        </is>
      </c>
      <c r="B7967" s="37" t="inlineStr">
        <is>
          <t>Moves</t>
        </is>
      </c>
      <c r="C7967" s="37" t="inlineStr">
        <is>
          <t>Iron Tail accuracy</t>
        </is>
      </c>
      <c r="D7967" s="37" t="n">
        <v>75</v>
      </c>
      <c r="E7967" s="37" t="n">
        <v>90</v>
      </c>
      <c r="F7967" s="37" t="inlineStr">
        <is>
          <t>Differs from upstream baseline</t>
        </is>
      </c>
      <c r="G7967" s="3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37" t="inlineStr">
        <is>
          <t>2026-10-05</t>
        </is>
      </c>
      <c r="B7969" s="37" t="inlineStr">
        <is>
          <t>Moves</t>
        </is>
      </c>
      <c r="C7969" s="37" t="inlineStr">
        <is>
          <t>Jump Kick power</t>
        </is>
      </c>
      <c r="D7969" s="37" t="n">
        <v>100</v>
      </c>
      <c r="E7969" s="37" t="n">
        <v>120</v>
      </c>
      <c r="F7969" s="37" t="inlineStr">
        <is>
          <t>Differs from upstream baseline</t>
        </is>
      </c>
      <c r="G7969" s="3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37" t="inlineStr">
        <is>
          <t>2026-10-05</t>
        </is>
      </c>
      <c r="B7971" s="37" t="inlineStr">
        <is>
          <t>Moves</t>
        </is>
      </c>
      <c r="C7971" s="37" t="inlineStr">
        <is>
          <t>Jump Kick pp</t>
        </is>
      </c>
      <c r="D7971" s="37" t="n">
        <v>10</v>
      </c>
      <c r="E7971" s="37" t="n">
        <v>25</v>
      </c>
      <c r="F7971" s="37" t="inlineStr">
        <is>
          <t>Differs from upstream baseline</t>
        </is>
      </c>
      <c r="G7971" s="3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37" t="inlineStr">
        <is>
          <t>2026-10-05</t>
        </is>
      </c>
      <c r="B7973" s="37" t="inlineStr">
        <is>
          <t>Moves</t>
        </is>
      </c>
      <c r="C7973" s="37" t="inlineStr">
        <is>
          <t>Knock Off power</t>
        </is>
      </c>
      <c r="D7973" s="37" t="n">
        <v>65</v>
      </c>
      <c r="E7973" s="37" t="n">
        <v>80</v>
      </c>
      <c r="F7973" s="37" t="inlineStr">
        <is>
          <t>Differs from upstream baseline</t>
        </is>
      </c>
      <c r="G7973" s="3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37" t="inlineStr">
        <is>
          <t>2026-10-05</t>
        </is>
      </c>
      <c r="B7975" s="37" t="inlineStr">
        <is>
          <t>Moves</t>
        </is>
      </c>
      <c r="C7975" s="37" t="inlineStr">
        <is>
          <t>Last Resort power</t>
        </is>
      </c>
      <c r="D7975" s="37" t="n">
        <v>140</v>
      </c>
      <c r="E7975" s="37" t="n">
        <v>130</v>
      </c>
      <c r="F7975" s="37" t="inlineStr">
        <is>
          <t>Differs from upstream baseline</t>
        </is>
      </c>
      <c r="G7975" s="3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37" t="inlineStr">
        <is>
          <t>2026-10-05</t>
        </is>
      </c>
      <c r="B7977" s="37" t="inlineStr">
        <is>
          <t>Moves</t>
        </is>
      </c>
      <c r="C7977" s="37" t="inlineStr">
        <is>
          <t>Leaf Storm power</t>
        </is>
      </c>
      <c r="D7977" s="37" t="n">
        <v>130</v>
      </c>
      <c r="E7977" s="37" t="n">
        <v>120</v>
      </c>
      <c r="F7977" s="37" t="inlineStr">
        <is>
          <t>Differs from upstream baseline</t>
        </is>
      </c>
      <c r="G7977" s="3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37" t="inlineStr">
        <is>
          <t>2026-10-05</t>
        </is>
      </c>
      <c r="B7979" s="37" t="inlineStr">
        <is>
          <t>Moves</t>
        </is>
      </c>
      <c r="C7979" s="37" t="inlineStr">
        <is>
          <t>Leaf Tornado power</t>
        </is>
      </c>
      <c r="D7979" s="37" t="n">
        <v>65</v>
      </c>
      <c r="E7979" s="37" t="n">
        <v>75</v>
      </c>
      <c r="F7979" s="37" t="inlineStr">
        <is>
          <t>Differs from upstream baseline</t>
        </is>
      </c>
      <c r="G7979" s="3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37" t="inlineStr">
        <is>
          <t>2026-10-05</t>
        </is>
      </c>
      <c r="B7981" s="37" t="inlineStr">
        <is>
          <t>Moves</t>
        </is>
      </c>
      <c r="C7981" s="37" t="inlineStr">
        <is>
          <t>Leech Life pp</t>
        </is>
      </c>
      <c r="D7981" s="37" t="n">
        <v>10</v>
      </c>
      <c r="E7981" s="37" t="n">
        <v>15</v>
      </c>
      <c r="F7981" s="37" t="inlineStr">
        <is>
          <t>Differs from upstream baseline</t>
        </is>
      </c>
      <c r="G7981" s="3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37" t="inlineStr">
        <is>
          <t>2026-10-05</t>
        </is>
      </c>
      <c r="B7983" s="37" t="inlineStr">
        <is>
          <t>Moves</t>
        </is>
      </c>
      <c r="C7983" s="37" t="inlineStr">
        <is>
          <t>Lick power</t>
        </is>
      </c>
      <c r="D7983" s="37" t="n">
        <v>30</v>
      </c>
      <c r="E7983" s="37" t="n">
        <v>80</v>
      </c>
      <c r="F7983" s="37" t="inlineStr">
        <is>
          <t>Differs from upstream baseline</t>
        </is>
      </c>
      <c r="G7983" s="3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37" t="inlineStr">
        <is>
          <t>2026-10-05</t>
        </is>
      </c>
      <c r="B7985" s="37" t="inlineStr">
        <is>
          <t>Moves</t>
        </is>
      </c>
      <c r="C7985" s="37" t="inlineStr">
        <is>
          <t>Light Of Ruin accuracy</t>
        </is>
      </c>
      <c r="D7985" s="37" t="n">
        <v>90</v>
      </c>
      <c r="E7985" s="37" t="n">
        <v>95</v>
      </c>
      <c r="F7985" s="37" t="inlineStr">
        <is>
          <t>Differs from upstream baseline</t>
        </is>
      </c>
      <c r="G7985" s="3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37" t="inlineStr">
        <is>
          <t>2026-10-05</t>
        </is>
      </c>
      <c r="B7987" s="37" t="inlineStr">
        <is>
          <t>Moves</t>
        </is>
      </c>
      <c r="C7987" s="37" t="inlineStr">
        <is>
          <t>Lovely Kiss accuracy</t>
        </is>
      </c>
      <c r="D7987" s="37" t="n">
        <v>75</v>
      </c>
      <c r="E7987" s="37" t="n">
        <v>90</v>
      </c>
      <c r="F7987" s="37" t="inlineStr">
        <is>
          <t>Differs from upstream baseline</t>
        </is>
      </c>
      <c r="G7987" s="3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37" t="inlineStr">
        <is>
          <t>2026-10-05</t>
        </is>
      </c>
      <c r="B7989" s="37" t="inlineStr">
        <is>
          <t>Moves</t>
        </is>
      </c>
      <c r="C7989" s="37" t="inlineStr">
        <is>
          <t>Luster Purge power</t>
        </is>
      </c>
      <c r="D7989" s="37" t="n">
        <v>95</v>
      </c>
      <c r="E7989" s="37" t="n">
        <v>100</v>
      </c>
      <c r="F7989" s="37" t="inlineStr">
        <is>
          <t>Differs from upstream baseline</t>
        </is>
      </c>
      <c r="G7989" s="3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37" t="inlineStr">
        <is>
          <t>2026-10-05</t>
        </is>
      </c>
      <c r="B7991" s="37" t="inlineStr">
        <is>
          <t>Moves</t>
        </is>
      </c>
      <c r="C7991" s="37" t="inlineStr">
        <is>
          <t>Magical Leaf pp</t>
        </is>
      </c>
      <c r="D7991" s="37" t="n">
        <v>20</v>
      </c>
      <c r="E7991" s="37" t="n">
        <v>15</v>
      </c>
      <c r="F7991" s="37" t="inlineStr">
        <is>
          <t>Differs from upstream baseline</t>
        </is>
      </c>
      <c r="G7991" s="3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37" t="inlineStr">
        <is>
          <t>2026-10-05</t>
        </is>
      </c>
      <c r="B7993" s="37" t="inlineStr">
        <is>
          <t>Moves</t>
        </is>
      </c>
      <c r="C7993" s="37" t="inlineStr">
        <is>
          <t>Magma Storm power</t>
        </is>
      </c>
      <c r="D7993" s="37" t="n">
        <v>100</v>
      </c>
      <c r="E7993" s="37" t="n">
        <v>120</v>
      </c>
      <c r="F7993" s="37" t="inlineStr">
        <is>
          <t>Differs from upstream baseline</t>
        </is>
      </c>
      <c r="G7993" s="3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37" t="inlineStr">
        <is>
          <t>2026-10-05</t>
        </is>
      </c>
      <c r="B7995" s="37" t="inlineStr">
        <is>
          <t>Moves</t>
        </is>
      </c>
      <c r="C7995" s="37" t="inlineStr">
        <is>
          <t>Magnet Bomb power</t>
        </is>
      </c>
      <c r="D7995" s="37" t="n">
        <v>60</v>
      </c>
      <c r="E7995" s="37" t="n">
        <v>100</v>
      </c>
      <c r="F7995" s="37" t="inlineStr">
        <is>
          <t>Differs from upstream baseline</t>
        </is>
      </c>
      <c r="G7995" s="3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37" t="inlineStr">
        <is>
          <t>2026-10-05</t>
        </is>
      </c>
      <c r="B7997" s="37" t="inlineStr">
        <is>
          <t>Moves</t>
        </is>
      </c>
      <c r="C7997" s="37" t="inlineStr">
        <is>
          <t>Megahorn accuracy</t>
        </is>
      </c>
      <c r="D7997" s="37" t="n">
        <v>85</v>
      </c>
      <c r="E7997" s="37" t="n">
        <v>90</v>
      </c>
      <c r="F7997" s="37" t="inlineStr">
        <is>
          <t>Differs from upstream baseline</t>
        </is>
      </c>
      <c r="G7997" s="3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37" t="inlineStr">
        <is>
          <t>2026-10-05</t>
        </is>
      </c>
      <c r="B7999" s="37" t="inlineStr">
        <is>
          <t>Moves</t>
        </is>
      </c>
      <c r="C7999" s="37" t="inlineStr">
        <is>
          <t>Mega Kick accuracy</t>
        </is>
      </c>
      <c r="D7999" s="37" t="n">
        <v>75</v>
      </c>
      <c r="E7999" s="37" t="n">
        <v>90</v>
      </c>
      <c r="F7999" s="37" t="inlineStr">
        <is>
          <t>Differs from upstream baseline</t>
        </is>
      </c>
      <c r="G7999" s="3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37" t="inlineStr">
        <is>
          <t>2026-10-05</t>
        </is>
      </c>
      <c r="B8001" s="37" t="inlineStr">
        <is>
          <t>Moves</t>
        </is>
      </c>
      <c r="C8001" s="37" t="inlineStr">
        <is>
          <t>Mega Punch accuracy</t>
        </is>
      </c>
      <c r="D8001" s="37" t="n">
        <v>85</v>
      </c>
      <c r="E8001" s="37" t="n">
        <v>90</v>
      </c>
      <c r="F8001" s="37" t="inlineStr">
        <is>
          <t>Differs from upstream baseline</t>
        </is>
      </c>
      <c r="G8001" s="3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37" t="inlineStr">
        <is>
          <t>2026-10-05</t>
        </is>
      </c>
      <c r="B8003" s="37" t="inlineStr">
        <is>
          <t>Moves</t>
        </is>
      </c>
      <c r="C8003" s="37" t="inlineStr">
        <is>
          <t>Memento category</t>
        </is>
      </c>
      <c r="D8003" s="37" t="inlineStr">
        <is>
          <t>DAMAGE_CATEGORY_STATUS</t>
        </is>
      </c>
      <c r="E8003" s="37" t="inlineStr">
        <is>
          <t>DAMAGE_CATEGORY_SPECIAL</t>
        </is>
      </c>
      <c r="F8003" s="37" t="inlineStr">
        <is>
          <t>Differs from upstream baseline</t>
        </is>
      </c>
      <c r="G8003" s="3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37" t="inlineStr">
        <is>
          <t>2026-10-05</t>
        </is>
      </c>
      <c r="B8005" s="37" t="inlineStr">
        <is>
          <t>Moves</t>
        </is>
      </c>
      <c r="C8005" s="37" t="inlineStr">
        <is>
          <t>Metal Sound accuracy</t>
        </is>
      </c>
      <c r="D8005" s="37" t="n">
        <v>85</v>
      </c>
      <c r="E8005" s="37" t="n">
        <v>100</v>
      </c>
      <c r="F8005" s="37" t="inlineStr">
        <is>
          <t>Differs from upstream baseline</t>
        </is>
      </c>
      <c r="G8005" s="3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37" t="inlineStr">
        <is>
          <t>2026-10-05</t>
        </is>
      </c>
      <c r="B8007" s="37" t="inlineStr">
        <is>
          <t>Moves</t>
        </is>
      </c>
      <c r="C8007" s="37" t="inlineStr">
        <is>
          <t>Meteor Mash power</t>
        </is>
      </c>
      <c r="D8007" s="37" t="n">
        <v>90</v>
      </c>
      <c r="E8007" s="37" t="n">
        <v>100</v>
      </c>
      <c r="F8007" s="37" t="inlineStr">
        <is>
          <t>Differs from upstream baseline</t>
        </is>
      </c>
      <c r="G8007" s="3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37" t="inlineStr">
        <is>
          <t>2026-10-05</t>
        </is>
      </c>
      <c r="B8009" s="37" t="inlineStr">
        <is>
          <t>Moves</t>
        </is>
      </c>
      <c r="C8009" s="37" t="inlineStr">
        <is>
          <t>Metronome pp</t>
        </is>
      </c>
      <c r="D8009" s="37" t="n">
        <v>10</v>
      </c>
      <c r="E8009" s="37" t="n">
        <v>40</v>
      </c>
      <c r="F8009" s="37" t="inlineStr">
        <is>
          <t>Differs from upstream baseline</t>
        </is>
      </c>
      <c r="G8009" s="3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37" t="inlineStr">
        <is>
          <t>2026-10-05</t>
        </is>
      </c>
      <c r="B8011" s="37" t="inlineStr">
        <is>
          <t>Moves</t>
        </is>
      </c>
      <c r="C8011" s="37" t="inlineStr">
        <is>
          <t>Minimize pp</t>
        </is>
      </c>
      <c r="D8011" s="37" t="n">
        <v>10</v>
      </c>
      <c r="E8011" s="37" t="n">
        <v>3</v>
      </c>
      <c r="F8011" s="37" t="inlineStr">
        <is>
          <t>Differs from upstream baseline</t>
        </is>
      </c>
      <c r="G8011" s="3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37" t="inlineStr">
        <is>
          <t>2026-10-05</t>
        </is>
      </c>
      <c r="B8013" s="37" t="inlineStr">
        <is>
          <t>Moves</t>
        </is>
      </c>
      <c r="C8013" s="37" t="inlineStr">
        <is>
          <t>Mirror Shot accuracy</t>
        </is>
      </c>
      <c r="D8013" s="37" t="n">
        <v>85</v>
      </c>
      <c r="E8013" s="37" t="n">
        <v>100</v>
      </c>
      <c r="F8013" s="37" t="inlineStr">
        <is>
          <t>Differs from upstream baseline</t>
        </is>
      </c>
      <c r="G8013" s="3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37" t="inlineStr">
        <is>
          <t>2026-10-05</t>
        </is>
      </c>
      <c r="B8015" s="37" t="inlineStr">
        <is>
          <t>Moves</t>
        </is>
      </c>
      <c r="C8015" s="37" t="inlineStr">
        <is>
          <t>Mist Ball power</t>
        </is>
      </c>
      <c r="D8015" s="37" t="n">
        <v>95</v>
      </c>
      <c r="E8015" s="37" t="n">
        <v>100</v>
      </c>
      <c r="F8015" s="37" t="inlineStr">
        <is>
          <t>Differs from upstream baseline</t>
        </is>
      </c>
      <c r="G8015" s="3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37" t="inlineStr">
        <is>
          <t>2026-10-05</t>
        </is>
      </c>
      <c r="B8017" s="37" t="inlineStr">
        <is>
          <t>Moves</t>
        </is>
      </c>
      <c r="C8017" s="37" t="inlineStr">
        <is>
          <t>Muddy Water accuracy</t>
        </is>
      </c>
      <c r="D8017" s="37" t="n">
        <v>85</v>
      </c>
      <c r="E8017" s="37" t="n">
        <v>100</v>
      </c>
      <c r="F8017" s="37" t="inlineStr">
        <is>
          <t>Differs from upstream baseline</t>
        </is>
      </c>
      <c r="G8017" s="3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37" t="inlineStr">
        <is>
          <t>2026-10-05</t>
        </is>
      </c>
      <c r="B8019" s="37" t="inlineStr">
        <is>
          <t>Moves</t>
        </is>
      </c>
      <c r="C8019" s="37" t="inlineStr">
        <is>
          <t>Mud Shot accuracy</t>
        </is>
      </c>
      <c r="D8019" s="37" t="n">
        <v>95</v>
      </c>
      <c r="E8019" s="37" t="n">
        <v>100</v>
      </c>
      <c r="F8019" s="37" t="inlineStr">
        <is>
          <t>Differs from upstream baseline</t>
        </is>
      </c>
      <c r="G8019" s="3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37" t="inlineStr">
        <is>
          <t>2026-10-05</t>
        </is>
      </c>
      <c r="B8021" s="37" t="inlineStr">
        <is>
          <t>Moves</t>
        </is>
      </c>
      <c r="C8021" s="37" t="inlineStr">
        <is>
          <t>Mystical Fire pp</t>
        </is>
      </c>
      <c r="D8021" s="37" t="n">
        <v>10</v>
      </c>
      <c r="E8021" s="37" t="n">
        <v>20</v>
      </c>
      <c r="F8021" s="37" t="inlineStr">
        <is>
          <t>Differs from upstream baseline</t>
        </is>
      </c>
      <c r="G8021" s="3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37" t="inlineStr">
        <is>
          <t>2026-10-05</t>
        </is>
      </c>
      <c r="B8023" s="37" t="inlineStr">
        <is>
          <t>Moves</t>
        </is>
      </c>
      <c r="C8023" s="37" t="inlineStr">
        <is>
          <t>Nasty Plot type</t>
        </is>
      </c>
      <c r="D8023" s="37" t="inlineStr">
        <is>
          <t>TYPE_DARK</t>
        </is>
      </c>
      <c r="E8023" s="37" t="inlineStr">
        <is>
          <t>TYPE_MYSTERY</t>
        </is>
      </c>
      <c r="F8023" s="37" t="inlineStr">
        <is>
          <t>Differs from upstream baseline</t>
        </is>
      </c>
      <c r="G8023" s="3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37" t="inlineStr">
        <is>
          <t>2026-10-05</t>
        </is>
      </c>
      <c r="B8025" s="37" t="inlineStr">
        <is>
          <t>Moves</t>
        </is>
      </c>
      <c r="C8025" s="37" t="inlineStr">
        <is>
          <t>Nature Power power</t>
        </is>
      </c>
      <c r="D8025" s="37" t="n">
        <v>1</v>
      </c>
      <c r="E8025" s="37" t="n">
        <v>0</v>
      </c>
      <c r="F8025" s="37" t="inlineStr">
        <is>
          <t>Differs from upstream baseline</t>
        </is>
      </c>
      <c r="G8025" s="3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37" t="inlineStr">
        <is>
          <t>2026-10-05</t>
        </is>
      </c>
      <c r="B8027" s="37" t="inlineStr">
        <is>
          <t>Moves</t>
        </is>
      </c>
      <c r="C8027" s="37" t="inlineStr">
        <is>
          <t>Night Daze power</t>
        </is>
      </c>
      <c r="D8027" s="37" t="n">
        <v>85</v>
      </c>
      <c r="E8027" s="37" t="n">
        <v>90</v>
      </c>
      <c r="F8027" s="37" t="inlineStr">
        <is>
          <t>Differs from upstream baseline</t>
        </is>
      </c>
      <c r="G8027" s="3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37" t="inlineStr">
        <is>
          <t>2026-10-05</t>
        </is>
      </c>
      <c r="B8029" s="37" t="inlineStr">
        <is>
          <t>Moves</t>
        </is>
      </c>
      <c r="C8029" s="37" t="inlineStr">
        <is>
          <t>Noble Roar pp</t>
        </is>
      </c>
      <c r="D8029" s="37" t="n">
        <v>30</v>
      </c>
      <c r="E8029" s="37" t="n">
        <v>20</v>
      </c>
      <c r="F8029" s="37" t="inlineStr">
        <is>
          <t>Differs from upstream baseline</t>
        </is>
      </c>
      <c r="G8029" s="3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37" t="inlineStr">
        <is>
          <t>2026-10-05</t>
        </is>
      </c>
      <c r="B8031" s="37" t="inlineStr">
        <is>
          <t>Moves</t>
        </is>
      </c>
      <c r="C8031" s="37" t="inlineStr">
        <is>
          <t>Oblivion Wing power</t>
        </is>
      </c>
      <c r="D8031" s="37" t="n">
        <v>80</v>
      </c>
      <c r="E8031" s="37" t="n">
        <v>85</v>
      </c>
      <c r="F8031" s="37" t="inlineStr">
        <is>
          <t>Differs from upstream baseline</t>
        </is>
      </c>
      <c r="G8031" s="3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37" t="inlineStr">
        <is>
          <t>2026-10-05</t>
        </is>
      </c>
      <c r="B8033" s="37" t="inlineStr">
        <is>
          <t>Moves</t>
        </is>
      </c>
      <c r="C8033" s="37" t="inlineStr">
        <is>
          <t>Octazooka accuracy</t>
        </is>
      </c>
      <c r="D8033" s="37" t="n">
        <v>85</v>
      </c>
      <c r="E8033" s="37" t="n">
        <v>100</v>
      </c>
      <c r="F8033" s="37" t="inlineStr">
        <is>
          <t>Differs from upstream baseline</t>
        </is>
      </c>
      <c r="G8033" s="3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37" t="inlineStr">
        <is>
          <t>2026-10-05</t>
        </is>
      </c>
      <c r="B8035" s="37" t="inlineStr">
        <is>
          <t>Moves</t>
        </is>
      </c>
      <c r="C8035" s="37" t="inlineStr">
        <is>
          <t>Ominous Wind accuracy</t>
        </is>
      </c>
      <c r="D8035" s="37" t="n">
        <v>100</v>
      </c>
      <c r="E8035" s="37" t="n">
        <v>0</v>
      </c>
      <c r="F8035" s="37" t="inlineStr">
        <is>
          <t>Differs from upstream baseline</t>
        </is>
      </c>
      <c r="G8035" s="3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37" t="inlineStr">
        <is>
          <t>2026-10-05</t>
        </is>
      </c>
      <c r="B8037" s="37" t="inlineStr">
        <is>
          <t>Moves</t>
        </is>
      </c>
      <c r="C8037" s="37" t="inlineStr">
        <is>
          <t>Outrage power</t>
        </is>
      </c>
      <c r="D8037" s="37" t="n">
        <v>120</v>
      </c>
      <c r="E8037" s="37" t="n">
        <v>140</v>
      </c>
      <c r="F8037" s="37" t="inlineStr">
        <is>
          <t>Differs from upstream baseline</t>
        </is>
      </c>
      <c r="G8037" s="3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37" t="inlineStr">
        <is>
          <t>2026-10-05</t>
        </is>
      </c>
      <c r="B8039" s="37" t="inlineStr">
        <is>
          <t>Moves</t>
        </is>
      </c>
      <c r="C8039" s="37" t="inlineStr">
        <is>
          <t>Overheat power</t>
        </is>
      </c>
      <c r="D8039" s="37" t="n">
        <v>130</v>
      </c>
      <c r="E8039" s="37" t="n">
        <v>120</v>
      </c>
      <c r="F8039" s="37" t="inlineStr">
        <is>
          <t>Differs from upstream baseline</t>
        </is>
      </c>
      <c r="G8039" s="3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37" t="inlineStr">
        <is>
          <t>2026-10-05</t>
        </is>
      </c>
      <c r="B8041" s="37" t="inlineStr">
        <is>
          <t>Moves</t>
        </is>
      </c>
      <c r="C8041" s="37" t="inlineStr">
        <is>
          <t>Parabolic Charge power</t>
        </is>
      </c>
      <c r="D8041" s="37" t="n">
        <v>65</v>
      </c>
      <c r="E8041" s="37" t="n">
        <v>75</v>
      </c>
      <c r="F8041" s="37" t="inlineStr">
        <is>
          <t>Differs from upstream baseline</t>
        </is>
      </c>
      <c r="G8041" s="3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37" t="inlineStr">
        <is>
          <t>2026-10-05</t>
        </is>
      </c>
      <c r="B8043" s="37" t="inlineStr">
        <is>
          <t>Moves</t>
        </is>
      </c>
      <c r="C8043" s="37" t="inlineStr">
        <is>
          <t>Payback power</t>
        </is>
      </c>
      <c r="D8043" s="37" t="n">
        <v>50</v>
      </c>
      <c r="E8043" s="37" t="n">
        <v>60</v>
      </c>
      <c r="F8043" s="37" t="inlineStr">
        <is>
          <t>Differs from upstream baseline</t>
        </is>
      </c>
      <c r="G8043" s="3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37" t="inlineStr">
        <is>
          <t>2026-10-05</t>
        </is>
      </c>
      <c r="B8045" s="37" t="inlineStr">
        <is>
          <t>Moves</t>
        </is>
      </c>
      <c r="C8045" s="37" t="inlineStr">
        <is>
          <t>Petal Blizzard power</t>
        </is>
      </c>
      <c r="D8045" s="37" t="n">
        <v>90</v>
      </c>
      <c r="E8045" s="37" t="n">
        <v>100</v>
      </c>
      <c r="F8045" s="37" t="inlineStr">
        <is>
          <t>Differs from upstream baseline</t>
        </is>
      </c>
      <c r="G8045" s="3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37" t="inlineStr">
        <is>
          <t>2026-10-05</t>
        </is>
      </c>
      <c r="B8047" s="37" t="inlineStr">
        <is>
          <t>Moves</t>
        </is>
      </c>
      <c r="C8047" s="37" t="inlineStr">
        <is>
          <t>Petal Dance pp</t>
        </is>
      </c>
      <c r="D8047" s="37" t="n">
        <v>10</v>
      </c>
      <c r="E8047" s="37" t="n">
        <v>20</v>
      </c>
      <c r="F8047" s="37" t="inlineStr">
        <is>
          <t>Differs from upstream baseline</t>
        </is>
      </c>
      <c r="G8047" s="3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37" t="inlineStr">
        <is>
          <t>2026-10-05</t>
        </is>
      </c>
      <c r="B8049" s="37" t="inlineStr">
        <is>
          <t>Moves</t>
        </is>
      </c>
      <c r="C8049" s="37" t="inlineStr">
        <is>
          <t>Pin Missile accuracy</t>
        </is>
      </c>
      <c r="D8049" s="37" t="n">
        <v>95</v>
      </c>
      <c r="E8049" s="37" t="n">
        <v>100</v>
      </c>
      <c r="F8049" s="37" t="inlineStr">
        <is>
          <t>Differs from upstream baseline</t>
        </is>
      </c>
      <c r="G8049" s="3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37" t="inlineStr">
        <is>
          <t>2026-10-05</t>
        </is>
      </c>
      <c r="B8051" s="37" t="inlineStr">
        <is>
          <t>Moves</t>
        </is>
      </c>
      <c r="C8051" s="37" t="inlineStr">
        <is>
          <t>Play Rough power</t>
        </is>
      </c>
      <c r="D8051" s="37" t="n">
        <v>90</v>
      </c>
      <c r="E8051" s="37" t="n">
        <v>95</v>
      </c>
      <c r="F8051" s="37" t="inlineStr">
        <is>
          <t>Differs from upstream baseline</t>
        </is>
      </c>
      <c r="G8051" s="3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37" t="inlineStr">
        <is>
          <t>2026-10-05</t>
        </is>
      </c>
      <c r="B8053" s="37" t="inlineStr">
        <is>
          <t>Moves</t>
        </is>
      </c>
      <c r="C8053" s="37" t="inlineStr">
        <is>
          <t>Pluck power</t>
        </is>
      </c>
      <c r="D8053" s="37" t="n">
        <v>60</v>
      </c>
      <c r="E8053" s="37" t="n">
        <v>50</v>
      </c>
      <c r="F8053" s="37" t="inlineStr">
        <is>
          <t>Differs from upstream baseline</t>
        </is>
      </c>
      <c r="G8053" s="3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37" t="inlineStr">
        <is>
          <t>2026-10-05</t>
        </is>
      </c>
      <c r="B8055" s="37" t="inlineStr">
        <is>
          <t>Moves</t>
        </is>
      </c>
      <c r="C8055" s="37" t="inlineStr">
        <is>
          <t>Poison Fang power</t>
        </is>
      </c>
      <c r="D8055" s="37" t="n">
        <v>50</v>
      </c>
      <c r="E8055" s="37" t="n">
        <v>90</v>
      </c>
      <c r="F8055" s="37" t="inlineStr">
        <is>
          <t>Differs from upstream baseline</t>
        </is>
      </c>
      <c r="G8055" s="3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37" t="inlineStr">
        <is>
          <t>2026-10-05</t>
        </is>
      </c>
      <c r="B8057" s="37" t="inlineStr">
        <is>
          <t>Moves</t>
        </is>
      </c>
      <c r="C8057" s="37" t="inlineStr">
        <is>
          <t>Poison Powder accuracy</t>
        </is>
      </c>
      <c r="D8057" s="37" t="n">
        <v>75</v>
      </c>
      <c r="E8057" s="37" t="n">
        <v>100</v>
      </c>
      <c r="F8057" s="37" t="inlineStr">
        <is>
          <t>Differs from upstream baseline</t>
        </is>
      </c>
      <c r="G8057" s="3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37" t="inlineStr">
        <is>
          <t>2026-10-05</t>
        </is>
      </c>
      <c r="B8059" s="37" t="inlineStr">
        <is>
          <t>Moves</t>
        </is>
      </c>
      <c r="C8059" s="37" t="inlineStr">
        <is>
          <t>Poison Tail power</t>
        </is>
      </c>
      <c r="D8059" s="37" t="n">
        <v>50</v>
      </c>
      <c r="E8059" s="37" t="n">
        <v>120</v>
      </c>
      <c r="F8059" s="37" t="inlineStr">
        <is>
          <t>Differs from upstream baseline</t>
        </is>
      </c>
      <c r="G8059" s="3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37" t="inlineStr">
        <is>
          <t>2026-10-05</t>
        </is>
      </c>
      <c r="B8061" s="37" t="inlineStr">
        <is>
          <t>Moves</t>
        </is>
      </c>
      <c r="C8061" s="37" t="inlineStr">
        <is>
          <t>Power Gem power</t>
        </is>
      </c>
      <c r="D8061" s="37" t="n">
        <v>80</v>
      </c>
      <c r="E8061" s="37" t="n">
        <v>90</v>
      </c>
      <c r="F8061" s="37" t="inlineStr">
        <is>
          <t>Differs from upstream baseline</t>
        </is>
      </c>
      <c r="G8061" s="3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37" t="inlineStr">
        <is>
          <t>2026-10-05</t>
        </is>
      </c>
      <c r="B8063" s="37" t="inlineStr">
        <is>
          <t>Moves</t>
        </is>
      </c>
      <c r="C8063" s="37" t="inlineStr">
        <is>
          <t>Power-Up Punch power</t>
        </is>
      </c>
      <c r="D8063" s="37" t="n">
        <v>40</v>
      </c>
      <c r="E8063" s="37" t="n">
        <v>50</v>
      </c>
      <c r="F8063" s="37" t="inlineStr">
        <is>
          <t>Differs from upstream baseline</t>
        </is>
      </c>
      <c r="G8063" s="3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37" t="inlineStr">
        <is>
          <t>2026-10-05</t>
        </is>
      </c>
      <c r="B8065" s="37" t="inlineStr">
        <is>
          <t>Moves</t>
        </is>
      </c>
      <c r="C8065" s="37" t="inlineStr">
        <is>
          <t>Precipice Blades power</t>
        </is>
      </c>
      <c r="D8065" s="37" t="n">
        <v>120</v>
      </c>
      <c r="E8065" s="37" t="n">
        <v>130</v>
      </c>
      <c r="F8065" s="37" t="inlineStr">
        <is>
          <t>Differs from upstream baseline</t>
        </is>
      </c>
      <c r="G8065" s="3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37" t="inlineStr">
        <is>
          <t>2026-10-05</t>
        </is>
      </c>
      <c r="B8067" s="37" t="inlineStr">
        <is>
          <t>Moves</t>
        </is>
      </c>
      <c r="C8067" s="37" t="inlineStr">
        <is>
          <t>Psycho Boost accuracy</t>
        </is>
      </c>
      <c r="D8067" s="37" t="n">
        <v>90</v>
      </c>
      <c r="E8067" s="37" t="n">
        <v>100</v>
      </c>
      <c r="F8067" s="37" t="inlineStr">
        <is>
          <t>Differs from upstream baseline</t>
        </is>
      </c>
      <c r="G8067" s="3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37" t="inlineStr">
        <is>
          <t>2026-10-05</t>
        </is>
      </c>
      <c r="B8069" s="37" t="inlineStr">
        <is>
          <t>Moves</t>
        </is>
      </c>
      <c r="C8069" s="37" t="inlineStr">
        <is>
          <t>Psyshock power</t>
        </is>
      </c>
      <c r="D8069" s="37" t="n">
        <v>80</v>
      </c>
      <c r="E8069" s="37" t="n">
        <v>85</v>
      </c>
      <c r="F8069" s="37" t="inlineStr">
        <is>
          <t>Differs from upstream baseline</t>
        </is>
      </c>
      <c r="G8069" s="3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37" t="inlineStr">
        <is>
          <t>2026-10-05</t>
        </is>
      </c>
      <c r="B8071" s="37" t="inlineStr">
        <is>
          <t>Moves</t>
        </is>
      </c>
      <c r="C8071" s="37" t="inlineStr">
        <is>
          <t>Pursuit power</t>
        </is>
      </c>
      <c r="D8071" s="37" t="n">
        <v>40</v>
      </c>
      <c r="E8071" s="37" t="n">
        <v>70</v>
      </c>
      <c r="F8071" s="37" t="inlineStr">
        <is>
          <t>Differs from upstream baseline</t>
        </is>
      </c>
      <c r="G8071" s="3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37" t="inlineStr">
        <is>
          <t>2026-10-05</t>
        </is>
      </c>
      <c r="B8073" s="37" t="inlineStr">
        <is>
          <t>Moves</t>
        </is>
      </c>
      <c r="C8073" s="37" t="inlineStr">
        <is>
          <t>Quiver Dance pp</t>
        </is>
      </c>
      <c r="D8073" s="37" t="n">
        <v>20</v>
      </c>
      <c r="E8073" s="37" t="n">
        <v>3</v>
      </c>
      <c r="F8073" s="37" t="inlineStr">
        <is>
          <t>Differs from upstream baseline</t>
        </is>
      </c>
      <c r="G8073" s="3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37" t="inlineStr">
        <is>
          <t>2026-10-05</t>
        </is>
      </c>
      <c r="B8075" s="37" t="inlineStr">
        <is>
          <t>Moves</t>
        </is>
      </c>
      <c r="C8075" s="37" t="inlineStr">
        <is>
          <t>Rage type</t>
        </is>
      </c>
      <c r="D8075" s="37" t="inlineStr">
        <is>
          <t>TYPE_NORMAL</t>
        </is>
      </c>
      <c r="E8075" s="37" t="inlineStr">
        <is>
          <t>TYPE_FIGHTING</t>
        </is>
      </c>
      <c r="F8075" s="37" t="inlineStr">
        <is>
          <t>Differs from upstream baseline</t>
        </is>
      </c>
      <c r="G8075" s="3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37" t="inlineStr">
        <is>
          <t>2026-10-05</t>
        </is>
      </c>
      <c r="B8077" s="37" t="inlineStr">
        <is>
          <t>Moves</t>
        </is>
      </c>
      <c r="C8077" s="37" t="inlineStr">
        <is>
          <t>Rapid Spin power</t>
        </is>
      </c>
      <c r="D8077" s="37" t="n">
        <v>50</v>
      </c>
      <c r="E8077" s="37" t="n">
        <v>60</v>
      </c>
      <c r="F8077" s="37" t="inlineStr">
        <is>
          <t>Differs from upstream baseline</t>
        </is>
      </c>
      <c r="G8077" s="3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37" t="inlineStr">
        <is>
          <t>2026-10-05</t>
        </is>
      </c>
      <c r="B8079" s="37" t="inlineStr">
        <is>
          <t>Moves</t>
        </is>
      </c>
      <c r="C8079" s="37" t="inlineStr">
        <is>
          <t>Razor Leaf power</t>
        </is>
      </c>
      <c r="D8079" s="37" t="n">
        <v>55</v>
      </c>
      <c r="E8079" s="37" t="n">
        <v>60</v>
      </c>
      <c r="F8079" s="37" t="inlineStr">
        <is>
          <t>Differs from upstream baseline</t>
        </is>
      </c>
      <c r="G8079" s="3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37" t="inlineStr">
        <is>
          <t>2026-10-05</t>
        </is>
      </c>
      <c r="B8081" s="37" t="inlineStr">
        <is>
          <t>Moves</t>
        </is>
      </c>
      <c r="C8081" s="37" t="inlineStr">
        <is>
          <t>Razor Shell power</t>
        </is>
      </c>
      <c r="D8081" s="37" t="n">
        <v>75</v>
      </c>
      <c r="E8081" s="37" t="n">
        <v>85</v>
      </c>
      <c r="F8081" s="37" t="inlineStr">
        <is>
          <t>Differs from upstream baseline</t>
        </is>
      </c>
      <c r="G8081" s="3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37" t="inlineStr">
        <is>
          <t>2026-10-05</t>
        </is>
      </c>
      <c r="B8083" s="37" t="inlineStr">
        <is>
          <t>Moves</t>
        </is>
      </c>
      <c r="C8083" s="37" t="inlineStr">
        <is>
          <t>Recover pp</t>
        </is>
      </c>
      <c r="D8083" s="37" t="n">
        <v>5</v>
      </c>
      <c r="E8083" s="37" t="n">
        <v>10</v>
      </c>
      <c r="F8083" s="37" t="inlineStr">
        <is>
          <t>Differs from upstream baseline</t>
        </is>
      </c>
      <c r="G8083" s="3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37" t="inlineStr">
        <is>
          <t>2026-10-05</t>
        </is>
      </c>
      <c r="B8085" s="37" t="inlineStr">
        <is>
          <t>Moves</t>
        </is>
      </c>
      <c r="C8085" s="37" t="inlineStr">
        <is>
          <t>Recycle pp</t>
        </is>
      </c>
      <c r="D8085" s="37" t="n">
        <v>10</v>
      </c>
      <c r="E8085" s="37" t="n">
        <v>15</v>
      </c>
      <c r="F8085" s="37" t="inlineStr">
        <is>
          <t>Differs from upstream baseline</t>
        </is>
      </c>
      <c r="G8085" s="3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37" t="inlineStr">
        <is>
          <t>2026-10-05</t>
        </is>
      </c>
      <c r="B8087" s="37" t="inlineStr">
        <is>
          <t>Moves</t>
        </is>
      </c>
      <c r="C8087" s="37" t="inlineStr">
        <is>
          <t>Refresh accuracy</t>
        </is>
      </c>
      <c r="D8087" s="37" t="n">
        <v>100</v>
      </c>
      <c r="E8087" s="37" t="n">
        <v>0</v>
      </c>
      <c r="F8087" s="37" t="inlineStr">
        <is>
          <t>Differs from upstream baseline</t>
        </is>
      </c>
      <c r="G8087" s="3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37" t="inlineStr">
        <is>
          <t>2026-10-05</t>
        </is>
      </c>
      <c r="B8089" s="37" t="inlineStr">
        <is>
          <t>Moves</t>
        </is>
      </c>
      <c r="C8089" s="37" t="inlineStr">
        <is>
          <t>Relic Song power</t>
        </is>
      </c>
      <c r="D8089" s="37" t="n">
        <v>75</v>
      </c>
      <c r="E8089" s="37" t="n">
        <v>85</v>
      </c>
      <c r="F8089" s="37" t="inlineStr">
        <is>
          <t>Differs from upstream baseline</t>
        </is>
      </c>
      <c r="G8089" s="3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37" t="inlineStr">
        <is>
          <t>2026-10-05</t>
        </is>
      </c>
      <c r="B8091" s="37" t="inlineStr">
        <is>
          <t>Moves</t>
        </is>
      </c>
      <c r="C8091" s="37" t="inlineStr">
        <is>
          <t>Retaliate power</t>
        </is>
      </c>
      <c r="D8091" s="37" t="n">
        <v>70</v>
      </c>
      <c r="E8091" s="37" t="n">
        <v>80</v>
      </c>
      <c r="F8091" s="37" t="inlineStr">
        <is>
          <t>Differs from upstream baseline</t>
        </is>
      </c>
      <c r="G8091" s="3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37" t="inlineStr">
        <is>
          <t>2026-10-05</t>
        </is>
      </c>
      <c r="B8093" s="37" t="inlineStr">
        <is>
          <t>Moves</t>
        </is>
      </c>
      <c r="C8093" s="37" t="inlineStr">
        <is>
          <t>Return power</t>
        </is>
      </c>
      <c r="D8093" s="37" t="n">
        <v>1</v>
      </c>
      <c r="E8093" s="37" t="n">
        <v>121</v>
      </c>
      <c r="F8093" s="37" t="inlineStr">
        <is>
          <t>Differs from upstream baseline</t>
        </is>
      </c>
      <c r="G8093" s="3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37" t="inlineStr">
        <is>
          <t>2026-10-05</t>
        </is>
      </c>
      <c r="B8095" s="37" t="inlineStr">
        <is>
          <t>Moves</t>
        </is>
      </c>
      <c r="C8095" s="37" t="inlineStr">
        <is>
          <t>Roar of Time accuracy</t>
        </is>
      </c>
      <c r="D8095" s="37" t="n">
        <v>90</v>
      </c>
      <c r="E8095" s="37" t="n">
        <v>100</v>
      </c>
      <c r="F8095" s="37" t="inlineStr">
        <is>
          <t>Differs from upstream baseline</t>
        </is>
      </c>
      <c r="G8095" s="3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37" t="inlineStr">
        <is>
          <t>2026-10-05</t>
        </is>
      </c>
      <c r="B8097" s="37" t="inlineStr">
        <is>
          <t>Moves</t>
        </is>
      </c>
      <c r="C8097" s="37" t="inlineStr">
        <is>
          <t>Rock Blast pp</t>
        </is>
      </c>
      <c r="D8097" s="37" t="n">
        <v>10</v>
      </c>
      <c r="E8097" s="37" t="n">
        <v>8</v>
      </c>
      <c r="F8097" s="37" t="inlineStr">
        <is>
          <t>Differs from upstream baseline</t>
        </is>
      </c>
      <c r="G8097" s="3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37" t="inlineStr">
        <is>
          <t>2026-10-05</t>
        </is>
      </c>
      <c r="B8099" s="37" t="inlineStr">
        <is>
          <t>Moves</t>
        </is>
      </c>
      <c r="C8099" s="37" t="inlineStr">
        <is>
          <t>Rock Climb type</t>
        </is>
      </c>
      <c r="D8099" s="37" t="inlineStr">
        <is>
          <t>TYPE_NORMAL</t>
        </is>
      </c>
      <c r="E8099" s="37" t="inlineStr">
        <is>
          <t>TYPE_ROCK</t>
        </is>
      </c>
      <c r="F8099" s="37" t="inlineStr">
        <is>
          <t>Differs from upstream baseline</t>
        </is>
      </c>
      <c r="G8099" s="3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37" t="inlineStr">
        <is>
          <t>2026-10-05</t>
        </is>
      </c>
      <c r="B8101" s="37" t="inlineStr">
        <is>
          <t>Moves</t>
        </is>
      </c>
      <c r="C8101" s="37" t="inlineStr">
        <is>
          <t>Rock Slide accuracy</t>
        </is>
      </c>
      <c r="D8101" s="37" t="n">
        <v>90</v>
      </c>
      <c r="E8101" s="37" t="n">
        <v>100</v>
      </c>
      <c r="F8101" s="37" t="inlineStr">
        <is>
          <t>Differs from upstream baseline</t>
        </is>
      </c>
      <c r="G8101" s="3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37" t="inlineStr">
        <is>
          <t>2026-10-05</t>
        </is>
      </c>
      <c r="B8103" s="37" t="inlineStr">
        <is>
          <t>Moves</t>
        </is>
      </c>
      <c r="C8103" s="37" t="inlineStr">
        <is>
          <t>Rock Throw accuracy</t>
        </is>
      </c>
      <c r="D8103" s="37" t="n">
        <v>90</v>
      </c>
      <c r="E8103" s="37" t="n">
        <v>100</v>
      </c>
      <c r="F8103" s="37" t="inlineStr">
        <is>
          <t>Differs from upstream baseline</t>
        </is>
      </c>
      <c r="G8103" s="3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37" t="inlineStr">
        <is>
          <t>2026-10-05</t>
        </is>
      </c>
      <c r="B8105" s="37" t="inlineStr">
        <is>
          <t>Moves</t>
        </is>
      </c>
      <c r="C8105" s="37" t="inlineStr">
        <is>
          <t>Rock Tomb accuracy</t>
        </is>
      </c>
      <c r="D8105" s="37" t="n">
        <v>95</v>
      </c>
      <c r="E8105" s="37" t="n">
        <v>100</v>
      </c>
      <c r="F8105" s="37" t="inlineStr">
        <is>
          <t>Differs from upstream baseline</t>
        </is>
      </c>
      <c r="G8105" s="3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37" t="inlineStr">
        <is>
          <t>2026-10-05</t>
        </is>
      </c>
      <c r="B8107" s="37" t="inlineStr">
        <is>
          <t>Moves</t>
        </is>
      </c>
      <c r="C8107" s="37" t="inlineStr">
        <is>
          <t>Rock Wrecker power</t>
        </is>
      </c>
      <c r="D8107" s="37" t="n">
        <v>150</v>
      </c>
      <c r="E8107" s="37" t="n">
        <v>40</v>
      </c>
      <c r="F8107" s="37" t="inlineStr">
        <is>
          <t>Differs from upstream baseline</t>
        </is>
      </c>
      <c r="G8107" s="3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37" t="inlineStr">
        <is>
          <t>2026-10-05</t>
        </is>
      </c>
      <c r="B8109" s="37" t="inlineStr">
        <is>
          <t>Moves</t>
        </is>
      </c>
      <c r="C8109" s="37" t="inlineStr">
        <is>
          <t>Rock Wrecker pp</t>
        </is>
      </c>
      <c r="D8109" s="37" t="n">
        <v>5</v>
      </c>
      <c r="E8109" s="37" t="n">
        <v>8</v>
      </c>
      <c r="F8109" s="37" t="inlineStr">
        <is>
          <t>Differs from upstream baseline</t>
        </is>
      </c>
      <c r="G8109" s="3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37" t="inlineStr">
        <is>
          <t>2026-10-05</t>
        </is>
      </c>
      <c r="B8111" s="37" t="inlineStr">
        <is>
          <t>Moves</t>
        </is>
      </c>
      <c r="C8111" s="37" t="inlineStr">
        <is>
          <t>Rollout power</t>
        </is>
      </c>
      <c r="D8111" s="37" t="n">
        <v>30</v>
      </c>
      <c r="E8111" s="37" t="n">
        <v>40</v>
      </c>
      <c r="F8111" s="37" t="inlineStr">
        <is>
          <t>Differs from upstream baseline</t>
        </is>
      </c>
      <c r="G8111" s="3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37" t="inlineStr">
        <is>
          <t>2026-10-05</t>
        </is>
      </c>
      <c r="B8113" s="37" t="inlineStr">
        <is>
          <t>Moves</t>
        </is>
      </c>
      <c r="C8113" s="37" t="inlineStr">
        <is>
          <t>Rollout pp</t>
        </is>
      </c>
      <c r="D8113" s="37" t="n">
        <v>20</v>
      </c>
      <c r="E8113" s="37" t="n">
        <v>5</v>
      </c>
      <c r="F8113" s="37" t="inlineStr">
        <is>
          <t>Differs from upstream baseline</t>
        </is>
      </c>
      <c r="G8113" s="3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37" t="inlineStr">
        <is>
          <t>2026-10-05</t>
        </is>
      </c>
      <c r="B8115" s="37" t="inlineStr">
        <is>
          <t>Moves</t>
        </is>
      </c>
      <c r="C8115" s="37" t="inlineStr">
        <is>
          <t>Round power</t>
        </is>
      </c>
      <c r="D8115" s="37" t="n">
        <v>60</v>
      </c>
      <c r="E8115" s="37" t="n">
        <v>70</v>
      </c>
      <c r="F8115" s="37" t="inlineStr">
        <is>
          <t>Differs from upstream baseline</t>
        </is>
      </c>
      <c r="G8115" s="3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37" t="inlineStr">
        <is>
          <t>2026-10-05</t>
        </is>
      </c>
      <c r="B8117" s="37" t="inlineStr">
        <is>
          <t>Moves</t>
        </is>
      </c>
      <c r="C8117" s="37" t="inlineStr">
        <is>
          <t>Sacred Fire accuracy</t>
        </is>
      </c>
      <c r="D8117" s="37" t="n">
        <v>95</v>
      </c>
      <c r="E8117" s="37" t="n">
        <v>100</v>
      </c>
      <c r="F8117" s="37" t="inlineStr">
        <is>
          <t>Differs from upstream baseline</t>
        </is>
      </c>
      <c r="G8117" s="3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37" t="inlineStr">
        <is>
          <t>2026-10-05</t>
        </is>
      </c>
      <c r="B8119" s="37" t="inlineStr">
        <is>
          <t>Moves</t>
        </is>
      </c>
      <c r="C8119" s="37" t="inlineStr">
        <is>
          <t>Safeguard pp</t>
        </is>
      </c>
      <c r="D8119" s="37" t="n">
        <v>25</v>
      </c>
      <c r="E8119" s="37" t="n">
        <v>5</v>
      </c>
      <c r="F8119" s="37" t="inlineStr">
        <is>
          <t>Differs from upstream baseline</t>
        </is>
      </c>
      <c r="G8119" s="3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37" t="inlineStr">
        <is>
          <t>2026-10-05</t>
        </is>
      </c>
      <c r="B8121" s="37" t="inlineStr">
        <is>
          <t>Moves</t>
        </is>
      </c>
      <c r="C8121" s="37" t="inlineStr">
        <is>
          <t>Sand Attack pp</t>
        </is>
      </c>
      <c r="D8121" s="37" t="n">
        <v>15</v>
      </c>
      <c r="E8121" s="37" t="n">
        <v>5</v>
      </c>
      <c r="F8121" s="37" t="inlineStr">
        <is>
          <t>Differs from upstream baseline</t>
        </is>
      </c>
      <c r="G8121" s="3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37" t="inlineStr">
        <is>
          <t>2026-10-05</t>
        </is>
      </c>
      <c r="B8123" s="37" t="inlineStr">
        <is>
          <t>Moves</t>
        </is>
      </c>
      <c r="C8123" s="37" t="inlineStr">
        <is>
          <t>Sand Tomb accuracy</t>
        </is>
      </c>
      <c r="D8123" s="37" t="n">
        <v>85</v>
      </c>
      <c r="E8123" s="37" t="n">
        <v>100</v>
      </c>
      <c r="F8123" s="37" t="inlineStr">
        <is>
          <t>Differs from upstream baseline</t>
        </is>
      </c>
      <c r="G8123" s="3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37" t="inlineStr">
        <is>
          <t>2026-10-05</t>
        </is>
      </c>
      <c r="B8125" s="37" t="inlineStr">
        <is>
          <t>Moves</t>
        </is>
      </c>
      <c r="C8125" s="37" t="inlineStr">
        <is>
          <t>Screech pp</t>
        </is>
      </c>
      <c r="D8125" s="37" t="n">
        <v>40</v>
      </c>
      <c r="E8125" s="37" t="n">
        <v>5</v>
      </c>
      <c r="F8125" s="37" t="inlineStr">
        <is>
          <t>Differs from upstream baseline</t>
        </is>
      </c>
      <c r="G8125" s="3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37" t="inlineStr">
        <is>
          <t>2026-10-05</t>
        </is>
      </c>
      <c r="B8127" s="37" t="inlineStr">
        <is>
          <t>Moves</t>
        </is>
      </c>
      <c r="C8127" s="37" t="inlineStr">
        <is>
          <t>Secret Sword power</t>
        </is>
      </c>
      <c r="D8127" s="37" t="n">
        <v>85</v>
      </c>
      <c r="E8127" s="37" t="n">
        <v>90</v>
      </c>
      <c r="F8127" s="37" t="inlineStr">
        <is>
          <t>Differs from upstream baseline</t>
        </is>
      </c>
      <c r="G8127" s="3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37" t="inlineStr">
        <is>
          <t>2026-10-05</t>
        </is>
      </c>
      <c r="B8129" s="37" t="inlineStr">
        <is>
          <t>Moves</t>
        </is>
      </c>
      <c r="C8129" s="37" t="inlineStr">
        <is>
          <t>Shadow Ball power</t>
        </is>
      </c>
      <c r="D8129" s="37" t="n">
        <v>80</v>
      </c>
      <c r="E8129" s="37" t="n">
        <v>90</v>
      </c>
      <c r="F8129" s="37" t="inlineStr">
        <is>
          <t>Differs from upstream baseline</t>
        </is>
      </c>
      <c r="G8129" s="3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37" t="inlineStr">
        <is>
          <t>2026-10-05</t>
        </is>
      </c>
      <c r="B8131" s="37" t="inlineStr">
        <is>
          <t>Moves</t>
        </is>
      </c>
      <c r="C8131" s="37" t="inlineStr">
        <is>
          <t>Shadow Punch power</t>
        </is>
      </c>
      <c r="D8131" s="37" t="n">
        <v>60</v>
      </c>
      <c r="E8131" s="37" t="n">
        <v>95</v>
      </c>
      <c r="F8131" s="37" t="inlineStr">
        <is>
          <t>Differs from upstream baseline</t>
        </is>
      </c>
      <c r="G8131" s="3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37" t="inlineStr">
        <is>
          <t>2026-10-05</t>
        </is>
      </c>
      <c r="B8133" s="37" t="inlineStr">
        <is>
          <t>Moves</t>
        </is>
      </c>
      <c r="C8133" s="37" t="inlineStr">
        <is>
          <t>Sharpen pp</t>
        </is>
      </c>
      <c r="D8133" s="37" t="n">
        <v>30</v>
      </c>
      <c r="E8133" s="37" t="n">
        <v>3</v>
      </c>
      <c r="F8133" s="37" t="inlineStr">
        <is>
          <t>Differs from upstream baseline</t>
        </is>
      </c>
      <c r="G8133" s="3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37" t="inlineStr">
        <is>
          <t>2026-10-05</t>
        </is>
      </c>
      <c r="B8135" s="37" t="inlineStr">
        <is>
          <t>Moves</t>
        </is>
      </c>
      <c r="C8135" s="37" t="inlineStr">
        <is>
          <t>Sheer Cold accuracy</t>
        </is>
      </c>
      <c r="D8135" s="37" t="n">
        <v>30</v>
      </c>
      <c r="E8135" s="37" t="n">
        <v>50</v>
      </c>
      <c r="F8135" s="37" t="inlineStr">
        <is>
          <t>Differs from upstream baseline</t>
        </is>
      </c>
      <c r="G8135" s="3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37" t="inlineStr">
        <is>
          <t>2026-10-05</t>
        </is>
      </c>
      <c r="B8137" s="37" t="inlineStr">
        <is>
          <t>Moves</t>
        </is>
      </c>
      <c r="C8137" s="37" t="inlineStr">
        <is>
          <t>Shift Gear pp</t>
        </is>
      </c>
      <c r="D8137" s="37" t="n">
        <v>10</v>
      </c>
      <c r="E8137" s="37" t="n">
        <v>5</v>
      </c>
      <c r="F8137" s="37" t="inlineStr">
        <is>
          <t>Differs from upstream baseline</t>
        </is>
      </c>
      <c r="G8137" s="3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37" t="inlineStr">
        <is>
          <t>2026-10-05</t>
        </is>
      </c>
      <c r="B8139" s="37" t="inlineStr">
        <is>
          <t>Moves</t>
        </is>
      </c>
      <c r="C8139" s="37" t="inlineStr">
        <is>
          <t>Signal Beam power</t>
        </is>
      </c>
      <c r="D8139" s="37" t="n">
        <v>75</v>
      </c>
      <c r="E8139" s="37" t="n">
        <v>95</v>
      </c>
      <c r="F8139" s="37" t="inlineStr">
        <is>
          <t>Differs from upstream baseline</t>
        </is>
      </c>
      <c r="G8139" s="3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37" t="inlineStr">
        <is>
          <t>2026-10-05</t>
        </is>
      </c>
      <c r="B8141" s="37" t="inlineStr">
        <is>
          <t>Moves</t>
        </is>
      </c>
      <c r="C8141" s="37" t="inlineStr">
        <is>
          <t>Silver Wind accuracy</t>
        </is>
      </c>
      <c r="D8141" s="37" t="n">
        <v>100</v>
      </c>
      <c r="E8141" s="37" t="n">
        <v>0</v>
      </c>
      <c r="F8141" s="37" t="inlineStr">
        <is>
          <t>Differs from upstream baseline</t>
        </is>
      </c>
      <c r="G8141" s="3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37" t="inlineStr">
        <is>
          <t>2026-10-05</t>
        </is>
      </c>
      <c r="B8143" s="37" t="inlineStr">
        <is>
          <t>Moves</t>
        </is>
      </c>
      <c r="C8143" s="37" t="inlineStr">
        <is>
          <t>Sing pp</t>
        </is>
      </c>
      <c r="D8143" s="37" t="n">
        <v>15</v>
      </c>
      <c r="E8143" s="37" t="n">
        <v>8</v>
      </c>
      <c r="F8143" s="37" t="inlineStr">
        <is>
          <t>Differs from upstream baseline</t>
        </is>
      </c>
      <c r="G8143" s="3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37" t="inlineStr">
        <is>
          <t>2026-10-05</t>
        </is>
      </c>
      <c r="B8145" s="37" t="inlineStr">
        <is>
          <t>Moves</t>
        </is>
      </c>
      <c r="C8145" s="37" t="inlineStr">
        <is>
          <t>Sky Attack power</t>
        </is>
      </c>
      <c r="D8145" s="37" t="n">
        <v>140</v>
      </c>
      <c r="E8145" s="37" t="n">
        <v>120</v>
      </c>
      <c r="F8145" s="37" t="inlineStr">
        <is>
          <t>Differs from upstream baseline</t>
        </is>
      </c>
      <c r="G8145" s="3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37" t="inlineStr">
        <is>
          <t>2026-10-05</t>
        </is>
      </c>
      <c r="B8147" s="37" t="inlineStr">
        <is>
          <t>Moves</t>
        </is>
      </c>
      <c r="C8147" s="37" t="inlineStr">
        <is>
          <t>Sky Drop power</t>
        </is>
      </c>
      <c r="D8147" s="37" t="n">
        <v>60</v>
      </c>
      <c r="E8147" s="37" t="n">
        <v>70</v>
      </c>
      <c r="F8147" s="37" t="inlineStr">
        <is>
          <t>Differs from upstream baseline</t>
        </is>
      </c>
      <c r="G8147" s="3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37" t="inlineStr">
        <is>
          <t>2026-10-05</t>
        </is>
      </c>
      <c r="B8149" s="37" t="inlineStr">
        <is>
          <t>Moves</t>
        </is>
      </c>
      <c r="C8149" s="37" t="inlineStr">
        <is>
          <t>Sky Uppercut accuracy</t>
        </is>
      </c>
      <c r="D8149" s="37" t="n">
        <v>90</v>
      </c>
      <c r="E8149" s="37" t="n">
        <v>100</v>
      </c>
      <c r="F8149" s="37" t="inlineStr">
        <is>
          <t>Differs from upstream baseline</t>
        </is>
      </c>
      <c r="G8149" s="3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37" t="inlineStr">
        <is>
          <t>2026-10-05</t>
        </is>
      </c>
      <c r="B8151" s="37" t="inlineStr">
        <is>
          <t>Moves</t>
        </is>
      </c>
      <c r="C8151" s="37" t="inlineStr">
        <is>
          <t>Slack Off pp</t>
        </is>
      </c>
      <c r="D8151" s="37" t="n">
        <v>5</v>
      </c>
      <c r="E8151" s="37" t="n">
        <v>10</v>
      </c>
      <c r="F8151" s="37" t="inlineStr">
        <is>
          <t>Differs from upstream baseline</t>
        </is>
      </c>
      <c r="G8151" s="3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37" t="inlineStr">
        <is>
          <t>2026-10-05</t>
        </is>
      </c>
      <c r="B8153" s="37" t="inlineStr">
        <is>
          <t>Moves</t>
        </is>
      </c>
      <c r="C8153" s="37" t="inlineStr">
        <is>
          <t>Slam accuracy</t>
        </is>
      </c>
      <c r="D8153" s="37" t="n">
        <v>75</v>
      </c>
      <c r="E8153" s="37" t="n">
        <v>100</v>
      </c>
      <c r="F8153" s="37" t="inlineStr">
        <is>
          <t>Differs from upstream baseline</t>
        </is>
      </c>
      <c r="G8153" s="3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37" t="inlineStr">
        <is>
          <t>2026-10-05</t>
        </is>
      </c>
      <c r="B8155" s="37" t="inlineStr">
        <is>
          <t>Moves</t>
        </is>
      </c>
      <c r="C8155" s="37" t="inlineStr">
        <is>
          <t>Sleep Powder accuracy</t>
        </is>
      </c>
      <c r="D8155" s="37" t="n">
        <v>75</v>
      </c>
      <c r="E8155" s="37" t="n">
        <v>90</v>
      </c>
      <c r="F8155" s="37" t="inlineStr">
        <is>
          <t>Differs from upstream baseline</t>
        </is>
      </c>
      <c r="G8155" s="3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37" t="inlineStr">
        <is>
          <t>2026-10-05</t>
        </is>
      </c>
      <c r="B8157" s="37" t="inlineStr">
        <is>
          <t>Moves</t>
        </is>
      </c>
      <c r="C8157" s="37" t="inlineStr">
        <is>
          <t>Sludge power</t>
        </is>
      </c>
      <c r="D8157" s="37" t="n">
        <v>65</v>
      </c>
      <c r="E8157" s="37" t="n">
        <v>70</v>
      </c>
      <c r="F8157" s="37" t="inlineStr">
        <is>
          <t>Differs from upstream baseline</t>
        </is>
      </c>
      <c r="G8157" s="3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37" t="inlineStr">
        <is>
          <t>2026-10-05</t>
        </is>
      </c>
      <c r="B8159" s="37" t="inlineStr">
        <is>
          <t>Moves</t>
        </is>
      </c>
      <c r="C8159" s="37" t="inlineStr">
        <is>
          <t>Smack Down power</t>
        </is>
      </c>
      <c r="D8159" s="37" t="n">
        <v>50</v>
      </c>
      <c r="E8159" s="37" t="n">
        <v>60</v>
      </c>
      <c r="F8159" s="37" t="inlineStr">
        <is>
          <t>Differs from upstream baseline</t>
        </is>
      </c>
      <c r="G8159" s="3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37" t="inlineStr">
        <is>
          <t>2026-10-05</t>
        </is>
      </c>
      <c r="B8161" s="37" t="inlineStr">
        <is>
          <t>Moves</t>
        </is>
      </c>
      <c r="C8161" s="37" t="inlineStr">
        <is>
          <t>Smog power</t>
        </is>
      </c>
      <c r="D8161" s="37" t="n">
        <v>30</v>
      </c>
      <c r="E8161" s="37" t="n">
        <v>60</v>
      </c>
      <c r="F8161" s="37" t="inlineStr">
        <is>
          <t>Differs from upstream baseline</t>
        </is>
      </c>
      <c r="G8161" s="3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37" t="inlineStr">
        <is>
          <t>2026-10-05</t>
        </is>
      </c>
      <c r="B8163" s="37" t="inlineStr">
        <is>
          <t>Moves</t>
        </is>
      </c>
      <c r="C8163" s="37" t="inlineStr">
        <is>
          <t>Smokescreen pp</t>
        </is>
      </c>
      <c r="D8163" s="37" t="n">
        <v>20</v>
      </c>
      <c r="E8163" s="37" t="n">
        <v>5</v>
      </c>
      <c r="F8163" s="37" t="inlineStr">
        <is>
          <t>Differs from upstream baseline</t>
        </is>
      </c>
      <c r="G8163" s="3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37" t="inlineStr">
        <is>
          <t>2026-10-05</t>
        </is>
      </c>
      <c r="B8165" s="37" t="inlineStr">
        <is>
          <t>Moves</t>
        </is>
      </c>
      <c r="C8165" s="37" t="inlineStr">
        <is>
          <t>Snarl accuracy</t>
        </is>
      </c>
      <c r="D8165" s="37" t="n">
        <v>95</v>
      </c>
      <c r="E8165" s="37" t="n">
        <v>100</v>
      </c>
      <c r="F8165" s="37" t="inlineStr">
        <is>
          <t>Differs from upstream baseline</t>
        </is>
      </c>
      <c r="G8165" s="3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37" t="inlineStr">
        <is>
          <t>2026-10-05</t>
        </is>
      </c>
      <c r="B8167" s="37" t="inlineStr">
        <is>
          <t>Moves</t>
        </is>
      </c>
      <c r="C8167" s="37" t="inlineStr">
        <is>
          <t>Soft-Boiled accuracy</t>
        </is>
      </c>
      <c r="D8167" s="37" t="n">
        <v>100</v>
      </c>
      <c r="E8167" s="37" t="n">
        <v>0</v>
      </c>
      <c r="F8167" s="37" t="inlineStr">
        <is>
          <t>Differs from upstream baseline</t>
        </is>
      </c>
      <c r="G8167" s="3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37" t="inlineStr">
        <is>
          <t>2026-10-05</t>
        </is>
      </c>
      <c r="B8169" s="37" t="inlineStr">
        <is>
          <t>Moves</t>
        </is>
      </c>
      <c r="C8169" s="37" t="inlineStr">
        <is>
          <t>Solar Beam pp</t>
        </is>
      </c>
      <c r="D8169" s="37" t="n">
        <v>10</v>
      </c>
      <c r="E8169" s="37" t="n">
        <v>15</v>
      </c>
      <c r="F8169" s="37" t="inlineStr">
        <is>
          <t>Differs from upstream baseline</t>
        </is>
      </c>
      <c r="G8169" s="3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37" t="inlineStr">
        <is>
          <t>2026-10-05</t>
        </is>
      </c>
      <c r="B8171" s="37" t="inlineStr">
        <is>
          <t>Moves</t>
        </is>
      </c>
      <c r="C8171" s="37" t="inlineStr">
        <is>
          <t>Spacial Rend power</t>
        </is>
      </c>
      <c r="D8171" s="37" t="n">
        <v>100</v>
      </c>
      <c r="E8171" s="37" t="n">
        <v>120</v>
      </c>
      <c r="F8171" s="37" t="inlineStr">
        <is>
          <t>Differs from upstream baseline</t>
        </is>
      </c>
      <c r="G8171" s="3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37" t="inlineStr">
        <is>
          <t>2026-10-05</t>
        </is>
      </c>
      <c r="B8173" s="37" t="inlineStr">
        <is>
          <t>Moves</t>
        </is>
      </c>
      <c r="C8173" s="37" t="inlineStr">
        <is>
          <t>Spark power</t>
        </is>
      </c>
      <c r="D8173" s="37" t="n">
        <v>65</v>
      </c>
      <c r="E8173" s="37" t="n">
        <v>70</v>
      </c>
      <c r="F8173" s="37" t="inlineStr">
        <is>
          <t>Differs from upstream baseline</t>
        </is>
      </c>
      <c r="G8173" s="3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37" t="inlineStr">
        <is>
          <t>2026-10-05</t>
        </is>
      </c>
      <c r="B8175" s="37" t="inlineStr">
        <is>
          <t>Moves</t>
        </is>
      </c>
      <c r="C8175" s="37" t="inlineStr">
        <is>
          <t>Steamroller power</t>
        </is>
      </c>
      <c r="D8175" s="37" t="n">
        <v>65</v>
      </c>
      <c r="E8175" s="37" t="n">
        <v>75</v>
      </c>
      <c r="F8175" s="37" t="inlineStr">
        <is>
          <t>Differs from upstream baseline</t>
        </is>
      </c>
      <c r="G8175" s="3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37" t="inlineStr">
        <is>
          <t>2026-10-05</t>
        </is>
      </c>
      <c r="B8177" s="37" t="inlineStr">
        <is>
          <t>Moves</t>
        </is>
      </c>
      <c r="C8177" s="37" t="inlineStr">
        <is>
          <t>Steel Wing power</t>
        </is>
      </c>
      <c r="D8177" s="37" t="n">
        <v>70</v>
      </c>
      <c r="E8177" s="37" t="n">
        <v>80</v>
      </c>
      <c r="F8177" s="37" t="inlineStr">
        <is>
          <t>Differs from upstream baseline</t>
        </is>
      </c>
      <c r="G8177" s="3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37" t="inlineStr">
        <is>
          <t>2026-10-05</t>
        </is>
      </c>
      <c r="B8179" s="37" t="inlineStr">
        <is>
          <t>Moves</t>
        </is>
      </c>
      <c r="C8179" s="37" t="inlineStr">
        <is>
          <t>Stockpile pp</t>
        </is>
      </c>
      <c r="D8179" s="37" t="n">
        <v>20</v>
      </c>
      <c r="E8179" s="37" t="n">
        <v>10</v>
      </c>
      <c r="F8179" s="37" t="inlineStr">
        <is>
          <t>Differs from upstream baseline</t>
        </is>
      </c>
      <c r="G8179" s="3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37" t="inlineStr">
        <is>
          <t>2026-10-05</t>
        </is>
      </c>
      <c r="B8181" s="37" t="inlineStr">
        <is>
          <t>Moves</t>
        </is>
      </c>
      <c r="C8181" s="37" t="inlineStr">
        <is>
          <t>Stomp type</t>
        </is>
      </c>
      <c r="D8181" s="37" t="inlineStr">
        <is>
          <t>TYPE_NORMAL</t>
        </is>
      </c>
      <c r="E8181" s="37" t="inlineStr">
        <is>
          <t>TYPE_GROUND</t>
        </is>
      </c>
      <c r="F8181" s="37" t="inlineStr">
        <is>
          <t>Differs from upstream baseline</t>
        </is>
      </c>
      <c r="G8181" s="3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37" t="inlineStr">
        <is>
          <t>2026-10-05</t>
        </is>
      </c>
      <c r="B8183" s="37" t="inlineStr">
        <is>
          <t>Moves</t>
        </is>
      </c>
      <c r="C8183" s="37" t="inlineStr">
        <is>
          <t>Storm Throw power</t>
        </is>
      </c>
      <c r="D8183" s="37" t="n">
        <v>60</v>
      </c>
      <c r="E8183" s="37" t="n">
        <v>70</v>
      </c>
      <c r="F8183" s="37" t="inlineStr">
        <is>
          <t>Differs from upstream baseline</t>
        </is>
      </c>
      <c r="G8183" s="3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37" t="inlineStr">
        <is>
          <t>2026-10-05</t>
        </is>
      </c>
      <c r="B8185" s="37" t="inlineStr">
        <is>
          <t>Moves</t>
        </is>
      </c>
      <c r="C8185" s="37" t="inlineStr">
        <is>
          <t>Struggle Bug power</t>
        </is>
      </c>
      <c r="D8185" s="37" t="n">
        <v>50</v>
      </c>
      <c r="E8185" s="37" t="n">
        <v>60</v>
      </c>
      <c r="F8185" s="37" t="inlineStr">
        <is>
          <t>Differs from upstream baseline</t>
        </is>
      </c>
      <c r="G8185" s="3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37" t="inlineStr">
        <is>
          <t>2026-10-05</t>
        </is>
      </c>
      <c r="B8187" s="37" t="inlineStr">
        <is>
          <t>Moves</t>
        </is>
      </c>
      <c r="C8187" s="37" t="inlineStr">
        <is>
          <t>Submission power</t>
        </is>
      </c>
      <c r="D8187" s="37" t="n">
        <v>80</v>
      </c>
      <c r="E8187" s="37" t="n">
        <v>90</v>
      </c>
      <c r="F8187" s="37" t="inlineStr">
        <is>
          <t>Differs from upstream baseline</t>
        </is>
      </c>
      <c r="G8187" s="3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37" t="inlineStr">
        <is>
          <t>2026-10-05</t>
        </is>
      </c>
      <c r="B8189" s="37" t="inlineStr">
        <is>
          <t>Moves</t>
        </is>
      </c>
      <c r="C8189" s="37" t="inlineStr">
        <is>
          <t>Submission pp</t>
        </is>
      </c>
      <c r="D8189" s="37" t="n">
        <v>20</v>
      </c>
      <c r="E8189" s="37" t="n">
        <v>8</v>
      </c>
      <c r="F8189" s="37" t="inlineStr">
        <is>
          <t>Differs from upstream baseline</t>
        </is>
      </c>
      <c r="G8189" s="3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37" t="inlineStr">
        <is>
          <t>2026-10-05</t>
        </is>
      </c>
      <c r="B8191" s="37" t="inlineStr">
        <is>
          <t>Moves</t>
        </is>
      </c>
      <c r="C8191" s="37" t="inlineStr">
        <is>
          <t>Sucker Punch power</t>
        </is>
      </c>
      <c r="D8191" s="37" t="n">
        <v>70</v>
      </c>
      <c r="E8191" s="37" t="n">
        <v>80</v>
      </c>
      <c r="F8191" s="37" t="inlineStr">
        <is>
          <t>Differs from upstream baseline</t>
        </is>
      </c>
      <c r="G8191" s="3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37" t="inlineStr">
        <is>
          <t>2026-10-05</t>
        </is>
      </c>
      <c r="B8193" s="37" t="inlineStr">
        <is>
          <t>Moves</t>
        </is>
      </c>
      <c r="C8193" s="37" t="inlineStr">
        <is>
          <t>Superpower power</t>
        </is>
      </c>
      <c r="D8193" s="37" t="n">
        <v>120</v>
      </c>
      <c r="E8193" s="37" t="n">
        <v>140</v>
      </c>
      <c r="F8193" s="37" t="inlineStr">
        <is>
          <t>Differs from upstream baseline</t>
        </is>
      </c>
      <c r="G8193" s="3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37" t="inlineStr">
        <is>
          <t>2026-10-05</t>
        </is>
      </c>
      <c r="B8195" s="37" t="inlineStr">
        <is>
          <t>Moves</t>
        </is>
      </c>
      <c r="C8195" s="37" t="inlineStr">
        <is>
          <t>Super Fang accuracy</t>
        </is>
      </c>
      <c r="D8195" s="37" t="n">
        <v>90</v>
      </c>
      <c r="E8195" s="37" t="n">
        <v>100</v>
      </c>
      <c r="F8195" s="37" t="inlineStr">
        <is>
          <t>Differs from upstream baseline</t>
        </is>
      </c>
      <c r="G8195" s="3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37" t="inlineStr">
        <is>
          <t>2026-10-05</t>
        </is>
      </c>
      <c r="B8197" s="37" t="inlineStr">
        <is>
          <t>Moves</t>
        </is>
      </c>
      <c r="C8197" s="37" t="inlineStr">
        <is>
          <t>Surf power</t>
        </is>
      </c>
      <c r="D8197" s="37" t="n">
        <v>90</v>
      </c>
      <c r="E8197" s="37" t="n">
        <v>95</v>
      </c>
      <c r="F8197" s="37" t="inlineStr">
        <is>
          <t>Differs from upstream baseline</t>
        </is>
      </c>
      <c r="G8197" s="3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37" t="inlineStr">
        <is>
          <t>2026-10-05</t>
        </is>
      </c>
      <c r="B8199" s="37" t="inlineStr">
        <is>
          <t>Moves</t>
        </is>
      </c>
      <c r="C8199" s="37" t="inlineStr">
        <is>
          <t>Swallow power</t>
        </is>
      </c>
      <c r="D8199" s="37" t="n">
        <v>0</v>
      </c>
      <c r="E8199" s="37" t="n">
        <v>90</v>
      </c>
      <c r="F8199" s="37" t="inlineStr">
        <is>
          <t>Differs from upstream baseline</t>
        </is>
      </c>
      <c r="G8199" s="3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37" t="inlineStr">
        <is>
          <t>2026-10-05</t>
        </is>
      </c>
      <c r="B8201" s="37" t="inlineStr">
        <is>
          <t>Moves</t>
        </is>
      </c>
      <c r="C8201" s="37" t="inlineStr">
        <is>
          <t>Swallow type</t>
        </is>
      </c>
      <c r="D8201" s="37" t="inlineStr">
        <is>
          <t>TYPE_NORMAL</t>
        </is>
      </c>
      <c r="E8201" s="37" t="inlineStr">
        <is>
          <t>TYPE_POISON</t>
        </is>
      </c>
      <c r="F8201" s="37" t="inlineStr">
        <is>
          <t>Differs from upstream baseline</t>
        </is>
      </c>
      <c r="G8201" s="3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37" t="inlineStr">
        <is>
          <t>2026-10-05</t>
        </is>
      </c>
      <c r="B8203" s="37" t="inlineStr">
        <is>
          <t>Moves</t>
        </is>
      </c>
      <c r="C8203" s="37" t="inlineStr">
        <is>
          <t>Sweet Scent pp</t>
        </is>
      </c>
      <c r="D8203" s="37" t="n">
        <v>20</v>
      </c>
      <c r="E8203" s="37" t="n">
        <v>2</v>
      </c>
      <c r="F8203" s="37" t="inlineStr">
        <is>
          <t>Differs from upstream baseline</t>
        </is>
      </c>
      <c r="G8203" s="3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37" t="inlineStr">
        <is>
          <t>2026-10-05</t>
        </is>
      </c>
      <c r="B8205" s="37" t="inlineStr">
        <is>
          <t>Moves</t>
        </is>
      </c>
      <c r="C8205" s="37" t="inlineStr">
        <is>
          <t>Tackle power</t>
        </is>
      </c>
      <c r="D8205" s="37" t="n">
        <v>40</v>
      </c>
      <c r="E8205" s="37" t="n">
        <v>35</v>
      </c>
      <c r="F8205" s="37" t="inlineStr">
        <is>
          <t>Differs from upstream baseline</t>
        </is>
      </c>
      <c r="G8205" s="3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37" t="inlineStr">
        <is>
          <t>2026-10-05</t>
        </is>
      </c>
      <c r="B8207" s="37" t="inlineStr">
        <is>
          <t>Moves</t>
        </is>
      </c>
      <c r="C8207" s="37" t="inlineStr">
        <is>
          <t>Tail Slap power</t>
        </is>
      </c>
      <c r="D8207" s="37" t="n">
        <v>25</v>
      </c>
      <c r="E8207" s="37" t="n">
        <v>30</v>
      </c>
      <c r="F8207" s="37" t="inlineStr">
        <is>
          <t>Differs from upstream baseline</t>
        </is>
      </c>
      <c r="G8207" s="3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37" t="inlineStr">
        <is>
          <t>2026-10-05</t>
        </is>
      </c>
      <c r="B8209" s="37" t="inlineStr">
        <is>
          <t>Moves</t>
        </is>
      </c>
      <c r="C8209" s="37" t="inlineStr">
        <is>
          <t>Tail Whip pp</t>
        </is>
      </c>
      <c r="D8209" s="37" t="n">
        <v>30</v>
      </c>
      <c r="E8209" s="37" t="n">
        <v>1</v>
      </c>
      <c r="F8209" s="37" t="inlineStr">
        <is>
          <t>Differs from upstream baseline</t>
        </is>
      </c>
      <c r="G8209" s="3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37" t="inlineStr">
        <is>
          <t>2026-10-05</t>
        </is>
      </c>
      <c r="B8211" s="37" t="inlineStr">
        <is>
          <t>Moves</t>
        </is>
      </c>
      <c r="C8211" s="37" t="inlineStr">
        <is>
          <t>Taunt pp</t>
        </is>
      </c>
      <c r="D8211" s="37" t="n">
        <v>20</v>
      </c>
      <c r="E8211" s="37" t="n">
        <v>15</v>
      </c>
      <c r="F8211" s="37" t="inlineStr">
        <is>
          <t>Differs from upstream baseline</t>
        </is>
      </c>
      <c r="G8211" s="3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37" t="inlineStr">
        <is>
          <t>2026-10-05</t>
        </is>
      </c>
      <c r="B8213" s="37" t="inlineStr">
        <is>
          <t>Moves</t>
        </is>
      </c>
      <c r="C8213" s="37" t="inlineStr">
        <is>
          <t>Thief pp</t>
        </is>
      </c>
      <c r="D8213" s="37" t="n">
        <v>25</v>
      </c>
      <c r="E8213" s="37" t="n">
        <v>10</v>
      </c>
      <c r="F8213" s="37" t="inlineStr">
        <is>
          <t>Differs from upstream baseline</t>
        </is>
      </c>
      <c r="G8213" s="3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37" t="inlineStr">
        <is>
          <t>2026-10-05</t>
        </is>
      </c>
      <c r="B8215" s="37" t="inlineStr">
        <is>
          <t>Moves</t>
        </is>
      </c>
      <c r="C8215" s="37" t="inlineStr">
        <is>
          <t>Thousand Waves power</t>
        </is>
      </c>
      <c r="D8215" s="37" t="n">
        <v>90</v>
      </c>
      <c r="E8215" s="37" t="n">
        <v>95</v>
      </c>
      <c r="F8215" s="37" t="inlineStr">
        <is>
          <t>Differs from upstream baseline</t>
        </is>
      </c>
      <c r="G8215" s="3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37" t="inlineStr">
        <is>
          <t>2026-10-05</t>
        </is>
      </c>
      <c r="B8217" s="37" t="inlineStr">
        <is>
          <t>Moves</t>
        </is>
      </c>
      <c r="C8217" s="37" t="inlineStr">
        <is>
          <t>Thunder power</t>
        </is>
      </c>
      <c r="D8217" s="37" t="n">
        <v>110</v>
      </c>
      <c r="E8217" s="37" t="n">
        <v>120</v>
      </c>
      <c r="F8217" s="37" t="inlineStr">
        <is>
          <t>Differs from upstream baseline</t>
        </is>
      </c>
      <c r="G8217" s="3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37" t="inlineStr">
        <is>
          <t>2026-10-05</t>
        </is>
      </c>
      <c r="B8219" s="37" t="inlineStr">
        <is>
          <t>Moves</t>
        </is>
      </c>
      <c r="C8219" s="37" t="inlineStr">
        <is>
          <t>Thunder Fang power</t>
        </is>
      </c>
      <c r="D8219" s="37" t="n">
        <v>65</v>
      </c>
      <c r="E8219" s="37" t="n">
        <v>90</v>
      </c>
      <c r="F8219" s="37" t="inlineStr">
        <is>
          <t>Differs from upstream baseline</t>
        </is>
      </c>
      <c r="G8219" s="3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37" t="inlineStr">
        <is>
          <t>2026-10-05</t>
        </is>
      </c>
      <c r="B8221" s="37" t="inlineStr">
        <is>
          <t>Moves</t>
        </is>
      </c>
      <c r="C8221" s="37" t="inlineStr">
        <is>
          <t>Thunder Punch power</t>
        </is>
      </c>
      <c r="D8221" s="37" t="n">
        <v>75</v>
      </c>
      <c r="E8221" s="37" t="n">
        <v>95</v>
      </c>
      <c r="F8221" s="37" t="inlineStr">
        <is>
          <t>Differs from upstream baseline</t>
        </is>
      </c>
      <c r="G8221" s="3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37" t="inlineStr">
        <is>
          <t>2026-10-05</t>
        </is>
      </c>
      <c r="B8223" s="37" t="inlineStr">
        <is>
          <t>Moves</t>
        </is>
      </c>
      <c r="C8223" s="37" t="inlineStr">
        <is>
          <t>Tickle pp</t>
        </is>
      </c>
      <c r="D8223" s="37" t="n">
        <v>20</v>
      </c>
      <c r="E8223" s="37" t="n">
        <v>6</v>
      </c>
      <c r="F8223" s="37" t="inlineStr">
        <is>
          <t>Differs from upstream baseline</t>
        </is>
      </c>
      <c r="G8223" s="3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37" t="inlineStr">
        <is>
          <t>2026-10-05</t>
        </is>
      </c>
      <c r="B8225" s="37" t="inlineStr">
        <is>
          <t>Moves</t>
        </is>
      </c>
      <c r="C8225" s="37" t="inlineStr">
        <is>
          <t>Trick Room pp</t>
        </is>
      </c>
      <c r="D8225" s="37" t="n">
        <v>5</v>
      </c>
      <c r="E8225" s="37" t="n">
        <v>1</v>
      </c>
      <c r="F8225" s="37" t="inlineStr">
        <is>
          <t>Differs from upstream baseline</t>
        </is>
      </c>
      <c r="G8225" s="3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37" t="inlineStr">
        <is>
          <t>2026-10-05</t>
        </is>
      </c>
      <c r="B8227" s="37" t="inlineStr">
        <is>
          <t>Moves</t>
        </is>
      </c>
      <c r="C8227" s="37" t="inlineStr">
        <is>
          <t>Triple Axel accuracy</t>
        </is>
      </c>
      <c r="D8227" s="37" t="n">
        <v>90</v>
      </c>
      <c r="E8227" s="37" t="n">
        <v>100</v>
      </c>
      <c r="F8227" s="37" t="inlineStr">
        <is>
          <t>Differs from upstream baseline</t>
        </is>
      </c>
      <c r="G8227" s="3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37" t="inlineStr">
        <is>
          <t>2026-10-05</t>
        </is>
      </c>
      <c r="B8229" s="37" t="inlineStr">
        <is>
          <t>Moves</t>
        </is>
      </c>
      <c r="C8229" s="37" t="inlineStr">
        <is>
          <t>Triple Kick power</t>
        </is>
      </c>
      <c r="D8229" s="37" t="n">
        <v>10</v>
      </c>
      <c r="E8229" s="37" t="n">
        <v>30</v>
      </c>
      <c r="F8229" s="37" t="inlineStr">
        <is>
          <t>Differs from upstream baseline</t>
        </is>
      </c>
      <c r="G8229" s="3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37" t="inlineStr">
        <is>
          <t>2026-10-05</t>
        </is>
      </c>
      <c r="B8231" s="37" t="inlineStr">
        <is>
          <t>Moves</t>
        </is>
      </c>
      <c r="C8231" s="37" t="inlineStr">
        <is>
          <t>Tri Attack power</t>
        </is>
      </c>
      <c r="D8231" s="37" t="n">
        <v>80</v>
      </c>
      <c r="E8231" s="37" t="n">
        <v>95</v>
      </c>
      <c r="F8231" s="37" t="inlineStr">
        <is>
          <t>Differs from upstream baseline</t>
        </is>
      </c>
      <c r="G8231" s="3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37" t="inlineStr">
        <is>
          <t>2026-10-05</t>
        </is>
      </c>
      <c r="B8233" s="37" t="inlineStr">
        <is>
          <t>Moves</t>
        </is>
      </c>
      <c r="C8233" s="37" t="inlineStr">
        <is>
          <t>Twineedle power</t>
        </is>
      </c>
      <c r="D8233" s="37" t="n">
        <v>25</v>
      </c>
      <c r="E8233" s="37" t="n">
        <v>50</v>
      </c>
      <c r="F8233" s="37" t="inlineStr">
        <is>
          <t>Differs from upstream baseline</t>
        </is>
      </c>
      <c r="G8233" s="3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37" t="inlineStr">
        <is>
          <t>2026-10-05</t>
        </is>
      </c>
      <c r="B8235" s="37" t="inlineStr">
        <is>
          <t>Moves</t>
        </is>
      </c>
      <c r="C8235" s="37" t="inlineStr">
        <is>
          <t>Twister pp</t>
        </is>
      </c>
      <c r="D8235" s="37" t="n">
        <v>20</v>
      </c>
      <c r="E8235" s="37" t="n">
        <v>15</v>
      </c>
      <c r="F8235" s="37" t="inlineStr">
        <is>
          <t>Differs from upstream baseline</t>
        </is>
      </c>
      <c r="G8235" s="3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37" t="inlineStr">
        <is>
          <t>2026-10-05</t>
        </is>
      </c>
      <c r="B8237" s="37" t="inlineStr">
        <is>
          <t>Moves</t>
        </is>
      </c>
      <c r="C8237" s="37" t="inlineStr">
        <is>
          <t>U-turn power</t>
        </is>
      </c>
      <c r="D8237" s="37" t="n">
        <v>70</v>
      </c>
      <c r="E8237" s="37" t="n">
        <v>80</v>
      </c>
      <c r="F8237" s="37" t="inlineStr">
        <is>
          <t>Differs from upstream baseline</t>
        </is>
      </c>
      <c r="G8237" s="3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37" t="inlineStr">
        <is>
          <t>2026-10-05</t>
        </is>
      </c>
      <c r="B8239" s="37" t="inlineStr">
        <is>
          <t>Moves</t>
        </is>
      </c>
      <c r="C8239" s="37" t="inlineStr">
        <is>
          <t>Vine Whip power</t>
        </is>
      </c>
      <c r="D8239" s="37" t="n">
        <v>45</v>
      </c>
      <c r="E8239" s="37" t="n">
        <v>35</v>
      </c>
      <c r="F8239" s="37" t="inlineStr">
        <is>
          <t>Differs from upstream baseline</t>
        </is>
      </c>
      <c r="G8239" s="3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37" t="inlineStr">
        <is>
          <t>2026-10-05</t>
        </is>
      </c>
      <c r="B8241" s="37" t="inlineStr">
        <is>
          <t>Moves</t>
        </is>
      </c>
      <c r="C8241" s="37" t="inlineStr">
        <is>
          <t>Vise Grip power</t>
        </is>
      </c>
      <c r="D8241" s="37" t="n">
        <v>55</v>
      </c>
      <c r="E8241" s="37" t="n">
        <v>90</v>
      </c>
      <c r="F8241" s="37" t="inlineStr">
        <is>
          <t>Differs from upstream baseline</t>
        </is>
      </c>
      <c r="G8241" s="3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37" t="inlineStr">
        <is>
          <t>2026-10-05</t>
        </is>
      </c>
      <c r="B8243" s="37" t="inlineStr">
        <is>
          <t>Moves</t>
        </is>
      </c>
      <c r="C8243" s="37" t="inlineStr">
        <is>
          <t>Volt Switch power</t>
        </is>
      </c>
      <c r="D8243" s="37" t="n">
        <v>70</v>
      </c>
      <c r="E8243" s="37" t="n">
        <v>75</v>
      </c>
      <c r="F8243" s="37" t="inlineStr">
        <is>
          <t>Differs from upstream baseline</t>
        </is>
      </c>
      <c r="G8243" s="3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37" t="inlineStr">
        <is>
          <t>2026-10-05</t>
        </is>
      </c>
      <c r="B8245" s="37" t="inlineStr">
        <is>
          <t>Moves</t>
        </is>
      </c>
      <c r="C8245" s="37" t="inlineStr">
        <is>
          <t>Volt Tackle pp</t>
        </is>
      </c>
      <c r="D8245" s="37" t="n">
        <v>15</v>
      </c>
      <c r="E8245" s="37" t="n">
        <v>5</v>
      </c>
      <c r="F8245" s="37" t="inlineStr">
        <is>
          <t>Differs from upstream baseline</t>
        </is>
      </c>
      <c r="G8245" s="3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37" t="inlineStr">
        <is>
          <t>2026-10-05</t>
        </is>
      </c>
      <c r="B8247" s="37" t="inlineStr">
        <is>
          <t>Moves</t>
        </is>
      </c>
      <c r="C8247" s="37" t="inlineStr">
        <is>
          <t>Water Pulse accuracy</t>
        </is>
      </c>
      <c r="D8247" s="37" t="n">
        <v>100</v>
      </c>
      <c r="E8247" s="37" t="n">
        <v>0</v>
      </c>
      <c r="F8247" s="37" t="inlineStr">
        <is>
          <t>Differs from upstream baseline</t>
        </is>
      </c>
      <c r="G8247" s="3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37" t="inlineStr">
        <is>
          <t>2026-10-05</t>
        </is>
      </c>
      <c r="B8249" s="37" t="inlineStr">
        <is>
          <t>Moves</t>
        </is>
      </c>
      <c r="C8249" s="37" t="inlineStr">
        <is>
          <t>Whirlpool power</t>
        </is>
      </c>
      <c r="D8249" s="37" t="n">
        <v>35</v>
      </c>
      <c r="E8249" s="37" t="n">
        <v>90</v>
      </c>
      <c r="F8249" s="37" t="inlineStr">
        <is>
          <t>Differs from upstream baseline</t>
        </is>
      </c>
      <c r="G8249" s="3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37" t="inlineStr">
        <is>
          <t>2026-10-05</t>
        </is>
      </c>
      <c r="B8251" s="37" t="inlineStr">
        <is>
          <t>Moves</t>
        </is>
      </c>
      <c r="C8251" s="37" t="inlineStr">
        <is>
          <t>Whirlwind accuracy</t>
        </is>
      </c>
      <c r="D8251" s="37" t="n">
        <v>0</v>
      </c>
      <c r="E8251" s="37" t="n">
        <v>100</v>
      </c>
      <c r="F8251" s="37" t="inlineStr">
        <is>
          <t>Differs from upstream baseline</t>
        </is>
      </c>
      <c r="G8251" s="3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37" t="inlineStr">
        <is>
          <t>2026-10-05</t>
        </is>
      </c>
      <c r="B8253" s="37" t="inlineStr">
        <is>
          <t>Moves</t>
        </is>
      </c>
      <c r="C8253" s="37" t="inlineStr">
        <is>
          <t>Wild Charge pp</t>
        </is>
      </c>
      <c r="D8253" s="37" t="n">
        <v>15</v>
      </c>
      <c r="E8253" s="37" t="n">
        <v>20</v>
      </c>
      <c r="F8253" s="37" t="inlineStr">
        <is>
          <t>Differs from upstream baseline</t>
        </is>
      </c>
      <c r="G8253" s="3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37" t="inlineStr">
        <is>
          <t>2026-10-05</t>
        </is>
      </c>
      <c r="B8255" s="37" t="inlineStr">
        <is>
          <t>Moves</t>
        </is>
      </c>
      <c r="C8255" s="37" t="inlineStr">
        <is>
          <t>Withdraw pp</t>
        </is>
      </c>
      <c r="D8255" s="37" t="n">
        <v>40</v>
      </c>
      <c r="E8255" s="37" t="n">
        <v>5</v>
      </c>
      <c r="F8255" s="37" t="inlineStr">
        <is>
          <t>Differs from upstream baseline</t>
        </is>
      </c>
      <c r="G8255" s="3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37" t="inlineStr">
        <is>
          <t>2026-10-05</t>
        </is>
      </c>
      <c r="B8257" s="37" t="inlineStr">
        <is>
          <t>Moves</t>
        </is>
      </c>
      <c r="C8257" s="37" t="inlineStr">
        <is>
          <t>Wrap accuracy</t>
        </is>
      </c>
      <c r="D8257" s="37" t="n">
        <v>90</v>
      </c>
      <c r="E8257" s="37" t="n">
        <v>100</v>
      </c>
      <c r="F8257" s="37" t="inlineStr">
        <is>
          <t>Differs from upstream baseline</t>
        </is>
      </c>
      <c r="G8257" s="3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37" t="inlineStr">
        <is>
          <t>2026-10-05</t>
        </is>
      </c>
      <c r="B8259" s="37" t="inlineStr">
        <is>
          <t>Moves</t>
        </is>
      </c>
      <c r="C8259" s="37" t="inlineStr">
        <is>
          <t>Yawn accuracy</t>
        </is>
      </c>
      <c r="D8259" s="37" t="n">
        <v>0</v>
      </c>
      <c r="E8259" s="37" t="n">
        <v>70</v>
      </c>
      <c r="F8259" s="37" t="inlineStr">
        <is>
          <t>Differs from upstream baseline</t>
        </is>
      </c>
      <c r="G8259" s="3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37" t="inlineStr">
        <is>
          <t>2026-10-05</t>
        </is>
      </c>
      <c r="B8261" s="37" t="inlineStr">
        <is>
          <t>Evolutions</t>
        </is>
      </c>
      <c r="C8261" s="37" t="inlineStr">
        <is>
          <t>Croconaw evolution</t>
        </is>
      </c>
      <c r="D8261" s="37" t="inlineStr">
        <is>
          <t>Lv 30 -&gt; Feraligatr</t>
        </is>
      </c>
      <c r="E8261" s="37" t="inlineStr">
        <is>
          <t>Lv 32 -&gt; Feraligatr</t>
        </is>
      </c>
      <c r="F8261" s="37" t="inlineStr">
        <is>
          <t>Differs from upstream baseline</t>
        </is>
      </c>
      <c r="G8261" s="3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37" t="inlineStr">
        <is>
          <t>2026-10-05</t>
        </is>
      </c>
      <c r="B8263" s="37" t="inlineStr">
        <is>
          <t>Evolutions</t>
        </is>
      </c>
      <c r="C8263" s="37" t="inlineStr">
        <is>
          <t>Pumpkaboo evolution</t>
        </is>
      </c>
      <c r="D8263" s="37" t="inlineStr">
        <is>
          <t>Trade -&gt; Gourgeist Average; Item (Linking Cord) -&gt; Gourgeist Average</t>
        </is>
      </c>
      <c r="E8263" s="37" t="inlineStr">
        <is>
          <t>Lv 30 -&gt; Gourgeist Average; Item (Linking Cord) -&gt; Gourgeist Average</t>
        </is>
      </c>
      <c r="F8263" s="37" t="inlineStr">
        <is>
          <t>Differs from upstream baseline</t>
        </is>
      </c>
      <c r="G8263" s="3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37" t="inlineStr">
        <is>
          <t>2026-10-05</t>
        </is>
      </c>
      <c r="B8265" s="37" t="inlineStr">
        <is>
          <t>Evolutions</t>
        </is>
      </c>
      <c r="C8265" s="37" t="inlineStr">
        <is>
          <t>Pumpkaboo evolution</t>
        </is>
      </c>
      <c r="D8265" s="37" t="inlineStr">
        <is>
          <t>Trade -&gt; Gourgeist Small; Item (Linking Cord) -&gt; Gourgeist Small</t>
        </is>
      </c>
      <c r="E8265" s="37" t="inlineStr">
        <is>
          <t>Lv 30 -&gt; Gourgeist Small; Item (Linking Cord) -&gt; Gourgeist Small</t>
        </is>
      </c>
      <c r="F8265" s="37" t="inlineStr">
        <is>
          <t>Differs from upstream baseline</t>
        </is>
      </c>
      <c r="G8265" s="3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37" t="inlineStr">
        <is>
          <t>2026-10-06</t>
        </is>
      </c>
      <c r="B8267" s="37" t="inlineStr">
        <is>
          <t>Abilities</t>
        </is>
      </c>
      <c r="C8267" s="37" t="inlineStr">
        <is>
          <t>Abomasnow abilities</t>
        </is>
      </c>
      <c r="D8267" s="37" t="inlineStr">
        <is>
          <t>Snow Warning / Soundproof</t>
        </is>
      </c>
      <c r="E8267" s="37" t="inlineStr">
        <is>
          <t>Adaptability / Adaptability / Soundproof</t>
        </is>
      </c>
      <c r="F8267" s="37" t="inlineStr">
        <is>
          <t>Differs from upstream baseline</t>
        </is>
      </c>
      <c r="G8267" s="3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37" t="inlineStr">
        <is>
          <t>2026-10-06</t>
        </is>
      </c>
      <c r="B8269" s="37" t="inlineStr">
        <is>
          <t>Abilities</t>
        </is>
      </c>
      <c r="C8269" s="37" t="inlineStr">
        <is>
          <t>Abra abilities</t>
        </is>
      </c>
      <c r="D8269" s="37" t="inlineStr">
        <is>
          <t>Synchronize / Inner Focus / Magic Guard</t>
        </is>
      </c>
      <c r="E8269" s="37" t="inlineStr">
        <is>
          <t>Magic Guard / Magic Guard / Magic Guard</t>
        </is>
      </c>
      <c r="F8269" s="37" t="inlineStr">
        <is>
          <t>Differs from upstream baseline</t>
        </is>
      </c>
      <c r="G8269" s="3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37" t="inlineStr">
        <is>
          <t>2026-10-06</t>
        </is>
      </c>
      <c r="B8271" s="37" t="inlineStr">
        <is>
          <t>Pokemon Stats</t>
        </is>
      </c>
      <c r="C8271" s="37" t="inlineStr">
        <is>
          <t>Absol baseSpAttack</t>
        </is>
      </c>
      <c r="D8271" s="37" t="n">
        <v>75</v>
      </c>
      <c r="E8271" s="37" t="n">
        <v>115</v>
      </c>
      <c r="F8271" s="37" t="inlineStr">
        <is>
          <t>Differs from upstream baseline</t>
        </is>
      </c>
      <c r="G8271" s="3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37" t="inlineStr">
        <is>
          <t>2026-10-06</t>
        </is>
      </c>
      <c r="B8273" s="37" t="inlineStr">
        <is>
          <t>Abilities</t>
        </is>
      </c>
      <c r="C8273" s="37" t="inlineStr">
        <is>
          <t>Absol abilities</t>
        </is>
      </c>
      <c r="D8273" s="37" t="inlineStr">
        <is>
          <t>Pressure / Super Luck / Justified</t>
        </is>
      </c>
      <c r="E8273" s="37" t="inlineStr">
        <is>
          <t>Super Luck / Super Luck / Justified</t>
        </is>
      </c>
      <c r="F8273" s="37" t="inlineStr">
        <is>
          <t>Differs from upstream baseline</t>
        </is>
      </c>
      <c r="G8273" s="3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37" t="inlineStr">
        <is>
          <t>2026-10-06</t>
        </is>
      </c>
      <c r="B8275" s="37" t="inlineStr">
        <is>
          <t>Pokemon Stats</t>
        </is>
      </c>
      <c r="C8275" s="37" t="inlineStr">
        <is>
          <t>Absol baseSpeed</t>
        </is>
      </c>
      <c r="D8275" s="37" t="n">
        <v>115</v>
      </c>
      <c r="E8275" s="37" t="n">
        <v>135</v>
      </c>
      <c r="F8275" s="37" t="inlineStr">
        <is>
          <t>Differs from upstream baseline</t>
        </is>
      </c>
      <c r="G8275" s="3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37" t="inlineStr">
        <is>
          <t>2026-10-06</t>
        </is>
      </c>
      <c r="B8277" s="37" t="inlineStr">
        <is>
          <t>Pokemon Stats</t>
        </is>
      </c>
      <c r="C8277" s="37" t="inlineStr">
        <is>
          <t>Accelgor baseAttack</t>
        </is>
      </c>
      <c r="D8277" s="37" t="n">
        <v>70</v>
      </c>
      <c r="E8277" s="37" t="n">
        <v>72</v>
      </c>
      <c r="F8277" s="37" t="inlineStr">
        <is>
          <t>Differs from upstream baseline</t>
        </is>
      </c>
      <c r="G8277" s="3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37" t="inlineStr">
        <is>
          <t>2026-10-06</t>
        </is>
      </c>
      <c r="B8279" s="37" t="inlineStr">
        <is>
          <t>Pokemon Stats</t>
        </is>
      </c>
      <c r="C8279" s="37" t="inlineStr">
        <is>
          <t>Accelgor baseSpAttack</t>
        </is>
      </c>
      <c r="D8279" s="37" t="n">
        <v>100</v>
      </c>
      <c r="E8279" s="37" t="n">
        <v>110</v>
      </c>
      <c r="F8279" s="37" t="inlineStr">
        <is>
          <t>Differs from upstream baseline</t>
        </is>
      </c>
      <c r="G8279" s="3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37" t="inlineStr">
        <is>
          <t>2026-10-06</t>
        </is>
      </c>
      <c r="B8281" s="37" t="inlineStr">
        <is>
          <t>Pokemon Stats</t>
        </is>
      </c>
      <c r="C8281" s="37" t="inlineStr">
        <is>
          <t>Aegislash baseHP</t>
        </is>
      </c>
      <c r="D8281" s="37" t="n">
        <v>60</v>
      </c>
      <c r="E8281" s="37" t="n">
        <v>64</v>
      </c>
      <c r="F8281" s="37" t="inlineStr">
        <is>
          <t>Differs from upstream baseline</t>
        </is>
      </c>
      <c r="G8281" s="3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37" t="inlineStr">
        <is>
          <t>2026-10-06</t>
        </is>
      </c>
      <c r="B8283" s="37" t="inlineStr">
        <is>
          <t>Pokemon Stats</t>
        </is>
      </c>
      <c r="C8283" s="37" t="inlineStr">
        <is>
          <t>Aegislash baseSpAttack</t>
        </is>
      </c>
      <c r="D8283" s="37" t="n">
        <v>50</v>
      </c>
      <c r="E8283" s="37" t="n">
        <v>52</v>
      </c>
      <c r="F8283" s="37" t="inlineStr">
        <is>
          <t>Differs from upstream baseline</t>
        </is>
      </c>
      <c r="G8283" s="3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37" t="inlineStr">
        <is>
          <t>2026-10-06</t>
        </is>
      </c>
      <c r="B8285" s="37" t="inlineStr">
        <is>
          <t>Abilities</t>
        </is>
      </c>
      <c r="C8285" s="37" t="inlineStr">
        <is>
          <t>Aerodactyl abilities</t>
        </is>
      </c>
      <c r="D8285" s="37" t="inlineStr">
        <is>
          <t>Rock Head / Pressure / Unnerve</t>
        </is>
      </c>
      <c r="E8285" s="37" t="inlineStr">
        <is>
          <t>Rock Head / Rock Head / Unnerve</t>
        </is>
      </c>
      <c r="F8285" s="37" t="inlineStr">
        <is>
          <t>Differs from upstream baseline</t>
        </is>
      </c>
      <c r="G8285" s="3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37" t="inlineStr">
        <is>
          <t>2026-10-06</t>
        </is>
      </c>
      <c r="B8287" s="37" t="inlineStr">
        <is>
          <t>Abilities</t>
        </is>
      </c>
      <c r="C8287" s="37" t="inlineStr">
        <is>
          <t>Aipom abilities</t>
        </is>
      </c>
      <c r="D8287" s="37" t="inlineStr">
        <is>
          <t>Run Away / Pickup / Skill Link</t>
        </is>
      </c>
      <c r="E8287" s="37" t="inlineStr">
        <is>
          <t>Technician / Technician / Skill Link</t>
        </is>
      </c>
      <c r="F8287" s="37" t="inlineStr">
        <is>
          <t>Differs from upstream baseline</t>
        </is>
      </c>
      <c r="G8287" s="3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37" t="inlineStr">
        <is>
          <t>2026-10-06</t>
        </is>
      </c>
      <c r="B8289" s="37" t="inlineStr">
        <is>
          <t>Abilities</t>
        </is>
      </c>
      <c r="C8289" s="37" t="inlineStr">
        <is>
          <t>Alakazam abilities</t>
        </is>
      </c>
      <c r="D8289" s="37" t="inlineStr">
        <is>
          <t>Synchronize / Inner Focus / Magic Guard</t>
        </is>
      </c>
      <c r="E8289" s="37" t="inlineStr">
        <is>
          <t>Magic Guard / Inner Focus / Magic Guard</t>
        </is>
      </c>
      <c r="F8289" s="37" t="inlineStr">
        <is>
          <t>Differs from upstream baseline</t>
        </is>
      </c>
      <c r="G8289" s="3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37" t="inlineStr">
        <is>
          <t>2026-10-06</t>
        </is>
      </c>
      <c r="B8291" s="37" t="inlineStr">
        <is>
          <t>Pokemon Stats</t>
        </is>
      </c>
      <c r="C8291" s="37" t="inlineStr">
        <is>
          <t>Alomomola baseAttack</t>
        </is>
      </c>
      <c r="D8291" s="37" t="n">
        <v>75</v>
      </c>
      <c r="E8291" s="37" t="n">
        <v>86</v>
      </c>
      <c r="F8291" s="37" t="inlineStr">
        <is>
          <t>Differs from upstream baseline</t>
        </is>
      </c>
      <c r="G8291" s="3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37" t="inlineStr">
        <is>
          <t>2026-10-06</t>
        </is>
      </c>
      <c r="B8293" s="37" t="inlineStr">
        <is>
          <t>Pokemon Stats</t>
        </is>
      </c>
      <c r="C8293" s="37" t="inlineStr">
        <is>
          <t>Alomomola baseSpDefense</t>
        </is>
      </c>
      <c r="D8293" s="37" t="n">
        <v>45</v>
      </c>
      <c r="E8293" s="37" t="n">
        <v>55</v>
      </c>
      <c r="F8293" s="37" t="inlineStr">
        <is>
          <t>Differs from upstream baseline</t>
        </is>
      </c>
      <c r="G8293" s="3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37" t="inlineStr">
        <is>
          <t>2026-10-06</t>
        </is>
      </c>
      <c r="B8295" s="37" t="inlineStr">
        <is>
          <t>Pokemon Stats</t>
        </is>
      </c>
      <c r="C8295" s="37" t="inlineStr">
        <is>
          <t>Altaria baseAttack</t>
        </is>
      </c>
      <c r="D8295" s="37" t="n">
        <v>70</v>
      </c>
      <c r="E8295" s="37" t="n">
        <v>80</v>
      </c>
      <c r="F8295" s="37" t="inlineStr">
        <is>
          <t>Differs from upstream baseline</t>
        </is>
      </c>
      <c r="G8295" s="3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37" t="inlineStr">
        <is>
          <t>2026-10-06</t>
        </is>
      </c>
      <c r="B8297" s="37" t="inlineStr">
        <is>
          <t>Abilities</t>
        </is>
      </c>
      <c r="C8297" s="37" t="inlineStr">
        <is>
          <t>Altaria abilities</t>
        </is>
      </c>
      <c r="D8297" s="37" t="inlineStr">
        <is>
          <t>Natural Cure / Cloud Nine</t>
        </is>
      </c>
      <c r="E8297" s="37" t="inlineStr">
        <is>
          <t>Serene Grace / Cloud Nine</t>
        </is>
      </c>
      <c r="F8297" s="37" t="inlineStr">
        <is>
          <t>Differs from upstream baseline</t>
        </is>
      </c>
      <c r="G8297" s="3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37" t="inlineStr">
        <is>
          <t>2026-10-06</t>
        </is>
      </c>
      <c r="B8299" s="37" t="inlineStr">
        <is>
          <t>Pokemon Stats</t>
        </is>
      </c>
      <c r="C8299" s="37" t="inlineStr">
        <is>
          <t>Altaria baseSpAttack</t>
        </is>
      </c>
      <c r="D8299" s="37" t="n">
        <v>110</v>
      </c>
      <c r="E8299" s="37" t="n">
        <v>120</v>
      </c>
      <c r="F8299" s="37" t="inlineStr">
        <is>
          <t>Differs from upstream baseline</t>
        </is>
      </c>
      <c r="G8299" s="3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37" t="inlineStr">
        <is>
          <t>2026-10-06</t>
        </is>
      </c>
      <c r="B8301" s="37" t="inlineStr">
        <is>
          <t>Abilities</t>
        </is>
      </c>
      <c r="C8301" s="37" t="inlineStr">
        <is>
          <t>Ambipom abilities</t>
        </is>
      </c>
      <c r="D8301" s="37" t="inlineStr">
        <is>
          <t>Technician / Pickup / Skill Link</t>
        </is>
      </c>
      <c r="E8301" s="37" t="inlineStr">
        <is>
          <t>Technician / Technician / Skill Link</t>
        </is>
      </c>
      <c r="F8301" s="37" t="inlineStr">
        <is>
          <t>Differs from upstream baseline</t>
        </is>
      </c>
      <c r="G8301" s="3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37" t="inlineStr">
        <is>
          <t>2026-10-06</t>
        </is>
      </c>
      <c r="B8303" s="37" t="inlineStr">
        <is>
          <t>Pokemon Stats</t>
        </is>
      </c>
      <c r="C8303" s="37" t="inlineStr">
        <is>
          <t>Amoonguss baseSpeed</t>
        </is>
      </c>
      <c r="D8303" s="37" t="n">
        <v>30</v>
      </c>
      <c r="E8303" s="37" t="n">
        <v>32</v>
      </c>
      <c r="F8303" s="37" t="inlineStr">
        <is>
          <t>Differs from upstream baseline</t>
        </is>
      </c>
      <c r="G8303" s="3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37" t="inlineStr">
        <is>
          <t>2026-10-06</t>
        </is>
      </c>
      <c r="B8305" s="37" t="inlineStr">
        <is>
          <t>Pokemon Stats</t>
        </is>
      </c>
      <c r="C8305" s="37" t="inlineStr">
        <is>
          <t>Ampharos baseSpAttack</t>
        </is>
      </c>
      <c r="D8305" s="37" t="n">
        <v>115</v>
      </c>
      <c r="E8305" s="37" t="n">
        <v>125</v>
      </c>
      <c r="F8305" s="37" t="inlineStr">
        <is>
          <t>Differs from upstream baseline</t>
        </is>
      </c>
      <c r="G8305" s="3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37" t="inlineStr">
        <is>
          <t>2026-10-06</t>
        </is>
      </c>
      <c r="B8307" s="37" t="inlineStr">
        <is>
          <t>Pokemon Stats</t>
        </is>
      </c>
      <c r="C8307" s="37" t="inlineStr">
        <is>
          <t>Ampharos baseDefense</t>
        </is>
      </c>
      <c r="D8307" s="37" t="n">
        <v>20</v>
      </c>
      <c r="E8307" s="37" t="n">
        <v>95</v>
      </c>
      <c r="F8307" s="37" t="inlineStr">
        <is>
          <t>Differs from upstream baseline</t>
        </is>
      </c>
      <c r="G8307" s="3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37" t="inlineStr">
        <is>
          <t>2026-10-06</t>
        </is>
      </c>
      <c r="B8309" s="37" t="inlineStr">
        <is>
          <t>Pokemon Stats</t>
        </is>
      </c>
      <c r="C8309" s="37" t="inlineStr">
        <is>
          <t>Annihilape baseAttack</t>
        </is>
      </c>
      <c r="D8309" s="37" t="n">
        <v>115</v>
      </c>
      <c r="E8309" s="37" t="n">
        <v>126</v>
      </c>
      <c r="F8309" s="37" t="inlineStr">
        <is>
          <t>Differs from upstream baseline</t>
        </is>
      </c>
      <c r="G8309" s="3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37" t="inlineStr">
        <is>
          <t>2026-10-06</t>
        </is>
      </c>
      <c r="B8311" s="37" t="inlineStr">
        <is>
          <t>Pokemon Stats</t>
        </is>
      </c>
      <c r="C8311" s="37" t="inlineStr">
        <is>
          <t>Annihilape baseSpeed</t>
        </is>
      </c>
      <c r="D8311" s="37" t="n">
        <v>90</v>
      </c>
      <c r="E8311" s="37" t="n">
        <v>99</v>
      </c>
      <c r="F8311" s="37" t="inlineStr">
        <is>
          <t>Differs from upstream baseline</t>
        </is>
      </c>
      <c r="G8311" s="3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37" t="inlineStr">
        <is>
          <t>2026-10-06</t>
        </is>
      </c>
      <c r="B8313" s="37" t="inlineStr">
        <is>
          <t>Abilities</t>
        </is>
      </c>
      <c r="C8313" s="37" t="inlineStr">
        <is>
          <t>Arbok abilities</t>
        </is>
      </c>
      <c r="D8313" s="37" t="inlineStr">
        <is>
          <t>Intimidate / Shed Skin / Unnerve</t>
        </is>
      </c>
      <c r="E8313" s="37" t="inlineStr">
        <is>
          <t>Intimidate / Intimidate / Unnerve</t>
        </is>
      </c>
      <c r="F8313" s="37" t="inlineStr">
        <is>
          <t>Differs from upstream baseline</t>
        </is>
      </c>
      <c r="G8313" s="3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37" t="inlineStr">
        <is>
          <t>2026-10-06</t>
        </is>
      </c>
      <c r="B8315" s="37" t="inlineStr">
        <is>
          <t>Pokemon Stats</t>
        </is>
      </c>
      <c r="C8315" s="37" t="inlineStr">
        <is>
          <t>Archeops baseHP</t>
        </is>
      </c>
      <c r="D8315" s="37" t="n">
        <v>75</v>
      </c>
      <c r="E8315" s="37" t="n">
        <v>85</v>
      </c>
      <c r="F8315" s="37" t="inlineStr">
        <is>
          <t>Differs from upstream baseline</t>
        </is>
      </c>
      <c r="G8315" s="3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37" t="inlineStr">
        <is>
          <t>2026-10-06</t>
        </is>
      </c>
      <c r="B8317" s="37" t="inlineStr">
        <is>
          <t>Abilities</t>
        </is>
      </c>
      <c r="C8317" s="37" t="inlineStr">
        <is>
          <t>Archeops abilities</t>
        </is>
      </c>
      <c r="D8317" s="37" t="inlineStr">
        <is>
          <t>Defeatist</t>
        </is>
      </c>
      <c r="E8317" s="37" t="inlineStr">
        <is>
          <t>Defeatist / Unburden / Early Bird</t>
        </is>
      </c>
      <c r="F8317" s="37" t="inlineStr">
        <is>
          <t>Differs from upstream baseline</t>
        </is>
      </c>
      <c r="G8317" s="3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37" t="inlineStr">
        <is>
          <t>2026-10-06</t>
        </is>
      </c>
      <c r="B8319" s="37" t="inlineStr">
        <is>
          <t>Pokemon Stats</t>
        </is>
      </c>
      <c r="C8319" s="37" t="inlineStr">
        <is>
          <t>Ariados baseDefense</t>
        </is>
      </c>
      <c r="D8319" s="37" t="n">
        <v>70</v>
      </c>
      <c r="E8319" s="37" t="n">
        <v>80</v>
      </c>
      <c r="F8319" s="37" t="inlineStr">
        <is>
          <t>Differs from upstream baseline</t>
        </is>
      </c>
      <c r="G8319" s="3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37" t="inlineStr">
        <is>
          <t>2026-10-06</t>
        </is>
      </c>
      <c r="B8321" s="37" t="inlineStr">
        <is>
          <t>Pokemon Stats</t>
        </is>
      </c>
      <c r="C8321" s="37" t="inlineStr">
        <is>
          <t>Ariados baseSpeed</t>
        </is>
      </c>
      <c r="D8321" s="37" t="n">
        <v>40</v>
      </c>
      <c r="E8321" s="37" t="n">
        <v>70</v>
      </c>
      <c r="F8321" s="37" t="inlineStr">
        <is>
          <t>Differs from upstream baseline</t>
        </is>
      </c>
      <c r="G8321" s="3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37" t="inlineStr">
        <is>
          <t>2026-10-06</t>
        </is>
      </c>
      <c r="B8323" s="37" t="inlineStr">
        <is>
          <t>Abilities</t>
        </is>
      </c>
      <c r="C8323" s="37" t="inlineStr">
        <is>
          <t>Armaldo abilities</t>
        </is>
      </c>
      <c r="D8323" s="37" t="inlineStr">
        <is>
          <t>Battle Armor / Swift Swim</t>
        </is>
      </c>
      <c r="E8323" s="37" t="inlineStr">
        <is>
          <t>Swift Swim / Battle Armor / Swift Swim</t>
        </is>
      </c>
      <c r="F8323" s="37" t="inlineStr">
        <is>
          <t>Differs from upstream baseline</t>
        </is>
      </c>
      <c r="G8323" s="3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37" t="inlineStr">
        <is>
          <t>2026-10-06</t>
        </is>
      </c>
      <c r="B8325" s="37" t="inlineStr">
        <is>
          <t>Pokemon Stats</t>
        </is>
      </c>
      <c r="C8325" s="37" t="inlineStr">
        <is>
          <t>Aromatisse baseDefense</t>
        </is>
      </c>
      <c r="D8325" s="37" t="n">
        <v>72</v>
      </c>
      <c r="E8325" s="37" t="n">
        <v>73</v>
      </c>
      <c r="F8325" s="37" t="inlineStr">
        <is>
          <t>Differs from upstream baseline</t>
        </is>
      </c>
      <c r="G8325" s="3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37" t="inlineStr">
        <is>
          <t>2026-10-06</t>
        </is>
      </c>
      <c r="B8327" s="37" t="inlineStr">
        <is>
          <t>Pokemon Stats</t>
        </is>
      </c>
      <c r="C8327" s="37" t="inlineStr">
        <is>
          <t>Aromatisse baseSpeed</t>
        </is>
      </c>
      <c r="D8327" s="37" t="n">
        <v>29</v>
      </c>
      <c r="E8327" s="37" t="n">
        <v>33</v>
      </c>
      <c r="F8327" s="37" t="inlineStr">
        <is>
          <t>Differs from upstream baseline</t>
        </is>
      </c>
      <c r="G8327" s="3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37" t="inlineStr">
        <is>
          <t>2026-10-06</t>
        </is>
      </c>
      <c r="B8329" s="37" t="inlineStr">
        <is>
          <t>Pokemon Stats</t>
        </is>
      </c>
      <c r="C8329" s="37" t="inlineStr">
        <is>
          <t>Aron baseDefense</t>
        </is>
      </c>
      <c r="D8329" s="37" t="n">
        <v>100</v>
      </c>
      <c r="E8329" s="37" t="n">
        <v>120</v>
      </c>
      <c r="F8329" s="37" t="inlineStr">
        <is>
          <t>Differs from upstream baseline</t>
        </is>
      </c>
      <c r="G8329" s="3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37" t="inlineStr">
        <is>
          <t>2026-10-06</t>
        </is>
      </c>
      <c r="B8331" s="37" t="inlineStr">
        <is>
          <t>Pokemon Stats</t>
        </is>
      </c>
      <c r="C8331" s="37" t="inlineStr">
        <is>
          <t>Articuno baseSpAttack</t>
        </is>
      </c>
      <c r="D8331" s="37" t="n">
        <v>95</v>
      </c>
      <c r="E8331" s="37" t="n">
        <v>125</v>
      </c>
      <c r="F8331" s="37" t="inlineStr">
        <is>
          <t>Differs from upstream baseline</t>
        </is>
      </c>
      <c r="G8331" s="3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37" t="inlineStr">
        <is>
          <t>2026-10-06</t>
        </is>
      </c>
      <c r="B8333" s="37" t="inlineStr">
        <is>
          <t>Abilities</t>
        </is>
      </c>
      <c r="C8333" s="37" t="inlineStr">
        <is>
          <t>Articuno abilities</t>
        </is>
      </c>
      <c r="D8333" s="37" t="inlineStr">
        <is>
          <t>Pressure / Snow Cloak</t>
        </is>
      </c>
      <c r="E8333" s="37" t="inlineStr">
        <is>
          <t>Snow Cloak / Snow Cloak / Snow Cloak</t>
        </is>
      </c>
      <c r="F8333" s="37" t="inlineStr">
        <is>
          <t>Differs from upstream baseline</t>
        </is>
      </c>
      <c r="G8333" s="3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37" t="inlineStr">
        <is>
          <t>2026-10-06</t>
        </is>
      </c>
      <c r="B8335" s="37" t="inlineStr">
        <is>
          <t>Pokemon Stats</t>
        </is>
      </c>
      <c r="C8335" s="37" t="inlineStr">
        <is>
          <t>Audino baseDefense</t>
        </is>
      </c>
      <c r="D8335" s="37" t="n">
        <v>86</v>
      </c>
      <c r="E8335" s="37" t="n">
        <v>101</v>
      </c>
      <c r="F8335" s="37" t="inlineStr">
        <is>
          <t>Differs from upstream baseline</t>
        </is>
      </c>
      <c r="G8335" s="3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37" t="inlineStr">
        <is>
          <t>2026-10-06</t>
        </is>
      </c>
      <c r="B8337" s="37" t="inlineStr">
        <is>
          <t>Pokemon Stats</t>
        </is>
      </c>
      <c r="C8337" s="37" t="inlineStr">
        <is>
          <t>Audino baseSpeed</t>
        </is>
      </c>
      <c r="D8337" s="37" t="n">
        <v>50</v>
      </c>
      <c r="E8337" s="37" t="n">
        <v>77</v>
      </c>
      <c r="F8337" s="37" t="inlineStr">
        <is>
          <t>Differs from upstream baseline</t>
        </is>
      </c>
      <c r="G8337" s="3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37" t="inlineStr">
        <is>
          <t>2026-10-06</t>
        </is>
      </c>
      <c r="B8339" s="37" t="inlineStr">
        <is>
          <t>Pokemon Stats</t>
        </is>
      </c>
      <c r="C8339" s="37" t="inlineStr">
        <is>
          <t>Aurorus baseHP</t>
        </is>
      </c>
      <c r="D8339" s="37" t="n">
        <v>123</v>
      </c>
      <c r="E8339" s="37" t="n">
        <v>138</v>
      </c>
      <c r="F8339" s="37" t="inlineStr">
        <is>
          <t>Differs from upstream baseline</t>
        </is>
      </c>
      <c r="G8339" s="3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37" t="inlineStr">
        <is>
          <t>2026-10-06</t>
        </is>
      </c>
      <c r="B8341" s="37" t="inlineStr">
        <is>
          <t>Abilities</t>
        </is>
      </c>
      <c r="C8341" s="37" t="inlineStr">
        <is>
          <t>Aurorus abilities</t>
        </is>
      </c>
      <c r="D8341" s="37" t="inlineStr">
        <is>
          <t>Refrigerate / Snow Warning</t>
        </is>
      </c>
      <c r="E8341" s="37" t="inlineStr">
        <is>
          <t>Refrigerate / Refrigerate / Filter</t>
        </is>
      </c>
      <c r="F8341" s="37" t="inlineStr">
        <is>
          <t>Differs from upstream baseline</t>
        </is>
      </c>
      <c r="G8341" s="3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37" t="inlineStr">
        <is>
          <t>2026-10-06</t>
        </is>
      </c>
      <c r="B8343" s="37" t="inlineStr">
        <is>
          <t>Pokemon Stats</t>
        </is>
      </c>
      <c r="C8343" s="37" t="inlineStr">
        <is>
          <t>Avalugg baseSpAttack</t>
        </is>
      </c>
      <c r="D8343" s="37" t="n">
        <v>44</v>
      </c>
      <c r="E8343" s="37" t="n">
        <v>30</v>
      </c>
      <c r="F8343" s="37" t="inlineStr">
        <is>
          <t>Differs from upstream baseline</t>
        </is>
      </c>
      <c r="G8343" s="3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37" t="inlineStr">
        <is>
          <t>2026-10-06</t>
        </is>
      </c>
      <c r="B8345" s="37" t="inlineStr">
        <is>
          <t>Pokemon Stats</t>
        </is>
      </c>
      <c r="C8345" s="37" t="inlineStr">
        <is>
          <t>Azelf baseAttack</t>
        </is>
      </c>
      <c r="D8345" s="37" t="n">
        <v>125</v>
      </c>
      <c r="E8345" s="37" t="n">
        <v>135</v>
      </c>
      <c r="F8345" s="37" t="inlineStr">
        <is>
          <t>Differs from upstream baseline</t>
        </is>
      </c>
      <c r="G8345" s="3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37" t="inlineStr">
        <is>
          <t>2026-10-06</t>
        </is>
      </c>
      <c r="B8347" s="37" t="inlineStr">
        <is>
          <t>Pokemon Stats</t>
        </is>
      </c>
      <c r="C8347" s="37" t="inlineStr">
        <is>
          <t>Azumarill baseAttack</t>
        </is>
      </c>
      <c r="D8347" s="37" t="n">
        <v>50</v>
      </c>
      <c r="E8347" s="37" t="n">
        <v>60</v>
      </c>
      <c r="F8347" s="37" t="inlineStr">
        <is>
          <t>Differs from upstream baseline</t>
        </is>
      </c>
      <c r="G8347" s="3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37" t="inlineStr">
        <is>
          <t>2026-10-06</t>
        </is>
      </c>
      <c r="B8349" s="37" t="inlineStr">
        <is>
          <t>Abilities</t>
        </is>
      </c>
      <c r="C8349" s="37" t="inlineStr">
        <is>
          <t>Azumarill abilities</t>
        </is>
      </c>
      <c r="D8349" s="37" t="inlineStr">
        <is>
          <t>Thick Fat / Huge Power / Sap Sipper</t>
        </is>
      </c>
      <c r="E8349" s="37" t="inlineStr">
        <is>
          <t>Huge Power / Huge Power / Sap Sipper</t>
        </is>
      </c>
      <c r="F8349" s="37" t="inlineStr">
        <is>
          <t>Differs from upstream baseline</t>
        </is>
      </c>
      <c r="G8349" s="3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37" t="inlineStr">
        <is>
          <t>2026-10-06</t>
        </is>
      </c>
      <c r="B8351" s="37" t="inlineStr">
        <is>
          <t>Abilities</t>
        </is>
      </c>
      <c r="C8351" s="37" t="inlineStr">
        <is>
          <t>Azurill abilities</t>
        </is>
      </c>
      <c r="D8351" s="37" t="inlineStr">
        <is>
          <t>Thick Fat / Huge Power / Sap Sipper</t>
        </is>
      </c>
      <c r="E8351" s="37" t="inlineStr">
        <is>
          <t>Huge Power / Huge Power / Sap Sipper</t>
        </is>
      </c>
      <c r="F8351" s="37" t="inlineStr">
        <is>
          <t>Differs from upstream baseline</t>
        </is>
      </c>
      <c r="G8351" s="3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37" t="inlineStr">
        <is>
          <t>2026-10-06</t>
        </is>
      </c>
      <c r="B8353" s="37" t="inlineStr">
        <is>
          <t>Abilities</t>
        </is>
      </c>
      <c r="C8353" s="37" t="inlineStr">
        <is>
          <t>Bagon abilities</t>
        </is>
      </c>
      <c r="D8353" s="37" t="inlineStr">
        <is>
          <t>Rock Head / Sheer Force</t>
        </is>
      </c>
      <c r="E8353" s="37" t="inlineStr">
        <is>
          <t>Rock Head / Rock Head / Sheer Force</t>
        </is>
      </c>
      <c r="F8353" s="37" t="inlineStr">
        <is>
          <t>Differs from upstream baseline</t>
        </is>
      </c>
      <c r="G8353" s="3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37" t="inlineStr">
        <is>
          <t>2026-10-06</t>
        </is>
      </c>
      <c r="B8355" s="37" t="inlineStr">
        <is>
          <t>Pokemon Stats</t>
        </is>
      </c>
      <c r="C8355" s="37" t="inlineStr">
        <is>
          <t>Banette baseSpeed</t>
        </is>
      </c>
      <c r="D8355" s="37" t="n">
        <v>65</v>
      </c>
      <c r="E8355" s="37" t="n">
        <v>85</v>
      </c>
      <c r="F8355" s="37" t="inlineStr">
        <is>
          <t>Differs from upstream baseline</t>
        </is>
      </c>
      <c r="G8355" s="3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37" t="inlineStr">
        <is>
          <t>2026-10-06</t>
        </is>
      </c>
      <c r="B8357" s="37" t="inlineStr">
        <is>
          <t>Pokemon Stats</t>
        </is>
      </c>
      <c r="C8357" s="37" t="inlineStr">
        <is>
          <t>Banette baseAttack</t>
        </is>
      </c>
      <c r="D8357" s="37" t="n">
        <v>165</v>
      </c>
      <c r="E8357" s="37" t="n">
        <v>175</v>
      </c>
      <c r="F8357" s="37" t="inlineStr">
        <is>
          <t>Differs from upstream baseline</t>
        </is>
      </c>
      <c r="G8357" s="3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37" t="inlineStr">
        <is>
          <t>2026-10-06</t>
        </is>
      </c>
      <c r="B8359" s="37" t="inlineStr">
        <is>
          <t>Pokemon Stats</t>
        </is>
      </c>
      <c r="C8359" s="37" t="inlineStr">
        <is>
          <t>Barbaracle baseHP</t>
        </is>
      </c>
      <c r="D8359" s="37" t="n">
        <v>72</v>
      </c>
      <c r="E8359" s="37" t="n">
        <v>82</v>
      </c>
      <c r="F8359" s="37" t="inlineStr">
        <is>
          <t>Differs from upstream baseline</t>
        </is>
      </c>
      <c r="G8359" s="3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37" t="inlineStr">
        <is>
          <t>2026-10-06</t>
        </is>
      </c>
      <c r="B8361" s="37" t="inlineStr">
        <is>
          <t>Pokemon Stats</t>
        </is>
      </c>
      <c r="C8361" s="37" t="inlineStr">
        <is>
          <t>Barbaracle baseSpAttack</t>
        </is>
      </c>
      <c r="D8361" s="37" t="n">
        <v>54</v>
      </c>
      <c r="E8361" s="37" t="n">
        <v>30</v>
      </c>
      <c r="F8361" s="37" t="inlineStr">
        <is>
          <t>Differs from upstream baseline</t>
        </is>
      </c>
      <c r="G8361" s="3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37" t="inlineStr">
        <is>
          <t>2026-10-06</t>
        </is>
      </c>
      <c r="B8363" s="37" t="inlineStr">
        <is>
          <t>Pokemon Stats</t>
        </is>
      </c>
      <c r="C8363" s="37" t="inlineStr">
        <is>
          <t>Barbaracle baseSpeed</t>
        </is>
      </c>
      <c r="D8363" s="37" t="n">
        <v>68</v>
      </c>
      <c r="E8363" s="37" t="n">
        <v>79</v>
      </c>
      <c r="F8363" s="37" t="inlineStr">
        <is>
          <t>Differs from upstream baseline</t>
        </is>
      </c>
      <c r="G8363" s="3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37" t="inlineStr">
        <is>
          <t>2026-10-06</t>
        </is>
      </c>
      <c r="B8365" s="37" t="inlineStr">
        <is>
          <t>Pokemon Stats</t>
        </is>
      </c>
      <c r="C8365" s="37" t="inlineStr">
        <is>
          <t>Basculin baseDefense</t>
        </is>
      </c>
      <c r="D8365" s="37" t="n">
        <v>65</v>
      </c>
      <c r="E8365" s="37" t="n">
        <v>81</v>
      </c>
      <c r="F8365" s="37" t="inlineStr">
        <is>
          <t>Differs from upstream baseline</t>
        </is>
      </c>
      <c r="G8365" s="3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37" t="inlineStr">
        <is>
          <t>2026-10-06</t>
        </is>
      </c>
      <c r="B8367" s="37" t="inlineStr">
        <is>
          <t>Pokemon Stats</t>
        </is>
      </c>
      <c r="C8367" s="37" t="inlineStr">
        <is>
          <t>Basculin baseHP</t>
        </is>
      </c>
      <c r="D8367" s="37" t="n">
        <v>70</v>
      </c>
      <c r="E8367" s="37" t="n">
        <v>80</v>
      </c>
      <c r="F8367" s="37" t="inlineStr">
        <is>
          <t>Differs from upstream baseline</t>
        </is>
      </c>
      <c r="G8367" s="3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37" t="inlineStr">
        <is>
          <t>2026-10-06</t>
        </is>
      </c>
      <c r="B8369" s="37" t="inlineStr">
        <is>
          <t>Abilities</t>
        </is>
      </c>
      <c r="C8369" s="37" t="inlineStr">
        <is>
          <t>Basculin abilities</t>
        </is>
      </c>
      <c r="D8369" s="37" t="inlineStr">
        <is>
          <t>Reckless / Adaptability / Mold Breaker</t>
        </is>
      </c>
      <c r="E8369" s="37" t="inlineStr">
        <is>
          <t>Adaptability / Reckless / Mold Breaker</t>
        </is>
      </c>
      <c r="F8369" s="37" t="inlineStr">
        <is>
          <t>Differs from upstream baseline</t>
        </is>
      </c>
      <c r="G8369" s="3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37" t="inlineStr">
        <is>
          <t>2026-10-06</t>
        </is>
      </c>
      <c r="B8371" s="37" t="inlineStr">
        <is>
          <t>Pokemon Stats</t>
        </is>
      </c>
      <c r="C8371" s="37" t="inlineStr">
        <is>
          <t>Bastiodon baseHP</t>
        </is>
      </c>
      <c r="D8371" s="37" t="n">
        <v>60</v>
      </c>
      <c r="E8371" s="37" t="n">
        <v>80</v>
      </c>
      <c r="F8371" s="37" t="inlineStr">
        <is>
          <t>Differs from upstream baseline</t>
        </is>
      </c>
      <c r="G8371" s="3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37" t="inlineStr">
        <is>
          <t>2026-10-06</t>
        </is>
      </c>
      <c r="B8373" s="37" t="inlineStr">
        <is>
          <t>Pokemon Stats</t>
        </is>
      </c>
      <c r="C8373" s="37" t="inlineStr">
        <is>
          <t>Bastiodon baseSpAttack</t>
        </is>
      </c>
      <c r="D8373" s="37" t="n">
        <v>47</v>
      </c>
      <c r="E8373" s="37" t="n">
        <v>7</v>
      </c>
      <c r="F8373" s="37" t="inlineStr">
        <is>
          <t>Differs from upstream baseline</t>
        </is>
      </c>
      <c r="G8373" s="3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37" t="inlineStr">
        <is>
          <t>2026-10-06</t>
        </is>
      </c>
      <c r="B8375" s="37" t="inlineStr">
        <is>
          <t>Pokemon Stats</t>
        </is>
      </c>
      <c r="C8375" s="37" t="inlineStr">
        <is>
          <t>Beartic baseAttack</t>
        </is>
      </c>
      <c r="D8375" s="37" t="n">
        <v>130</v>
      </c>
      <c r="E8375" s="37" t="n">
        <v>152</v>
      </c>
      <c r="F8375" s="37" t="inlineStr">
        <is>
          <t>Differs from upstream baseline</t>
        </is>
      </c>
      <c r="G8375" s="3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37" t="inlineStr">
        <is>
          <t>2026-10-06</t>
        </is>
      </c>
      <c r="B8377" s="37" t="inlineStr">
        <is>
          <t>Pokemon Stats</t>
        </is>
      </c>
      <c r="C8377" s="37" t="inlineStr">
        <is>
          <t>Beartic baseSpDefense</t>
        </is>
      </c>
      <c r="D8377" s="37" t="n">
        <v>80</v>
      </c>
      <c r="E8377" s="37" t="n">
        <v>90</v>
      </c>
      <c r="F8377" s="37" t="inlineStr">
        <is>
          <t>Differs from upstream baseline</t>
        </is>
      </c>
      <c r="G8377" s="3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37" t="inlineStr">
        <is>
          <t>2026-10-06</t>
        </is>
      </c>
      <c r="B8379" s="37" t="inlineStr">
        <is>
          <t>Abilities</t>
        </is>
      </c>
      <c r="C8379" s="37" t="inlineStr">
        <is>
          <t>Beautifly abilities</t>
        </is>
      </c>
      <c r="D8379" s="37" t="inlineStr">
        <is>
          <t>Swarm / Rivalry</t>
        </is>
      </c>
      <c r="E8379" s="37" t="inlineStr">
        <is>
          <t>Tinted Lens / Shield Dust / Rivalry</t>
        </is>
      </c>
      <c r="F8379" s="37" t="inlineStr">
        <is>
          <t>Differs from upstream baseline</t>
        </is>
      </c>
      <c r="G8379" s="3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37" t="inlineStr">
        <is>
          <t>2026-10-06</t>
        </is>
      </c>
      <c r="B8381" s="37" t="inlineStr">
        <is>
          <t>Pokemon Stats</t>
        </is>
      </c>
      <c r="C8381" s="37" t="inlineStr">
        <is>
          <t>Beheeyem baseAttack</t>
        </is>
      </c>
      <c r="D8381" s="37" t="n">
        <v>75</v>
      </c>
      <c r="E8381" s="37" t="n">
        <v>35</v>
      </c>
      <c r="F8381" s="37" t="inlineStr">
        <is>
          <t>Differs from upstream baseline</t>
        </is>
      </c>
      <c r="G8381" s="3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37" t="inlineStr">
        <is>
          <t>2026-10-06</t>
        </is>
      </c>
      <c r="B8383" s="37" t="inlineStr">
        <is>
          <t>Pokemon Stats</t>
        </is>
      </c>
      <c r="C8383" s="37" t="inlineStr">
        <is>
          <t>Beheeyem baseSpAttack</t>
        </is>
      </c>
      <c r="D8383" s="37" t="n">
        <v>125</v>
      </c>
      <c r="E8383" s="37" t="n">
        <v>165</v>
      </c>
      <c r="F8383" s="37" t="inlineStr">
        <is>
          <t>Differs from upstream baseline</t>
        </is>
      </c>
      <c r="G8383" s="3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37" t="inlineStr">
        <is>
          <t>2026-10-06</t>
        </is>
      </c>
      <c r="B8385" s="37" t="inlineStr">
        <is>
          <t>Abilities</t>
        </is>
      </c>
      <c r="C8385" s="37" t="inlineStr">
        <is>
          <t>Beheeyem abilities</t>
        </is>
      </c>
      <c r="D8385" s="37" t="inlineStr">
        <is>
          <t>Telepathy / Synchronize / Analytic</t>
        </is>
      </c>
      <c r="E8385" s="37" t="inlineStr">
        <is>
          <t>Telepathy / Analytic / Trace</t>
        </is>
      </c>
      <c r="F8385" s="37" t="inlineStr">
        <is>
          <t>Differs from upstream baseline</t>
        </is>
      </c>
      <c r="G8385" s="3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37" t="inlineStr">
        <is>
          <t>2026-10-06</t>
        </is>
      </c>
      <c r="B8387" s="37" t="inlineStr">
        <is>
          <t>Pokemon Stats</t>
        </is>
      </c>
      <c r="C8387" s="37" t="inlineStr">
        <is>
          <t>Bellossom baseSpAttack</t>
        </is>
      </c>
      <c r="D8387" s="37" t="n">
        <v>90</v>
      </c>
      <c r="E8387" s="37" t="n">
        <v>100</v>
      </c>
      <c r="F8387" s="37" t="inlineStr">
        <is>
          <t>Differs from upstream baseline</t>
        </is>
      </c>
      <c r="G8387" s="3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37" t="inlineStr">
        <is>
          <t>2026-10-06</t>
        </is>
      </c>
      <c r="B8389" s="37" t="inlineStr">
        <is>
          <t>Evolutions</t>
        </is>
      </c>
      <c r="C8389" s="37" t="inlineStr">
        <is>
          <t>Binacle evolution</t>
        </is>
      </c>
      <c r="D8389" s="37" t="inlineStr">
        <is>
          <t>Lv 39 -&gt; Barbaracle</t>
        </is>
      </c>
      <c r="E8389" s="37" t="inlineStr">
        <is>
          <t>Lv 33 -&gt; Barbaracle</t>
        </is>
      </c>
      <c r="F8389" s="37" t="inlineStr">
        <is>
          <t>Differs from upstream baseline</t>
        </is>
      </c>
      <c r="G8389" s="3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37" t="inlineStr">
        <is>
          <t>2026-10-06</t>
        </is>
      </c>
      <c r="B8391" s="37" t="inlineStr">
        <is>
          <t>Pokemon Stats</t>
        </is>
      </c>
      <c r="C8391" s="37" t="inlineStr">
        <is>
          <t>Bisharp baseSpAttack</t>
        </is>
      </c>
      <c r="D8391" s="37" t="n">
        <v>60</v>
      </c>
      <c r="E8391" s="37" t="n">
        <v>30</v>
      </c>
      <c r="F8391" s="37" t="inlineStr">
        <is>
          <t>Differs from upstream baseline</t>
        </is>
      </c>
      <c r="G8391" s="3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37" t="inlineStr">
        <is>
          <t>2026-10-06</t>
        </is>
      </c>
      <c r="B8393" s="37" t="inlineStr">
        <is>
          <t>Pokemon Stats</t>
        </is>
      </c>
      <c r="C8393" s="37" t="inlineStr">
        <is>
          <t>Blastoise baseAttack</t>
        </is>
      </c>
      <c r="D8393" s="37" t="n">
        <v>83</v>
      </c>
      <c r="E8393" s="37" t="n">
        <v>81</v>
      </c>
      <c r="F8393" s="37" t="inlineStr">
        <is>
          <t>Differs from upstream baseline</t>
        </is>
      </c>
      <c r="G8393" s="3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37" t="inlineStr">
        <is>
          <t>2026-10-06</t>
        </is>
      </c>
      <c r="B8395" s="37" t="inlineStr">
        <is>
          <t>Pokemon Stats</t>
        </is>
      </c>
      <c r="C8395" s="37" t="inlineStr">
        <is>
          <t>Blastoise baseSpeed</t>
        </is>
      </c>
      <c r="D8395" s="37" t="n">
        <v>78</v>
      </c>
      <c r="E8395" s="37" t="n">
        <v>60</v>
      </c>
      <c r="F8395" s="37" t="inlineStr">
        <is>
          <t>Differs from upstream baseline</t>
        </is>
      </c>
      <c r="G8395" s="3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37" t="inlineStr">
        <is>
          <t>2026-10-06</t>
        </is>
      </c>
      <c r="B8397" s="37" t="inlineStr">
        <is>
          <t>Pokemon Stats</t>
        </is>
      </c>
      <c r="C8397" s="37" t="inlineStr">
        <is>
          <t>Blastoise baseAttack</t>
        </is>
      </c>
      <c r="D8397" s="37" t="n">
        <v>103</v>
      </c>
      <c r="E8397" s="37" t="n">
        <v>101</v>
      </c>
      <c r="F8397" s="37" t="inlineStr">
        <is>
          <t>Differs from upstream baseline</t>
        </is>
      </c>
      <c r="G8397" s="3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37" t="inlineStr">
        <is>
          <t>2026-10-06</t>
        </is>
      </c>
      <c r="B8399" s="37" t="inlineStr">
        <is>
          <t>Pokemon Stats</t>
        </is>
      </c>
      <c r="C8399" s="37" t="inlineStr">
        <is>
          <t>Blaziken baseSpAttack</t>
        </is>
      </c>
      <c r="D8399" s="37" t="n">
        <v>110</v>
      </c>
      <c r="E8399" s="37" t="n">
        <v>115</v>
      </c>
      <c r="F8399" s="37" t="inlineStr">
        <is>
          <t>Differs from upstream baseline</t>
        </is>
      </c>
      <c r="G8399" s="3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37" t="inlineStr">
        <is>
          <t>2026-10-06</t>
        </is>
      </c>
      <c r="B8401" s="37" t="inlineStr">
        <is>
          <t>Pokemon Stats</t>
        </is>
      </c>
      <c r="C8401" s="37" t="inlineStr">
        <is>
          <t>Blissey baseAttack</t>
        </is>
      </c>
      <c r="D8401" s="37" t="n">
        <v>10</v>
      </c>
      <c r="E8401" s="37" t="n">
        <v>5</v>
      </c>
      <c r="F8401" s="37" t="inlineStr">
        <is>
          <t>Differs from upstream baseline</t>
        </is>
      </c>
      <c r="G8401" s="3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37" t="inlineStr">
        <is>
          <t>2026-10-06</t>
        </is>
      </c>
      <c r="B8403" s="37" t="inlineStr">
        <is>
          <t>Abilities</t>
        </is>
      </c>
      <c r="C8403" s="37" t="inlineStr">
        <is>
          <t>Blissey abilities</t>
        </is>
      </c>
      <c r="D8403" s="37" t="inlineStr">
        <is>
          <t>Natural Cure / Serene Grace / Healer</t>
        </is>
      </c>
      <c r="E8403" s="37" t="inlineStr">
        <is>
          <t>Serene Grace / Serene Grace / Healer</t>
        </is>
      </c>
      <c r="F8403" s="37" t="inlineStr">
        <is>
          <t>Differs from upstream baseline</t>
        </is>
      </c>
      <c r="G8403" s="3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37" t="inlineStr">
        <is>
          <t>2026-10-06</t>
        </is>
      </c>
      <c r="B8405" s="37" t="inlineStr">
        <is>
          <t>Pokemon Stats</t>
        </is>
      </c>
      <c r="C8405" s="37" t="inlineStr">
        <is>
          <t>Blitzle baseDefense</t>
        </is>
      </c>
      <c r="D8405" s="37" t="n">
        <v>32</v>
      </c>
      <c r="E8405" s="37" t="n">
        <v>37</v>
      </c>
      <c r="F8405" s="37" t="inlineStr">
        <is>
          <t>Differs from upstream baseline</t>
        </is>
      </c>
      <c r="G8405" s="3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37" t="inlineStr">
        <is>
          <t>2026-10-06</t>
        </is>
      </c>
      <c r="B8407" s="37" t="inlineStr">
        <is>
          <t>Pokemon Stats</t>
        </is>
      </c>
      <c r="C8407" s="37" t="inlineStr">
        <is>
          <t>Boldore baseAttack</t>
        </is>
      </c>
      <c r="D8407" s="37" t="n">
        <v>105</v>
      </c>
      <c r="E8407" s="37" t="n">
        <v>125</v>
      </c>
      <c r="F8407" s="37" t="inlineStr">
        <is>
          <t>Differs from upstream baseline</t>
        </is>
      </c>
      <c r="G8407" s="3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37" t="inlineStr">
        <is>
          <t>2026-10-06</t>
        </is>
      </c>
      <c r="B8409" s="37" t="inlineStr">
        <is>
          <t>Abilities</t>
        </is>
      </c>
      <c r="C8409" s="37" t="inlineStr">
        <is>
          <t>Bonsly abilities</t>
        </is>
      </c>
      <c r="D8409" s="37" t="inlineStr">
        <is>
          <t>Sturdy / Rock Head / Rattled</t>
        </is>
      </c>
      <c r="E8409" s="37" t="inlineStr">
        <is>
          <t>Rock Head / Rock Head / Rattled</t>
        </is>
      </c>
      <c r="F8409" s="37" t="inlineStr">
        <is>
          <t>Differs from upstream baseline</t>
        </is>
      </c>
      <c r="G8409" s="3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37" t="inlineStr">
        <is>
          <t>2026-10-06</t>
        </is>
      </c>
      <c r="B8411" s="37" t="inlineStr">
        <is>
          <t>Pokemon Stats</t>
        </is>
      </c>
      <c r="C8411" s="37" t="inlineStr">
        <is>
          <t>Bouffalant baseAttack</t>
        </is>
      </c>
      <c r="D8411" s="37" t="n">
        <v>110</v>
      </c>
      <c r="E8411" s="37" t="n">
        <v>116</v>
      </c>
      <c r="F8411" s="37" t="inlineStr">
        <is>
          <t>Differs from upstream baseline</t>
        </is>
      </c>
      <c r="G8411" s="3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37" t="inlineStr">
        <is>
          <t>2026-10-06</t>
        </is>
      </c>
      <c r="B8413" s="37" t="inlineStr">
        <is>
          <t>Pokemon Stats</t>
        </is>
      </c>
      <c r="C8413" s="37" t="inlineStr">
        <is>
          <t>Bouffalant baseSpDefense</t>
        </is>
      </c>
      <c r="D8413" s="37" t="n">
        <v>95</v>
      </c>
      <c r="E8413" s="37" t="n">
        <v>100</v>
      </c>
      <c r="F8413" s="37" t="inlineStr">
        <is>
          <t>Differs from upstream baseline</t>
        </is>
      </c>
      <c r="G8413" s="3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37" t="inlineStr">
        <is>
          <t>2026-10-06</t>
        </is>
      </c>
      <c r="B8415" s="37" t="inlineStr">
        <is>
          <t>Pokemon Stats</t>
        </is>
      </c>
      <c r="C8415" s="37" t="inlineStr">
        <is>
          <t>Braviary baseAttack</t>
        </is>
      </c>
      <c r="D8415" s="37" t="n">
        <v>123</v>
      </c>
      <c r="E8415" s="37" t="n">
        <v>138</v>
      </c>
      <c r="F8415" s="37" t="inlineStr">
        <is>
          <t>Differs from upstream baseline</t>
        </is>
      </c>
      <c r="G8415" s="3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37" t="inlineStr">
        <is>
          <t>2026-10-06</t>
        </is>
      </c>
      <c r="B8417" s="37" t="inlineStr">
        <is>
          <t>Pokemon Stats</t>
        </is>
      </c>
      <c r="C8417" s="37" t="inlineStr">
        <is>
          <t>Braviary baseSpeed</t>
        </is>
      </c>
      <c r="D8417" s="37" t="n">
        <v>80</v>
      </c>
      <c r="E8417" s="37" t="n">
        <v>102</v>
      </c>
      <c r="F8417" s="37" t="inlineStr">
        <is>
          <t>Differs from upstream baseline</t>
        </is>
      </c>
      <c r="G8417" s="3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37" t="inlineStr">
        <is>
          <t>2026-10-06</t>
        </is>
      </c>
      <c r="B8419" s="37" t="inlineStr">
        <is>
          <t>Pokemon Stats</t>
        </is>
      </c>
      <c r="C8419" s="37" t="inlineStr">
        <is>
          <t>Bronzong baseHP</t>
        </is>
      </c>
      <c r="D8419" s="37" t="n">
        <v>67</v>
      </c>
      <c r="E8419" s="37" t="n">
        <v>77</v>
      </c>
      <c r="F8419" s="37" t="inlineStr">
        <is>
          <t>Differs from upstream baseline</t>
        </is>
      </c>
      <c r="G8419" s="3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37" t="inlineStr">
        <is>
          <t>2026-10-06</t>
        </is>
      </c>
      <c r="B8421" s="37" t="inlineStr">
        <is>
          <t>Pokemon Stats</t>
        </is>
      </c>
      <c r="C8421" s="37" t="inlineStr">
        <is>
          <t>Bronzong baseSpAttack</t>
        </is>
      </c>
      <c r="D8421" s="37" t="n">
        <v>79</v>
      </c>
      <c r="E8421" s="37" t="n">
        <v>89</v>
      </c>
      <c r="F8421" s="37" t="inlineStr">
        <is>
          <t>Differs from upstream baseline</t>
        </is>
      </c>
      <c r="G8421" s="3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37" t="inlineStr">
        <is>
          <t>2026-10-06</t>
        </is>
      </c>
      <c r="B8423" s="37" t="inlineStr">
        <is>
          <t>Pokemon Stats</t>
        </is>
      </c>
      <c r="C8423" s="37" t="inlineStr">
        <is>
          <t>Bronzor baseHP</t>
        </is>
      </c>
      <c r="D8423" s="37" t="n">
        <v>57</v>
      </c>
      <c r="E8423" s="37" t="n">
        <v>77</v>
      </c>
      <c r="F8423" s="37" t="inlineStr">
        <is>
          <t>Differs from upstream baseline</t>
        </is>
      </c>
      <c r="G8423" s="3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37" t="inlineStr">
        <is>
          <t>2026-10-06</t>
        </is>
      </c>
      <c r="B8425" s="37" t="inlineStr">
        <is>
          <t>Pokemon Stats</t>
        </is>
      </c>
      <c r="C8425" s="37" t="inlineStr">
        <is>
          <t>Bronzor baseDefense</t>
        </is>
      </c>
      <c r="D8425" s="37" t="n">
        <v>86</v>
      </c>
      <c r="E8425" s="37" t="n">
        <v>116</v>
      </c>
      <c r="F8425" s="37" t="inlineStr">
        <is>
          <t>Differs from upstream baseline</t>
        </is>
      </c>
      <c r="G8425" s="3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37" t="inlineStr">
        <is>
          <t>2026-10-06</t>
        </is>
      </c>
      <c r="B8427" s="37" t="inlineStr">
        <is>
          <t>Pokemon Stats</t>
        </is>
      </c>
      <c r="C8427" s="37" t="inlineStr">
        <is>
          <t>Bronzor baseSpDefense</t>
        </is>
      </c>
      <c r="D8427" s="37" t="n">
        <v>86</v>
      </c>
      <c r="E8427" s="37" t="n">
        <v>116</v>
      </c>
      <c r="F8427" s="37" t="inlineStr">
        <is>
          <t>Differs from upstream baseline</t>
        </is>
      </c>
      <c r="G8427" s="3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37" t="inlineStr">
        <is>
          <t>2026-10-06</t>
        </is>
      </c>
      <c r="B8429" s="37" t="inlineStr">
        <is>
          <t>Abilities</t>
        </is>
      </c>
      <c r="C8429" s="37" t="inlineStr">
        <is>
          <t>Bronzor abilities</t>
        </is>
      </c>
      <c r="D8429" s="37" t="inlineStr">
        <is>
          <t>Levitate / Heatproof / Heavy Metal</t>
        </is>
      </c>
      <c r="E8429" s="37" t="inlineStr">
        <is>
          <t>Levitate / Levitate / Heavy Metal</t>
        </is>
      </c>
      <c r="F8429" s="37" t="inlineStr">
        <is>
          <t>Differs from upstream baseline</t>
        </is>
      </c>
      <c r="G8429" s="3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37" t="inlineStr">
        <is>
          <t>2026-10-06</t>
        </is>
      </c>
      <c r="B8431" s="37" t="inlineStr">
        <is>
          <t>Evolutions</t>
        </is>
      </c>
      <c r="C8431" s="37" t="inlineStr">
        <is>
          <t>Budew evolution</t>
        </is>
      </c>
      <c r="D8431" s="37" t="inlineStr">
        <is>
          <t>Friendship Day -&gt; Roselia</t>
        </is>
      </c>
      <c r="E8431" s="37" t="inlineStr">
        <is>
          <t>Lv 16 -&gt; Roselia</t>
        </is>
      </c>
      <c r="F8431" s="37" t="inlineStr">
        <is>
          <t>Differs from upstream baseline</t>
        </is>
      </c>
      <c r="G8431" s="3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37" t="inlineStr">
        <is>
          <t>2026-10-06</t>
        </is>
      </c>
      <c r="B8433" s="37" t="inlineStr">
        <is>
          <t>Abilities</t>
        </is>
      </c>
      <c r="C8433" s="37" t="inlineStr">
        <is>
          <t>Buneary abilities</t>
        </is>
      </c>
      <c r="D8433" s="37" t="inlineStr">
        <is>
          <t>Run Away / Klutz / Limber</t>
        </is>
      </c>
      <c r="E8433" s="37" t="inlineStr">
        <is>
          <t>Scrappy / Scrappy / Limber</t>
        </is>
      </c>
      <c r="F8433" s="37" t="inlineStr">
        <is>
          <t>Differs from upstream baseline</t>
        </is>
      </c>
      <c r="G8433" s="3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37" t="inlineStr">
        <is>
          <t>2026-10-06</t>
        </is>
      </c>
      <c r="B8435" s="37" t="inlineStr">
        <is>
          <t>Pokemon Stats</t>
        </is>
      </c>
      <c r="C8435" s="37" t="inlineStr">
        <is>
          <t>Bunnelby baseHP</t>
        </is>
      </c>
      <c r="D8435" s="37" t="n">
        <v>38</v>
      </c>
      <c r="E8435" s="37" t="n">
        <v>52</v>
      </c>
      <c r="F8435" s="37" t="inlineStr">
        <is>
          <t>Differs from upstream baseline</t>
        </is>
      </c>
      <c r="G8435" s="3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37" t="inlineStr">
        <is>
          <t>2026-10-06</t>
        </is>
      </c>
      <c r="B8437" s="37" t="inlineStr">
        <is>
          <t>Pokemon Stats</t>
        </is>
      </c>
      <c r="C8437" s="37" t="inlineStr">
        <is>
          <t>Bunnelby baseDefense</t>
        </is>
      </c>
      <c r="D8437" s="37" t="n">
        <v>38</v>
      </c>
      <c r="E8437" s="37" t="n">
        <v>51</v>
      </c>
      <c r="F8437" s="37" t="inlineStr">
        <is>
          <t>Differs from upstream baseline</t>
        </is>
      </c>
      <c r="G8437" s="3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37" t="inlineStr">
        <is>
          <t>2026-10-06</t>
        </is>
      </c>
      <c r="B8439" s="37" t="inlineStr">
        <is>
          <t>Pokemon Stats</t>
        </is>
      </c>
      <c r="C8439" s="37" t="inlineStr">
        <is>
          <t>Bunnelby baseSpDefense</t>
        </is>
      </c>
      <c r="D8439" s="37" t="n">
        <v>36</v>
      </c>
      <c r="E8439" s="37" t="n">
        <v>52</v>
      </c>
      <c r="F8439" s="37" t="inlineStr">
        <is>
          <t>Differs from upstream baseline</t>
        </is>
      </c>
      <c r="G8439" s="3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37" t="inlineStr">
        <is>
          <t>2026-10-06</t>
        </is>
      </c>
      <c r="B8441" s="37" t="inlineStr">
        <is>
          <t>Pokemon Stats</t>
        </is>
      </c>
      <c r="C8441" s="37" t="inlineStr">
        <is>
          <t>Cacnea baseDefense</t>
        </is>
      </c>
      <c r="D8441" s="37" t="n">
        <v>40</v>
      </c>
      <c r="E8441" s="37" t="n">
        <v>60</v>
      </c>
      <c r="F8441" s="37" t="inlineStr">
        <is>
          <t>Differs from upstream baseline</t>
        </is>
      </c>
      <c r="G8441" s="3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37" t="inlineStr">
        <is>
          <t>2026-10-06</t>
        </is>
      </c>
      <c r="B8443" s="37" t="inlineStr">
        <is>
          <t>Pokemon Stats</t>
        </is>
      </c>
      <c r="C8443" s="37" t="inlineStr">
        <is>
          <t>Cacturne baseDefense</t>
        </is>
      </c>
      <c r="D8443" s="37" t="n">
        <v>60</v>
      </c>
      <c r="E8443" s="37" t="n">
        <v>85</v>
      </c>
      <c r="F8443" s="37" t="inlineStr">
        <is>
          <t>Differs from upstream baseline</t>
        </is>
      </c>
      <c r="G8443" s="3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37" t="inlineStr">
        <is>
          <t>2026-10-06</t>
        </is>
      </c>
      <c r="B8445" s="37" t="inlineStr">
        <is>
          <t>Pokemon Stats</t>
        </is>
      </c>
      <c r="C8445" s="37" t="inlineStr">
        <is>
          <t>Camerupt baseHP</t>
        </is>
      </c>
      <c r="D8445" s="37" t="n">
        <v>70</v>
      </c>
      <c r="E8445" s="37" t="n">
        <v>90</v>
      </c>
      <c r="F8445" s="37" t="inlineStr">
        <is>
          <t>Differs from upstream baseline</t>
        </is>
      </c>
      <c r="G8445" s="3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37" t="inlineStr">
        <is>
          <t>2026-10-06</t>
        </is>
      </c>
      <c r="B8447" s="37" t="inlineStr">
        <is>
          <t>Pokemon Stats</t>
        </is>
      </c>
      <c r="C8447" s="37" t="inlineStr">
        <is>
          <t>Camerupt baseSpDefense</t>
        </is>
      </c>
      <c r="D8447" s="37" t="n">
        <v>75</v>
      </c>
      <c r="E8447" s="37" t="n">
        <v>85</v>
      </c>
      <c r="F8447" s="37" t="inlineStr">
        <is>
          <t>Differs from upstream baseline</t>
        </is>
      </c>
      <c r="G8447" s="3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37" t="inlineStr">
        <is>
          <t>2026-10-06</t>
        </is>
      </c>
      <c r="B8449" s="37" t="inlineStr">
        <is>
          <t>Pokemon Stats</t>
        </is>
      </c>
      <c r="C8449" s="37" t="inlineStr">
        <is>
          <t>Camerupt baseSpDefense</t>
        </is>
      </c>
      <c r="D8449" s="37" t="n">
        <v>105</v>
      </c>
      <c r="E8449" s="37" t="n">
        <v>115</v>
      </c>
      <c r="F8449" s="37" t="inlineStr">
        <is>
          <t>Differs from upstream baseline</t>
        </is>
      </c>
      <c r="G8449" s="3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37" t="inlineStr">
        <is>
          <t>2026-10-06</t>
        </is>
      </c>
      <c r="B8451" s="37" t="inlineStr">
        <is>
          <t>Pokemon Stats</t>
        </is>
      </c>
      <c r="C8451" s="37" t="inlineStr">
        <is>
          <t>Carbink baseSpAttack</t>
        </is>
      </c>
      <c r="D8451" s="37" t="n">
        <v>50</v>
      </c>
      <c r="E8451" s="37" t="n">
        <v>60</v>
      </c>
      <c r="F8451" s="37" t="inlineStr">
        <is>
          <t>Differs from upstream baseline</t>
        </is>
      </c>
      <c r="G8451" s="3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37" t="inlineStr">
        <is>
          <t>2026-10-06</t>
        </is>
      </c>
      <c r="B8453" s="37" t="inlineStr">
        <is>
          <t>Pokemon Stats</t>
        </is>
      </c>
      <c r="C8453" s="37" t="inlineStr">
        <is>
          <t>Carnivine baseAttack</t>
        </is>
      </c>
      <c r="D8453" s="37" t="n">
        <v>100</v>
      </c>
      <c r="E8453" s="37" t="n">
        <v>105</v>
      </c>
      <c r="F8453" s="37" t="inlineStr">
        <is>
          <t>Differs from upstream baseline</t>
        </is>
      </c>
      <c r="G8453" s="3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37" t="inlineStr">
        <is>
          <t>2026-10-06</t>
        </is>
      </c>
      <c r="B8455" s="37" t="inlineStr">
        <is>
          <t>Pokemon Stats</t>
        </is>
      </c>
      <c r="C8455" s="37" t="inlineStr">
        <is>
          <t>Carnivine baseSpeed</t>
        </is>
      </c>
      <c r="D8455" s="37" t="n">
        <v>46</v>
      </c>
      <c r="E8455" s="37" t="n">
        <v>70</v>
      </c>
      <c r="F8455" s="37" t="inlineStr">
        <is>
          <t>Differs from upstream baseline</t>
        </is>
      </c>
      <c r="G8455" s="3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37" t="inlineStr">
        <is>
          <t>2026-10-06</t>
        </is>
      </c>
      <c r="B8457" s="37" t="inlineStr">
        <is>
          <t>Pokemon Stats</t>
        </is>
      </c>
      <c r="C8457" s="37" t="inlineStr">
        <is>
          <t>Carracosta baseSpDefense</t>
        </is>
      </c>
      <c r="D8457" s="37" t="n">
        <v>65</v>
      </c>
      <c r="E8457" s="37" t="n">
        <v>75</v>
      </c>
      <c r="F8457" s="37" t="inlineStr">
        <is>
          <t>Differs from upstream baseline</t>
        </is>
      </c>
      <c r="G8457" s="3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37" t="inlineStr">
        <is>
          <t>2026-10-06</t>
        </is>
      </c>
      <c r="B8459" s="37" t="inlineStr">
        <is>
          <t>Pokemon Stats</t>
        </is>
      </c>
      <c r="C8459" s="37" t="inlineStr">
        <is>
          <t>Cascoon baseSpDefense</t>
        </is>
      </c>
      <c r="D8459" s="37" t="n">
        <v>25</v>
      </c>
      <c r="E8459" s="37" t="n">
        <v>55</v>
      </c>
      <c r="F8459" s="37" t="inlineStr">
        <is>
          <t>Differs from upstream baseline</t>
        </is>
      </c>
      <c r="G8459" s="3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37" t="inlineStr">
        <is>
          <t>2026-10-06</t>
        </is>
      </c>
      <c r="B8461" s="37" t="inlineStr">
        <is>
          <t>Pokemon Stats</t>
        </is>
      </c>
      <c r="C8461" s="37" t="inlineStr">
        <is>
          <t>Castform baseDefense</t>
        </is>
      </c>
      <c r="D8461" s="37" t="n">
        <v>70</v>
      </c>
      <c r="E8461" s="37" t="n">
        <v>75</v>
      </c>
      <c r="F8461" s="37" t="inlineStr">
        <is>
          <t>Differs from upstream baseline</t>
        </is>
      </c>
      <c r="G8461" s="3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37" t="inlineStr">
        <is>
          <t>2026-10-06</t>
        </is>
      </c>
      <c r="B8463" s="37" t="inlineStr">
        <is>
          <t>Pokemon Stats</t>
        </is>
      </c>
      <c r="C8463" s="37" t="inlineStr">
        <is>
          <t>Castform baseSpDefense</t>
        </is>
      </c>
      <c r="D8463" s="37" t="n">
        <v>70</v>
      </c>
      <c r="E8463" s="37" t="n">
        <v>75</v>
      </c>
      <c r="F8463" s="37" t="inlineStr">
        <is>
          <t>Differs from upstream baseline</t>
        </is>
      </c>
      <c r="G8463" s="3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37" t="inlineStr">
        <is>
          <t>2026-10-06</t>
        </is>
      </c>
      <c r="B8465" s="37" t="inlineStr">
        <is>
          <t>Abilities</t>
        </is>
      </c>
      <c r="C8465" s="37" t="inlineStr">
        <is>
          <t>Caterpie abilities</t>
        </is>
      </c>
      <c r="D8465" s="37" t="inlineStr">
        <is>
          <t>Shield Dust / Run Away</t>
        </is>
      </c>
      <c r="E8465" s="37" t="inlineStr">
        <is>
          <t>Tinted Lens / Run Away</t>
        </is>
      </c>
      <c r="F8465" s="37" t="inlineStr">
        <is>
          <t>Differs from upstream baseline</t>
        </is>
      </c>
      <c r="G8465" s="3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37" t="inlineStr">
        <is>
          <t>2026-10-06</t>
        </is>
      </c>
      <c r="B8467" s="37" t="inlineStr">
        <is>
          <t>Pokemon Stats</t>
        </is>
      </c>
      <c r="C8467" s="37" t="inlineStr">
        <is>
          <t>Chandelure baseSpAttack</t>
        </is>
      </c>
      <c r="D8467" s="37" t="n">
        <v>145</v>
      </c>
      <c r="E8467" s="37" t="n">
        <v>159</v>
      </c>
      <c r="F8467" s="37" t="inlineStr">
        <is>
          <t>Differs from upstream baseline</t>
        </is>
      </c>
      <c r="G8467" s="3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37" t="inlineStr">
        <is>
          <t>2026-10-06</t>
        </is>
      </c>
      <c r="B8469" s="37" t="inlineStr">
        <is>
          <t>Pokemon Stats</t>
        </is>
      </c>
      <c r="C8469" s="37" t="inlineStr">
        <is>
          <t>Chansey baseDefense</t>
        </is>
      </c>
      <c r="D8469" s="37" t="n">
        <v>5</v>
      </c>
      <c r="E8469" s="37" t="n">
        <v>25</v>
      </c>
      <c r="F8469" s="37" t="inlineStr">
        <is>
          <t>Differs from upstream baseline</t>
        </is>
      </c>
      <c r="G8469" s="3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37" t="inlineStr">
        <is>
          <t>2026-10-06</t>
        </is>
      </c>
      <c r="B8471" s="37" t="inlineStr">
        <is>
          <t>Pokemon Stats</t>
        </is>
      </c>
      <c r="C8471" s="37" t="inlineStr">
        <is>
          <t>Charizard baseSpAttack</t>
        </is>
      </c>
      <c r="D8471" s="37" t="n">
        <v>109</v>
      </c>
      <c r="E8471" s="37" t="n">
        <v>110</v>
      </c>
      <c r="F8471" s="37" t="inlineStr">
        <is>
          <t>Differs from upstream baseline</t>
        </is>
      </c>
      <c r="G8471" s="3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37" t="inlineStr">
        <is>
          <t>2026-10-06</t>
        </is>
      </c>
      <c r="B8473" s="37" t="inlineStr">
        <is>
          <t>Pokemon Stats</t>
        </is>
      </c>
      <c r="C8473" s="37" t="inlineStr">
        <is>
          <t>Charizard baseSpAttack</t>
        </is>
      </c>
      <c r="D8473" s="37" t="n">
        <v>130</v>
      </c>
      <c r="E8473" s="37" t="n">
        <v>131</v>
      </c>
      <c r="F8473" s="37" t="inlineStr">
        <is>
          <t>Differs from upstream baseline</t>
        </is>
      </c>
      <c r="G8473" s="3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37" t="inlineStr">
        <is>
          <t>2026-10-06</t>
        </is>
      </c>
      <c r="B8475" s="37" t="inlineStr">
        <is>
          <t>Abilities</t>
        </is>
      </c>
      <c r="C8475" s="37" t="inlineStr">
        <is>
          <t>Charizard abilities</t>
        </is>
      </c>
      <c r="D8475" s="37" t="inlineStr">
        <is>
          <t>Drought / Drought / Drought</t>
        </is>
      </c>
      <c r="E8475" s="37" t="inlineStr">
        <is>
          <t>Sheer Force / Sheer Force / Sheer Force</t>
        </is>
      </c>
      <c r="F8475" s="37" t="inlineStr">
        <is>
          <t>Differs from upstream baseline</t>
        </is>
      </c>
      <c r="G8475" s="3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37" t="inlineStr">
        <is>
          <t>2026-10-06</t>
        </is>
      </c>
      <c r="B8477" s="37" t="inlineStr">
        <is>
          <t>Abilities</t>
        </is>
      </c>
      <c r="C8477" s="37" t="inlineStr">
        <is>
          <t>Charmeleon abilities</t>
        </is>
      </c>
      <c r="D8477" s="37" t="inlineStr">
        <is>
          <t>Blaze / Solar Power</t>
        </is>
      </c>
      <c r="E8477" s="37" t="inlineStr">
        <is>
          <t>Blaze / Blaze / Solar Power</t>
        </is>
      </c>
      <c r="F8477" s="37" t="inlineStr">
        <is>
          <t>Differs from upstream baseline</t>
        </is>
      </c>
      <c r="G8477" s="3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37" t="inlineStr">
        <is>
          <t>2026-10-06</t>
        </is>
      </c>
      <c r="B8479" s="37" t="inlineStr">
        <is>
          <t>Pokemon Stats</t>
        </is>
      </c>
      <c r="C8479" s="37" t="inlineStr">
        <is>
          <t>Chatot baseSpAttack</t>
        </is>
      </c>
      <c r="D8479" s="37" t="n">
        <v>92</v>
      </c>
      <c r="E8479" s="37" t="n">
        <v>102</v>
      </c>
      <c r="F8479" s="37" t="inlineStr">
        <is>
          <t>Differs from upstream baseline</t>
        </is>
      </c>
      <c r="G8479" s="3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37" t="inlineStr">
        <is>
          <t>2026-10-06</t>
        </is>
      </c>
      <c r="B8481" s="37" t="inlineStr">
        <is>
          <t>Abilities</t>
        </is>
      </c>
      <c r="C8481" s="37" t="inlineStr">
        <is>
          <t>Chatot abilities</t>
        </is>
      </c>
      <c r="D8481" s="37" t="inlineStr">
        <is>
          <t>Keen Eye / Tangled Feet / Big Pecks</t>
        </is>
      </c>
      <c r="E8481" s="37" t="inlineStr">
        <is>
          <t>Scrappy / Scrappy / Big Pecks</t>
        </is>
      </c>
      <c r="F8481" s="37" t="inlineStr">
        <is>
          <t>Differs from upstream baseline</t>
        </is>
      </c>
      <c r="G8481" s="3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37" t="inlineStr">
        <is>
          <t>2026-10-06</t>
        </is>
      </c>
      <c r="B8483" s="37" t="inlineStr">
        <is>
          <t>Pokemon Stats</t>
        </is>
      </c>
      <c r="C8483" s="37" t="inlineStr">
        <is>
          <t>Cherrim baseDefense</t>
        </is>
      </c>
      <c r="D8483" s="37" t="n">
        <v>70</v>
      </c>
      <c r="E8483" s="37" t="n">
        <v>90</v>
      </c>
      <c r="F8483" s="37" t="inlineStr">
        <is>
          <t>Differs from upstream baseline</t>
        </is>
      </c>
      <c r="G8483" s="3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37" t="inlineStr">
        <is>
          <t>2026-10-06</t>
        </is>
      </c>
      <c r="B8485" s="37" t="inlineStr">
        <is>
          <t>Pokemon Stats</t>
        </is>
      </c>
      <c r="C8485" s="37" t="inlineStr">
        <is>
          <t>Chesnaught baseSpDefense</t>
        </is>
      </c>
      <c r="D8485" s="37" t="n">
        <v>75</v>
      </c>
      <c r="E8485" s="37" t="n">
        <v>85</v>
      </c>
      <c r="F8485" s="37" t="inlineStr">
        <is>
          <t>Differs from upstream baseline</t>
        </is>
      </c>
      <c r="G8485" s="3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37" t="inlineStr">
        <is>
          <t>2026-10-06</t>
        </is>
      </c>
      <c r="B8487" s="37" t="inlineStr">
        <is>
          <t>Abilities</t>
        </is>
      </c>
      <c r="C8487" s="37" t="inlineStr">
        <is>
          <t>Chimchar abilities</t>
        </is>
      </c>
      <c r="D8487" s="37" t="inlineStr">
        <is>
          <t>Blaze / Iron Fist</t>
        </is>
      </c>
      <c r="E8487" s="37" t="inlineStr">
        <is>
          <t>Blaze / Blaze / Iron Fist</t>
        </is>
      </c>
      <c r="F8487" s="37" t="inlineStr">
        <is>
          <t>Differs from upstream baseline</t>
        </is>
      </c>
      <c r="G8487" s="3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37" t="inlineStr">
        <is>
          <t>2026-10-06</t>
        </is>
      </c>
      <c r="B8489" s="37" t="inlineStr">
        <is>
          <t>Pokemon Stats</t>
        </is>
      </c>
      <c r="C8489" s="37" t="inlineStr">
        <is>
          <t>Chimecho baseDefense</t>
        </is>
      </c>
      <c r="D8489" s="37" t="n">
        <v>80</v>
      </c>
      <c r="E8489" s="37" t="n">
        <v>70</v>
      </c>
      <c r="F8489" s="37" t="inlineStr">
        <is>
          <t>Differs from upstream baseline</t>
        </is>
      </c>
      <c r="G8489" s="3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37" t="inlineStr">
        <is>
          <t>2026-10-06</t>
        </is>
      </c>
      <c r="B8491" s="37" t="inlineStr">
        <is>
          <t>Pokemon Stats</t>
        </is>
      </c>
      <c r="C8491" s="37" t="inlineStr">
        <is>
          <t>Chimecho baseSpDefense</t>
        </is>
      </c>
      <c r="D8491" s="37" t="n">
        <v>90</v>
      </c>
      <c r="E8491" s="37" t="n">
        <v>85</v>
      </c>
      <c r="F8491" s="37" t="inlineStr">
        <is>
          <t>Differs from upstream baseline</t>
        </is>
      </c>
      <c r="G8491" s="3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37" t="inlineStr">
        <is>
          <t>2026-10-06</t>
        </is>
      </c>
      <c r="B8493" s="37" t="inlineStr">
        <is>
          <t>Abilities</t>
        </is>
      </c>
      <c r="C8493" s="37" t="inlineStr">
        <is>
          <t>Chinchou abilities</t>
        </is>
      </c>
      <c r="D8493" s="37" t="inlineStr">
        <is>
          <t>Volt Absorb / Illuminate / Water Absorb</t>
        </is>
      </c>
      <c r="E8493" s="37" t="inlineStr">
        <is>
          <t>Volt Absorb / Volt Absorb / Water Absorb</t>
        </is>
      </c>
      <c r="F8493" s="37" t="inlineStr">
        <is>
          <t>Differs from upstream baseline</t>
        </is>
      </c>
      <c r="G8493" s="3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37" t="inlineStr">
        <is>
          <t>2026-10-06</t>
        </is>
      </c>
      <c r="B8495" s="37" t="inlineStr">
        <is>
          <t>Pokemon Stats</t>
        </is>
      </c>
      <c r="C8495" s="37" t="inlineStr">
        <is>
          <t>Cinccino baseAttack</t>
        </is>
      </c>
      <c r="D8495" s="37" t="n">
        <v>95</v>
      </c>
      <c r="E8495" s="37" t="n">
        <v>105</v>
      </c>
      <c r="F8495" s="37" t="inlineStr">
        <is>
          <t>Differs from upstream baseline</t>
        </is>
      </c>
      <c r="G8495" s="3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37" t="inlineStr">
        <is>
          <t>2026-10-06</t>
        </is>
      </c>
      <c r="B8497" s="37" t="inlineStr">
        <is>
          <t>Pokemon Stats</t>
        </is>
      </c>
      <c r="C8497" s="37" t="inlineStr">
        <is>
          <t>Clawitzer baseHP</t>
        </is>
      </c>
      <c r="D8497" s="37" t="n">
        <v>71</v>
      </c>
      <c r="E8497" s="37" t="n">
        <v>81</v>
      </c>
      <c r="F8497" s="37" t="inlineStr">
        <is>
          <t>Differs from upstream baseline</t>
        </is>
      </c>
      <c r="G8497" s="3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37" t="inlineStr">
        <is>
          <t>2026-10-06</t>
        </is>
      </c>
      <c r="B8499" s="37" t="inlineStr">
        <is>
          <t>Pokemon Stats</t>
        </is>
      </c>
      <c r="C8499" s="37" t="inlineStr">
        <is>
          <t>Clawitzer baseSpAttack</t>
        </is>
      </c>
      <c r="D8499" s="37" t="n">
        <v>120</v>
      </c>
      <c r="E8499" s="37" t="n">
        <v>142</v>
      </c>
      <c r="F8499" s="37" t="inlineStr">
        <is>
          <t>Differs from upstream baseline</t>
        </is>
      </c>
      <c r="G8499" s="3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37" t="inlineStr">
        <is>
          <t>2026-10-06</t>
        </is>
      </c>
      <c r="B8501" s="37" t="inlineStr">
        <is>
          <t>Abilities</t>
        </is>
      </c>
      <c r="C8501" s="37" t="inlineStr">
        <is>
          <t>Clawitzer abilities</t>
        </is>
      </c>
      <c r="D8501" s="37" t="inlineStr">
        <is>
          <t>Mega Launcher</t>
        </is>
      </c>
      <c r="E8501" s="37" t="inlineStr">
        <is>
          <t>Mega Launcher / Mega Launcher / Mega Launcher</t>
        </is>
      </c>
      <c r="F8501" s="37" t="inlineStr">
        <is>
          <t>Differs from upstream baseline</t>
        </is>
      </c>
      <c r="G8501" s="3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37" t="inlineStr">
        <is>
          <t>2026-10-06</t>
        </is>
      </c>
      <c r="B8503" s="37" t="inlineStr">
        <is>
          <t>Pokemon Stats</t>
        </is>
      </c>
      <c r="C8503" s="37" t="inlineStr">
        <is>
          <t>Claydol baseAttack</t>
        </is>
      </c>
      <c r="D8503" s="37" t="n">
        <v>70</v>
      </c>
      <c r="E8503" s="37" t="n">
        <v>80</v>
      </c>
      <c r="F8503" s="37" t="inlineStr">
        <is>
          <t>Differs from upstream baseline</t>
        </is>
      </c>
      <c r="G8503" s="3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37" t="inlineStr">
        <is>
          <t>2026-10-06</t>
        </is>
      </c>
      <c r="B8505" s="37" t="inlineStr">
        <is>
          <t>Pokemon Stats</t>
        </is>
      </c>
      <c r="C8505" s="37" t="inlineStr">
        <is>
          <t>Claydol baseSpeed</t>
        </is>
      </c>
      <c r="D8505" s="37" t="n">
        <v>75</v>
      </c>
      <c r="E8505" s="37" t="n">
        <v>80</v>
      </c>
      <c r="F8505" s="37" t="inlineStr">
        <is>
          <t>Differs from upstream baseline</t>
        </is>
      </c>
      <c r="G8505" s="3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37" t="inlineStr">
        <is>
          <t>2026-10-06</t>
        </is>
      </c>
      <c r="B8507" s="37" t="inlineStr">
        <is>
          <t>Abilities</t>
        </is>
      </c>
      <c r="C8507" s="37" t="inlineStr">
        <is>
          <t>Clefable abilities</t>
        </is>
      </c>
      <c r="D8507" s="37" t="inlineStr">
        <is>
          <t>Cute Charm / Magic Guard / Unaware</t>
        </is>
      </c>
      <c r="E8507" s="37" t="inlineStr">
        <is>
          <t>Magic Guard / Magic Guard / Unaware</t>
        </is>
      </c>
      <c r="F8507" s="37" t="inlineStr">
        <is>
          <t>Differs from upstream baseline</t>
        </is>
      </c>
      <c r="G8507" s="3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37" t="inlineStr">
        <is>
          <t>2026-10-06</t>
        </is>
      </c>
      <c r="B8509" s="37" t="inlineStr">
        <is>
          <t>Abilities</t>
        </is>
      </c>
      <c r="C8509" s="37" t="inlineStr">
        <is>
          <t>Cleffa abilities</t>
        </is>
      </c>
      <c r="D8509" s="37" t="inlineStr">
        <is>
          <t>Cute Charm / Magic Guard / Friend Guard</t>
        </is>
      </c>
      <c r="E8509" s="37" t="inlineStr">
        <is>
          <t>Magic Guard / Cute Charm / Friend Guard</t>
        </is>
      </c>
      <c r="F8509" s="37" t="inlineStr">
        <is>
          <t>Differs from upstream baseline</t>
        </is>
      </c>
      <c r="G8509" s="3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37" t="inlineStr">
        <is>
          <t>2026-10-06</t>
        </is>
      </c>
      <c r="B8511" s="37" t="inlineStr">
        <is>
          <t>Pokemon Stats</t>
        </is>
      </c>
      <c r="C8511" s="37" t="inlineStr">
        <is>
          <t>Clodsire baseAttack</t>
        </is>
      </c>
      <c r="D8511" s="37" t="n">
        <v>75</v>
      </c>
      <c r="E8511" s="37" t="n">
        <v>100</v>
      </c>
      <c r="F8511" s="37" t="inlineStr">
        <is>
          <t>Differs from upstream baseline</t>
        </is>
      </c>
      <c r="G8511" s="3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37" t="inlineStr">
        <is>
          <t>2026-10-06</t>
        </is>
      </c>
      <c r="B8513" s="37" t="inlineStr">
        <is>
          <t>Pokemon Stats</t>
        </is>
      </c>
      <c r="C8513" s="37" t="inlineStr">
        <is>
          <t>Clodsire baseSpAttack</t>
        </is>
      </c>
      <c r="D8513" s="37" t="n">
        <v>45</v>
      </c>
      <c r="E8513" s="37" t="n">
        <v>30</v>
      </c>
      <c r="F8513" s="37" t="inlineStr">
        <is>
          <t>Differs from upstream baseline</t>
        </is>
      </c>
      <c r="G8513" s="3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37" t="inlineStr">
        <is>
          <t>2026-10-06</t>
        </is>
      </c>
      <c r="B8515" s="37" t="inlineStr">
        <is>
          <t>Pokemon Stats</t>
        </is>
      </c>
      <c r="C8515" s="37" t="inlineStr">
        <is>
          <t>Cloyster baseSpDefense</t>
        </is>
      </c>
      <c r="D8515" s="37" t="n">
        <v>45</v>
      </c>
      <c r="E8515" s="37" t="n">
        <v>75</v>
      </c>
      <c r="F8515" s="37" t="inlineStr">
        <is>
          <t>Differs from upstream baseline</t>
        </is>
      </c>
      <c r="G8515" s="3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37" t="inlineStr">
        <is>
          <t>2026-10-06</t>
        </is>
      </c>
      <c r="B8517" s="37" t="inlineStr">
        <is>
          <t>Pokemon Stats</t>
        </is>
      </c>
      <c r="C8517" s="37" t="inlineStr">
        <is>
          <t>Cofagrigus baseHP</t>
        </is>
      </c>
      <c r="D8517" s="37" t="n">
        <v>58</v>
      </c>
      <c r="E8517" s="37" t="n">
        <v>68</v>
      </c>
      <c r="F8517" s="37" t="inlineStr">
        <is>
          <t>Differs from upstream baseline</t>
        </is>
      </c>
      <c r="G8517" s="3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37" t="inlineStr">
        <is>
          <t>2026-10-06</t>
        </is>
      </c>
      <c r="B8519" s="37" t="inlineStr">
        <is>
          <t>Pokemon Stats</t>
        </is>
      </c>
      <c r="C8519" s="37" t="inlineStr">
        <is>
          <t>Cofagrigus baseSpAttack</t>
        </is>
      </c>
      <c r="D8519" s="37" t="n">
        <v>95</v>
      </c>
      <c r="E8519" s="37" t="n">
        <v>125</v>
      </c>
      <c r="F8519" s="37" t="inlineStr">
        <is>
          <t>Differs from upstream baseline</t>
        </is>
      </c>
      <c r="G8519" s="3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37" t="inlineStr">
        <is>
          <t>2026-10-06</t>
        </is>
      </c>
      <c r="B8521" s="37" t="inlineStr">
        <is>
          <t>Pokemon Stats</t>
        </is>
      </c>
      <c r="C8521" s="37" t="inlineStr">
        <is>
          <t>Combee baseAttack</t>
        </is>
      </c>
      <c r="D8521" s="37" t="n">
        <v>30</v>
      </c>
      <c r="E8521" s="37" t="n">
        <v>50</v>
      </c>
      <c r="F8521" s="37" t="inlineStr">
        <is>
          <t>Differs from upstream baseline</t>
        </is>
      </c>
      <c r="G8521" s="3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37" t="inlineStr">
        <is>
          <t>2026-10-06</t>
        </is>
      </c>
      <c r="B8523" s="37" t="inlineStr">
        <is>
          <t>Pokemon Stats</t>
        </is>
      </c>
      <c r="C8523" s="37" t="inlineStr">
        <is>
          <t>Conkeldurr baseAttack</t>
        </is>
      </c>
      <c r="D8523" s="37" t="n">
        <v>140</v>
      </c>
      <c r="E8523" s="37" t="n">
        <v>155</v>
      </c>
      <c r="F8523" s="37" t="inlineStr">
        <is>
          <t>Differs from upstream baseline</t>
        </is>
      </c>
      <c r="G8523" s="3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37" t="inlineStr">
        <is>
          <t>2026-10-06</t>
        </is>
      </c>
      <c r="B8525" s="37" t="inlineStr">
        <is>
          <t>Pokemon Stats</t>
        </is>
      </c>
      <c r="C8525" s="37" t="inlineStr">
        <is>
          <t>Conkeldurr baseSpDefense</t>
        </is>
      </c>
      <c r="D8525" s="37" t="n">
        <v>65</v>
      </c>
      <c r="E8525" s="37" t="n">
        <v>69</v>
      </c>
      <c r="F8525" s="37" t="inlineStr">
        <is>
          <t>Differs from upstream baseline</t>
        </is>
      </c>
      <c r="G8525" s="3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37" t="inlineStr">
        <is>
          <t>2026-10-06</t>
        </is>
      </c>
      <c r="B8527" s="37" t="inlineStr">
        <is>
          <t>Abilities</t>
        </is>
      </c>
      <c r="C8527" s="37" t="inlineStr">
        <is>
          <t>Corphish abilities</t>
        </is>
      </c>
      <c r="D8527" s="37" t="inlineStr">
        <is>
          <t>Hyper Cutter / Shell Armor / Adaptability</t>
        </is>
      </c>
      <c r="E8527" s="37" t="inlineStr">
        <is>
          <t>Adaptability / Hyper Cutter / Adaptability</t>
        </is>
      </c>
      <c r="F8527" s="37" t="inlineStr">
        <is>
          <t>Differs from upstream baseline</t>
        </is>
      </c>
      <c r="G8527" s="3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37" t="inlineStr">
        <is>
          <t>2026-10-06</t>
        </is>
      </c>
      <c r="B8529" s="37" t="inlineStr">
        <is>
          <t>Pokemon Stats</t>
        </is>
      </c>
      <c r="C8529" s="37" t="inlineStr">
        <is>
          <t>Corsola baseDefense</t>
        </is>
      </c>
      <c r="D8529" s="37" t="n">
        <v>95</v>
      </c>
      <c r="E8529" s="37" t="n">
        <v>105</v>
      </c>
      <c r="F8529" s="37" t="inlineStr">
        <is>
          <t>Differs from upstream baseline</t>
        </is>
      </c>
      <c r="G8529" s="3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37" t="inlineStr">
        <is>
          <t>2026-10-06</t>
        </is>
      </c>
      <c r="B8531" s="37" t="inlineStr">
        <is>
          <t>Abilities</t>
        </is>
      </c>
      <c r="C8531" s="37" t="inlineStr">
        <is>
          <t>Corsola abilities</t>
        </is>
      </c>
      <c r="D8531" s="37" t="inlineStr">
        <is>
          <t>Hustle / Natural Cure / Regenerator</t>
        </is>
      </c>
      <c r="E8531" s="37" t="inlineStr">
        <is>
          <t>Solid Rock / Solid Rock / Regenerator</t>
        </is>
      </c>
      <c r="F8531" s="37" t="inlineStr">
        <is>
          <t>Differs from upstream baseline</t>
        </is>
      </c>
      <c r="G8531" s="3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37" t="inlineStr">
        <is>
          <t>2026-10-06</t>
        </is>
      </c>
      <c r="B8533" s="37" t="inlineStr">
        <is>
          <t>Pokemon Stats</t>
        </is>
      </c>
      <c r="C8533" s="37" t="inlineStr">
        <is>
          <t>Cottonee baseAttack</t>
        </is>
      </c>
      <c r="D8533" s="37" t="n">
        <v>27</v>
      </c>
      <c r="E8533" s="37" t="n">
        <v>34</v>
      </c>
      <c r="F8533" s="37" t="inlineStr">
        <is>
          <t>Differs from upstream baseline</t>
        </is>
      </c>
      <c r="G8533" s="3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37" t="inlineStr">
        <is>
          <t>2026-10-06</t>
        </is>
      </c>
      <c r="B8535" s="37" t="inlineStr">
        <is>
          <t>Abilities</t>
        </is>
      </c>
      <c r="C8535" s="37" t="inlineStr">
        <is>
          <t>Cradily abilities</t>
        </is>
      </c>
      <c r="D8535" s="37" t="inlineStr">
        <is>
          <t>Suction Cups / Storm Drain</t>
        </is>
      </c>
      <c r="E8535" s="37" t="inlineStr">
        <is>
          <t>Solid Rock / Storm Drain</t>
        </is>
      </c>
      <c r="F8535" s="37" t="inlineStr">
        <is>
          <t>Differs from upstream baseline</t>
        </is>
      </c>
      <c r="G8535" s="3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37" t="inlineStr">
        <is>
          <t>2026-10-06</t>
        </is>
      </c>
      <c r="B8537" s="37" t="inlineStr">
        <is>
          <t>Pokemon Stats</t>
        </is>
      </c>
      <c r="C8537" s="37" t="inlineStr">
        <is>
          <t>Cranidos baseSpAttack</t>
        </is>
      </c>
      <c r="D8537" s="37" t="n">
        <v>30</v>
      </c>
      <c r="E8537" s="37" t="n">
        <v>10</v>
      </c>
      <c r="F8537" s="37" t="inlineStr">
        <is>
          <t>Differs from upstream baseline</t>
        </is>
      </c>
      <c r="G8537" s="3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37" t="inlineStr">
        <is>
          <t>2026-10-06</t>
        </is>
      </c>
      <c r="B8539" s="37" t="inlineStr">
        <is>
          <t>Abilities</t>
        </is>
      </c>
      <c r="C8539" s="37" t="inlineStr">
        <is>
          <t>Cranidos abilities</t>
        </is>
      </c>
      <c r="D8539" s="37" t="inlineStr">
        <is>
          <t>Mold Breaker / Sheer Force</t>
        </is>
      </c>
      <c r="E8539" s="37" t="inlineStr">
        <is>
          <t>Rock Head / Mold Breaker / Sheer Force</t>
        </is>
      </c>
      <c r="F8539" s="37" t="inlineStr">
        <is>
          <t>Differs from upstream baseline</t>
        </is>
      </c>
      <c r="G8539" s="3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37" t="inlineStr">
        <is>
          <t>2026-10-06</t>
        </is>
      </c>
      <c r="B8541" s="37" t="inlineStr">
        <is>
          <t>Pokemon Stats</t>
        </is>
      </c>
      <c r="C8541" s="37" t="inlineStr">
        <is>
          <t>Cresselia baseDefense</t>
        </is>
      </c>
      <c r="D8541" s="37" t="n">
        <v>110</v>
      </c>
      <c r="E8541" s="37" t="n">
        <v>120</v>
      </c>
      <c r="F8541" s="37" t="inlineStr">
        <is>
          <t>Differs from upstream baseline</t>
        </is>
      </c>
      <c r="G8541" s="3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37" t="inlineStr">
        <is>
          <t>2026-10-06</t>
        </is>
      </c>
      <c r="B8543" s="37" t="inlineStr">
        <is>
          <t>Abilities</t>
        </is>
      </c>
      <c r="C8543" s="37" t="inlineStr">
        <is>
          <t>Croagunk abilities</t>
        </is>
      </c>
      <c r="D8543" s="37" t="inlineStr">
        <is>
          <t>Anticipation / Dry Skin / Poison Touch</t>
        </is>
      </c>
      <c r="E8543" s="37" t="inlineStr">
        <is>
          <t>Dry Skin / Dry Skin / Poison Touch</t>
        </is>
      </c>
      <c r="F8543" s="37" t="inlineStr">
        <is>
          <t>Differs from upstream baseline</t>
        </is>
      </c>
      <c r="G8543" s="3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37" t="inlineStr">
        <is>
          <t>2026-10-06</t>
        </is>
      </c>
      <c r="B8545" s="37" t="inlineStr">
        <is>
          <t>Evolutions</t>
        </is>
      </c>
      <c r="C8545" s="37" t="inlineStr">
        <is>
          <t>Croconaw evolution</t>
        </is>
      </c>
      <c r="D8545" s="37" t="inlineStr">
        <is>
          <t>Lv 30 -&gt; Feraligatr</t>
        </is>
      </c>
      <c r="E8545" s="37" t="inlineStr">
        <is>
          <t>Lv 32 -&gt; Feraligatr</t>
        </is>
      </c>
      <c r="F8545" s="37" t="inlineStr">
        <is>
          <t>Differs from upstream baseline</t>
        </is>
      </c>
      <c r="G8545" s="3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37" t="inlineStr">
        <is>
          <t>2026-10-06</t>
        </is>
      </c>
      <c r="B8547" s="37" t="inlineStr">
        <is>
          <t>Pokemon Stats</t>
        </is>
      </c>
      <c r="C8547" s="37" t="inlineStr">
        <is>
          <t>Crustle baseSpDefense</t>
        </is>
      </c>
      <c r="D8547" s="37" t="n">
        <v>75</v>
      </c>
      <c r="E8547" s="37" t="n">
        <v>80</v>
      </c>
      <c r="F8547" s="37" t="inlineStr">
        <is>
          <t>Differs from upstream baseline</t>
        </is>
      </c>
      <c r="G8547" s="3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37" t="inlineStr">
        <is>
          <t>2026-10-06</t>
        </is>
      </c>
      <c r="B8549" s="37" t="inlineStr">
        <is>
          <t>Pokemon Stats</t>
        </is>
      </c>
      <c r="C8549" s="37" t="inlineStr">
        <is>
          <t>Cryogonal baseAttack</t>
        </is>
      </c>
      <c r="D8549" s="37" t="n">
        <v>50</v>
      </c>
      <c r="E8549" s="37" t="n">
        <v>30</v>
      </c>
      <c r="F8549" s="37" t="inlineStr">
        <is>
          <t>Differs from upstream baseline</t>
        </is>
      </c>
      <c r="G8549" s="3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37" t="inlineStr">
        <is>
          <t>2026-10-06</t>
        </is>
      </c>
      <c r="B8551" s="37" t="inlineStr">
        <is>
          <t>Pokemon Stats</t>
        </is>
      </c>
      <c r="C8551" s="37" t="inlineStr">
        <is>
          <t>Cryogonal baseSpAttack</t>
        </is>
      </c>
      <c r="D8551" s="37" t="n">
        <v>95</v>
      </c>
      <c r="E8551" s="37" t="n">
        <v>106</v>
      </c>
      <c r="F8551" s="37" t="inlineStr">
        <is>
          <t>Differs from upstream baseline</t>
        </is>
      </c>
      <c r="G8551" s="3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37" t="inlineStr">
        <is>
          <t>2026-10-06</t>
        </is>
      </c>
      <c r="B8553" s="37" t="inlineStr">
        <is>
          <t>Abilities</t>
        </is>
      </c>
      <c r="C8553" s="37" t="inlineStr">
        <is>
          <t>Cryogonal abilities</t>
        </is>
      </c>
      <c r="D8553" s="37" t="inlineStr">
        <is>
          <t>Levitate</t>
        </is>
      </c>
      <c r="E8553" s="37" t="inlineStr">
        <is>
          <t>Levitate / Ice Body / Levitate</t>
        </is>
      </c>
      <c r="F8553" s="37" t="inlineStr">
        <is>
          <t>Differs from upstream baseline</t>
        </is>
      </c>
      <c r="G8553" s="3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37" t="inlineStr">
        <is>
          <t>2026-10-06</t>
        </is>
      </c>
      <c r="B8555" s="37" t="inlineStr">
        <is>
          <t>Pokemon Stats</t>
        </is>
      </c>
      <c r="C8555" s="37" t="inlineStr">
        <is>
          <t>Dedenne baseHP</t>
        </is>
      </c>
      <c r="D8555" s="37" t="n">
        <v>67</v>
      </c>
      <c r="E8555" s="37" t="n">
        <v>81</v>
      </c>
      <c r="F8555" s="37" t="inlineStr">
        <is>
          <t>Differs from upstream baseline</t>
        </is>
      </c>
      <c r="G8555" s="3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37" t="inlineStr">
        <is>
          <t>2026-10-06</t>
        </is>
      </c>
      <c r="B8557" s="37" t="inlineStr">
        <is>
          <t>Pokemon Stats</t>
        </is>
      </c>
      <c r="C8557" s="37" t="inlineStr">
        <is>
          <t>Dedenne baseDefense</t>
        </is>
      </c>
      <c r="D8557" s="37" t="n">
        <v>57</v>
      </c>
      <c r="E8557" s="37" t="n">
        <v>91</v>
      </c>
      <c r="F8557" s="37" t="inlineStr">
        <is>
          <t>Differs from upstream baseline</t>
        </is>
      </c>
      <c r="G8557" s="3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37" t="inlineStr">
        <is>
          <t>2026-10-06</t>
        </is>
      </c>
      <c r="B8559" s="37" t="inlineStr">
        <is>
          <t>Pokemon Stats</t>
        </is>
      </c>
      <c r="C8559" s="37" t="inlineStr">
        <is>
          <t>Dedenne baseSpDefense</t>
        </is>
      </c>
      <c r="D8559" s="37" t="n">
        <v>67</v>
      </c>
      <c r="E8559" s="37" t="n">
        <v>83</v>
      </c>
      <c r="F8559" s="37" t="inlineStr">
        <is>
          <t>Differs from upstream baseline</t>
        </is>
      </c>
      <c r="G8559" s="3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37" t="inlineStr">
        <is>
          <t>2026-10-06</t>
        </is>
      </c>
      <c r="B8561" s="37" t="inlineStr">
        <is>
          <t>Evolutions</t>
        </is>
      </c>
      <c r="C8561" s="37" t="inlineStr">
        <is>
          <t>Deerling evolution</t>
        </is>
      </c>
      <c r="D8561" s="37" t="inlineStr">
        <is>
          <t>Lv 34 -&gt; Sawsbuck Autumn</t>
        </is>
      </c>
      <c r="E8561" s="37" t="inlineStr">
        <is>
          <t>Lv 28 -&gt; Sawsbuck Autumn</t>
        </is>
      </c>
      <c r="F8561" s="37" t="inlineStr">
        <is>
          <t>Differs from upstream baseline</t>
        </is>
      </c>
      <c r="G8561" s="3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37" t="inlineStr">
        <is>
          <t>2026-10-06</t>
        </is>
      </c>
      <c r="B8563" s="37" t="inlineStr">
        <is>
          <t>Evolutions</t>
        </is>
      </c>
      <c r="C8563" s="37" t="inlineStr">
        <is>
          <t>Deerling evolution</t>
        </is>
      </c>
      <c r="D8563" s="37" t="inlineStr">
        <is>
          <t>Lv 34 -&gt; Sawsbuck Summer</t>
        </is>
      </c>
      <c r="E8563" s="37" t="inlineStr">
        <is>
          <t>Lv 28 -&gt; Sawsbuck Summer</t>
        </is>
      </c>
      <c r="F8563" s="37" t="inlineStr">
        <is>
          <t>Differs from upstream baseline</t>
        </is>
      </c>
      <c r="G8563" s="3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37" t="inlineStr">
        <is>
          <t>2026-10-06</t>
        </is>
      </c>
      <c r="B8565" s="37" t="inlineStr">
        <is>
          <t>Evolutions</t>
        </is>
      </c>
      <c r="C8565" s="37" t="inlineStr">
        <is>
          <t>Deino evolution</t>
        </is>
      </c>
      <c r="D8565" s="37" t="inlineStr">
        <is>
          <t>Lv 50 -&gt; Zweilous</t>
        </is>
      </c>
      <c r="E8565" s="37" t="inlineStr">
        <is>
          <t>Lv 42 -&gt; Zweilous</t>
        </is>
      </c>
      <c r="F8565" s="37" t="inlineStr">
        <is>
          <t>Differs from upstream baseline</t>
        </is>
      </c>
      <c r="G8565" s="3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37" t="inlineStr">
        <is>
          <t>2026-10-06</t>
        </is>
      </c>
      <c r="B8567" s="37" t="inlineStr">
        <is>
          <t>Pokemon Stats</t>
        </is>
      </c>
      <c r="C8567" s="37" t="inlineStr">
        <is>
          <t>Delcatty baseDefense</t>
        </is>
      </c>
      <c r="D8567" s="37" t="n">
        <v>65</v>
      </c>
      <c r="E8567" s="37" t="n">
        <v>75</v>
      </c>
      <c r="F8567" s="37" t="inlineStr">
        <is>
          <t>Differs from upstream baseline</t>
        </is>
      </c>
      <c r="G8567" s="3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37" t="inlineStr">
        <is>
          <t>2026-10-06</t>
        </is>
      </c>
      <c r="B8569" s="37" t="inlineStr">
        <is>
          <t>Pokemon Stats</t>
        </is>
      </c>
      <c r="C8569" s="37" t="inlineStr">
        <is>
          <t>Delcatty baseSpDefense</t>
        </is>
      </c>
      <c r="D8569" s="37" t="n">
        <v>55</v>
      </c>
      <c r="E8569" s="37" t="n">
        <v>75</v>
      </c>
      <c r="F8569" s="37" t="inlineStr">
        <is>
          <t>Differs from upstream baseline</t>
        </is>
      </c>
      <c r="G8569" s="3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37" t="inlineStr">
        <is>
          <t>2026-10-06</t>
        </is>
      </c>
      <c r="B8571" s="37" t="inlineStr">
        <is>
          <t>Abilities</t>
        </is>
      </c>
      <c r="C8571" s="37" t="inlineStr">
        <is>
          <t>Delcatty abilities</t>
        </is>
      </c>
      <c r="D8571" s="37" t="inlineStr">
        <is>
          <t>Cute Charm / Normalize / Wonder Skin</t>
        </is>
      </c>
      <c r="E8571" s="37" t="inlineStr">
        <is>
          <t>Cute Charm / Cute Charm / Wonder Skin</t>
        </is>
      </c>
      <c r="F8571" s="37" t="inlineStr">
        <is>
          <t>Differs from upstream baseline</t>
        </is>
      </c>
      <c r="G8571" s="3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37" t="inlineStr">
        <is>
          <t>2026-10-06</t>
        </is>
      </c>
      <c r="B8573" s="37" t="inlineStr">
        <is>
          <t>Pokemon Stats</t>
        </is>
      </c>
      <c r="C8573" s="37" t="inlineStr">
        <is>
          <t>Delibird baseSpAttack</t>
        </is>
      </c>
      <c r="D8573" s="37" t="n">
        <v>65</v>
      </c>
      <c r="E8573" s="37" t="n">
        <v>85</v>
      </c>
      <c r="F8573" s="37" t="inlineStr">
        <is>
          <t>Differs from upstream baseline</t>
        </is>
      </c>
      <c r="G8573" s="3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37" t="inlineStr">
        <is>
          <t>2026-10-06</t>
        </is>
      </c>
      <c r="B8575" s="37" t="inlineStr">
        <is>
          <t>Abilities</t>
        </is>
      </c>
      <c r="C8575" s="37" t="inlineStr">
        <is>
          <t>Delibird abilities</t>
        </is>
      </c>
      <c r="D8575" s="37" t="inlineStr">
        <is>
          <t>Vital Spirit / Hustle / Insomnia</t>
        </is>
      </c>
      <c r="E8575" s="37" t="inlineStr">
        <is>
          <t>Adaptability / Adaptability / Insomnia</t>
        </is>
      </c>
      <c r="F8575" s="37" t="inlineStr">
        <is>
          <t>Differs from upstream baseline</t>
        </is>
      </c>
      <c r="G8575" s="3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37" t="inlineStr">
        <is>
          <t>2026-10-06</t>
        </is>
      </c>
      <c r="B8577" s="37" t="inlineStr">
        <is>
          <t>Pokemon Stats</t>
        </is>
      </c>
      <c r="C8577" s="37" t="inlineStr">
        <is>
          <t>Delphox baseDefense</t>
        </is>
      </c>
      <c r="D8577" s="37" t="n">
        <v>72</v>
      </c>
      <c r="E8577" s="37" t="n">
        <v>82</v>
      </c>
      <c r="F8577" s="37" t="inlineStr">
        <is>
          <t>Differs from upstream baseline</t>
        </is>
      </c>
      <c r="G8577" s="3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37" t="inlineStr">
        <is>
          <t>2026-10-06</t>
        </is>
      </c>
      <c r="B8579" s="37" t="inlineStr">
        <is>
          <t>Pokemon Stats</t>
        </is>
      </c>
      <c r="C8579" s="37" t="inlineStr">
        <is>
          <t>Delphox baseSpeed</t>
        </is>
      </c>
      <c r="D8579" s="37" t="n">
        <v>104</v>
      </c>
      <c r="E8579" s="37" t="n">
        <v>122</v>
      </c>
      <c r="F8579" s="37" t="inlineStr">
        <is>
          <t>Differs from upstream baseline</t>
        </is>
      </c>
      <c r="G8579" s="3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37" t="inlineStr">
        <is>
          <t>2026-10-06</t>
        </is>
      </c>
      <c r="B8581" s="37" t="inlineStr">
        <is>
          <t>Pokemon Stats</t>
        </is>
      </c>
      <c r="C8581" s="37" t="inlineStr">
        <is>
          <t>Deoxys baseHP</t>
        </is>
      </c>
      <c r="D8581" s="37" t="n">
        <v>50</v>
      </c>
      <c r="E8581" s="37" t="n">
        <v>90</v>
      </c>
      <c r="F8581" s="37" t="inlineStr">
        <is>
          <t>Differs from upstream baseline</t>
        </is>
      </c>
      <c r="G8581" s="3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37" t="inlineStr">
        <is>
          <t>2026-10-06</t>
        </is>
      </c>
      <c r="B8583" s="37" t="inlineStr">
        <is>
          <t>Pokemon Stats</t>
        </is>
      </c>
      <c r="C8583" s="37" t="inlineStr">
        <is>
          <t>Deoxys baseSpAttack</t>
        </is>
      </c>
      <c r="D8583" s="37" t="n">
        <v>180</v>
      </c>
      <c r="E8583" s="37" t="n">
        <v>200</v>
      </c>
      <c r="F8583" s="37" t="inlineStr">
        <is>
          <t>Differs from upstream baseline</t>
        </is>
      </c>
      <c r="G8583" s="3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37" t="inlineStr">
        <is>
          <t>2026-10-06</t>
        </is>
      </c>
      <c r="B8585" s="37" t="inlineStr">
        <is>
          <t>Pokemon Stats</t>
        </is>
      </c>
      <c r="C8585" s="37" t="inlineStr">
        <is>
          <t>Deoxys baseAttack</t>
        </is>
      </c>
      <c r="D8585" s="37" t="n">
        <v>70</v>
      </c>
      <c r="E8585" s="37" t="n">
        <v>100</v>
      </c>
      <c r="F8585" s="37" t="inlineStr">
        <is>
          <t>Differs from upstream baseline</t>
        </is>
      </c>
      <c r="G8585" s="3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37" t="inlineStr">
        <is>
          <t>2026-10-06</t>
        </is>
      </c>
      <c r="B8587" s="37" t="inlineStr">
        <is>
          <t>Pokemon Stats</t>
        </is>
      </c>
      <c r="C8587" s="37" t="inlineStr">
        <is>
          <t>Deoxys baseSpAttack</t>
        </is>
      </c>
      <c r="D8587" s="37" t="n">
        <v>70</v>
      </c>
      <c r="E8587" s="37" t="n">
        <v>100</v>
      </c>
      <c r="F8587" s="37" t="inlineStr">
        <is>
          <t>Differs from upstream baseline</t>
        </is>
      </c>
      <c r="G8587" s="3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37" t="inlineStr">
        <is>
          <t>2026-10-06</t>
        </is>
      </c>
      <c r="B8589" s="37" t="inlineStr">
        <is>
          <t>Pokemon Stats</t>
        </is>
      </c>
      <c r="C8589" s="37" t="inlineStr">
        <is>
          <t>Deoxys baseDefense</t>
        </is>
      </c>
      <c r="D8589" s="37" t="n">
        <v>50</v>
      </c>
      <c r="E8589" s="37" t="n">
        <v>70</v>
      </c>
      <c r="F8589" s="37" t="inlineStr">
        <is>
          <t>Differs from upstream baseline</t>
        </is>
      </c>
      <c r="G8589" s="3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37" t="inlineStr">
        <is>
          <t>2026-10-06</t>
        </is>
      </c>
      <c r="B8591" s="37" t="inlineStr">
        <is>
          <t>Pokemon Stats</t>
        </is>
      </c>
      <c r="C8591" s="37" t="inlineStr">
        <is>
          <t>Deoxys baseAttack</t>
        </is>
      </c>
      <c r="D8591" s="37" t="n">
        <v>95</v>
      </c>
      <c r="E8591" s="37" t="n">
        <v>100</v>
      </c>
      <c r="F8591" s="37" t="inlineStr">
        <is>
          <t>Differs from upstream baseline</t>
        </is>
      </c>
      <c r="G8591" s="3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37" t="inlineStr">
        <is>
          <t>2026-10-06</t>
        </is>
      </c>
      <c r="B8593" s="37" t="inlineStr">
        <is>
          <t>Pokemon Stats</t>
        </is>
      </c>
      <c r="C8593" s="37" t="inlineStr">
        <is>
          <t>Deoxys baseSpAttack</t>
        </is>
      </c>
      <c r="D8593" s="37" t="n">
        <v>95</v>
      </c>
      <c r="E8593" s="37" t="n">
        <v>100</v>
      </c>
      <c r="F8593" s="37" t="inlineStr">
        <is>
          <t>Differs from upstream baseline</t>
        </is>
      </c>
      <c r="G8593" s="3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37" t="inlineStr">
        <is>
          <t>2026-10-06</t>
        </is>
      </c>
      <c r="B8595" s="37" t="inlineStr">
        <is>
          <t>Pokemon Stats</t>
        </is>
      </c>
      <c r="C8595" s="37" t="inlineStr">
        <is>
          <t>Deoxys baseSpeed</t>
        </is>
      </c>
      <c r="D8595" s="37" t="n">
        <v>180</v>
      </c>
      <c r="E8595" s="37" t="n">
        <v>190</v>
      </c>
      <c r="F8595" s="37" t="inlineStr">
        <is>
          <t>Differs from upstream baseline</t>
        </is>
      </c>
      <c r="G8595" s="3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37" t="inlineStr">
        <is>
          <t>2026-10-06</t>
        </is>
      </c>
      <c r="B8597" s="37" t="inlineStr">
        <is>
          <t>Pokemon Stats</t>
        </is>
      </c>
      <c r="C8597" s="37" t="inlineStr">
        <is>
          <t>Diggersby baseHP</t>
        </is>
      </c>
      <c r="D8597" s="37" t="n">
        <v>85</v>
      </c>
      <c r="E8597" s="37" t="n">
        <v>95</v>
      </c>
      <c r="F8597" s="37" t="inlineStr">
        <is>
          <t>Differs from upstream baseline</t>
        </is>
      </c>
      <c r="G8597" s="3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37" t="inlineStr">
        <is>
          <t>2026-10-06</t>
        </is>
      </c>
      <c r="B8599" s="37" t="inlineStr">
        <is>
          <t>Pokemon Stats</t>
        </is>
      </c>
      <c r="C8599" s="37" t="inlineStr">
        <is>
          <t>Diggersby baseSpAttack</t>
        </is>
      </c>
      <c r="D8599" s="37" t="n">
        <v>50</v>
      </c>
      <c r="E8599" s="37" t="n">
        <v>58</v>
      </c>
      <c r="F8599" s="37" t="inlineStr">
        <is>
          <t>Differs from upstream baseline</t>
        </is>
      </c>
      <c r="G8599" s="3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37" t="inlineStr">
        <is>
          <t>2026-10-06</t>
        </is>
      </c>
      <c r="B8601" s="37" t="inlineStr">
        <is>
          <t>Abilities</t>
        </is>
      </c>
      <c r="C8601" s="37" t="inlineStr">
        <is>
          <t>Diglett abilities</t>
        </is>
      </c>
      <c r="D8601" s="37" t="inlineStr">
        <is>
          <t>Sand Veil / Arena Trap / Sand Force</t>
        </is>
      </c>
      <c r="E8601" s="37" t="inlineStr">
        <is>
          <t>Arena Trap / Arena Trap / Sand Force</t>
        </is>
      </c>
      <c r="F8601" s="37" t="inlineStr">
        <is>
          <t>Differs from upstream baseline</t>
        </is>
      </c>
      <c r="G8601" s="3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37" t="inlineStr">
        <is>
          <t>2026-10-06</t>
        </is>
      </c>
      <c r="B8603" s="37" t="inlineStr">
        <is>
          <t>Pokemon Stats</t>
        </is>
      </c>
      <c r="C8603" s="37" t="inlineStr">
        <is>
          <t>Diglett baseDefense</t>
        </is>
      </c>
      <c r="D8603" s="37" t="n">
        <v>30</v>
      </c>
      <c r="E8603" s="37" t="n">
        <v>42</v>
      </c>
      <c r="F8603" s="37" t="inlineStr">
        <is>
          <t>Differs from upstream baseline</t>
        </is>
      </c>
      <c r="G8603" s="3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37" t="inlineStr">
        <is>
          <t>2026-10-06</t>
        </is>
      </c>
      <c r="B8605" s="37" t="inlineStr">
        <is>
          <t>Pokemon Stats</t>
        </is>
      </c>
      <c r="C8605" s="37" t="inlineStr">
        <is>
          <t>Diglett baseSpDefense</t>
        </is>
      </c>
      <c r="D8605" s="37" t="n">
        <v>45</v>
      </c>
      <c r="E8605" s="37" t="n">
        <v>48</v>
      </c>
      <c r="F8605" s="37" t="inlineStr">
        <is>
          <t>Differs from upstream baseline</t>
        </is>
      </c>
      <c r="G8605" s="3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37" t="inlineStr">
        <is>
          <t>2026-10-06</t>
        </is>
      </c>
      <c r="B8607" s="37" t="inlineStr">
        <is>
          <t>Pokemon Stats</t>
        </is>
      </c>
      <c r="C8607" s="37" t="inlineStr">
        <is>
          <t>Ditto baseAttack</t>
        </is>
      </c>
      <c r="D8607" s="37" t="n">
        <v>48</v>
      </c>
      <c r="E8607" s="37" t="n">
        <v>100</v>
      </c>
      <c r="F8607" s="37" t="inlineStr">
        <is>
          <t>Differs from upstream baseline</t>
        </is>
      </c>
      <c r="G8607" s="3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37" t="inlineStr">
        <is>
          <t>2026-10-06</t>
        </is>
      </c>
      <c r="B8609" s="37" t="inlineStr">
        <is>
          <t>Pokemon Stats</t>
        </is>
      </c>
      <c r="C8609" s="37" t="inlineStr">
        <is>
          <t>Ditto baseSpAttack</t>
        </is>
      </c>
      <c r="D8609" s="37" t="n">
        <v>48</v>
      </c>
      <c r="E8609" s="37" t="n">
        <v>100</v>
      </c>
      <c r="F8609" s="37" t="inlineStr">
        <is>
          <t>Differs from upstream baseline</t>
        </is>
      </c>
      <c r="G8609" s="3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37" t="inlineStr">
        <is>
          <t>2026-10-06</t>
        </is>
      </c>
      <c r="B8611" s="37" t="inlineStr">
        <is>
          <t>Pokemon Stats</t>
        </is>
      </c>
      <c r="C8611" s="37" t="inlineStr">
        <is>
          <t>Ditto baseSpeed</t>
        </is>
      </c>
      <c r="D8611" s="37" t="n">
        <v>48</v>
      </c>
      <c r="E8611" s="37" t="n">
        <v>100</v>
      </c>
      <c r="F8611" s="37" t="inlineStr">
        <is>
          <t>Differs from upstream baseline</t>
        </is>
      </c>
      <c r="G8611" s="3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37" t="inlineStr">
        <is>
          <t>2026-10-06</t>
        </is>
      </c>
      <c r="B8613" s="37" t="inlineStr">
        <is>
          <t>Pokemon Stats</t>
        </is>
      </c>
      <c r="C8613" s="37" t="inlineStr">
        <is>
          <t>Dodrio baseHP</t>
        </is>
      </c>
      <c r="D8613" s="37" t="n">
        <v>60</v>
      </c>
      <c r="E8613" s="37" t="n">
        <v>70</v>
      </c>
      <c r="F8613" s="37" t="inlineStr">
        <is>
          <t>Differs from upstream baseline</t>
        </is>
      </c>
      <c r="G8613" s="3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37" t="inlineStr">
        <is>
          <t>2026-10-06</t>
        </is>
      </c>
      <c r="B8615" s="37" t="inlineStr">
        <is>
          <t>Abilities</t>
        </is>
      </c>
      <c r="C8615" s="37" t="inlineStr">
        <is>
          <t>Dodrio abilities</t>
        </is>
      </c>
      <c r="D8615" s="37" t="inlineStr">
        <is>
          <t>Run Away / Early Bird / Tangled Feet</t>
        </is>
      </c>
      <c r="E8615" s="37" t="inlineStr">
        <is>
          <t>Quick Feet / Tangled Feet / Tangled Feet</t>
        </is>
      </c>
      <c r="F8615" s="37" t="inlineStr">
        <is>
          <t>Differs from upstream baseline</t>
        </is>
      </c>
      <c r="G8615" s="3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37" t="inlineStr">
        <is>
          <t>2026-10-06</t>
        </is>
      </c>
      <c r="B8617" s="37" t="inlineStr">
        <is>
          <t>Pokemon Stats</t>
        </is>
      </c>
      <c r="C8617" s="37" t="inlineStr">
        <is>
          <t>Donphan baseHP</t>
        </is>
      </c>
      <c r="D8617" s="37" t="n">
        <v>90</v>
      </c>
      <c r="E8617" s="37" t="n">
        <v>95</v>
      </c>
      <c r="F8617" s="37" t="inlineStr">
        <is>
          <t>Differs from upstream baseline</t>
        </is>
      </c>
      <c r="G8617" s="3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37" t="inlineStr">
        <is>
          <t>2026-10-06</t>
        </is>
      </c>
      <c r="B8619" s="37" t="inlineStr">
        <is>
          <t>Pokemon Stats</t>
        </is>
      </c>
      <c r="C8619" s="37" t="inlineStr">
        <is>
          <t>Donphan baseSpAttack</t>
        </is>
      </c>
      <c r="D8619" s="37" t="n">
        <v>60</v>
      </c>
      <c r="E8619" s="37" t="n">
        <v>55</v>
      </c>
      <c r="F8619" s="37" t="inlineStr">
        <is>
          <t>Differs from upstream baseline</t>
        </is>
      </c>
      <c r="G8619" s="3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37" t="inlineStr">
        <is>
          <t>2026-10-06</t>
        </is>
      </c>
      <c r="B8621" s="37" t="inlineStr">
        <is>
          <t>Pokemon Stats</t>
        </is>
      </c>
      <c r="C8621" s="37" t="inlineStr">
        <is>
          <t>Doublade baseAttack</t>
        </is>
      </c>
      <c r="D8621" s="37" t="n">
        <v>110</v>
      </c>
      <c r="E8621" s="37" t="n">
        <v>125</v>
      </c>
      <c r="F8621" s="37" t="inlineStr">
        <is>
          <t>Differs from upstream baseline</t>
        </is>
      </c>
      <c r="G8621" s="3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37" t="inlineStr">
        <is>
          <t>2026-10-06</t>
        </is>
      </c>
      <c r="B8623" s="37" t="inlineStr">
        <is>
          <t>Pokemon Stats</t>
        </is>
      </c>
      <c r="C8623" s="37" t="inlineStr">
        <is>
          <t>Dragalge baseHP</t>
        </is>
      </c>
      <c r="D8623" s="37" t="n">
        <v>65</v>
      </c>
      <c r="E8623" s="37" t="n">
        <v>75</v>
      </c>
      <c r="F8623" s="37" t="inlineStr">
        <is>
          <t>Differs from upstream baseline</t>
        </is>
      </c>
      <c r="G8623" s="3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37" t="inlineStr">
        <is>
          <t>2026-10-06</t>
        </is>
      </c>
      <c r="B8625" s="37" t="inlineStr">
        <is>
          <t>Abilities</t>
        </is>
      </c>
      <c r="C8625" s="37" t="inlineStr">
        <is>
          <t>Dragonair abilities</t>
        </is>
      </c>
      <c r="D8625" s="37" t="inlineStr">
        <is>
          <t>Shed Skin / Marvel Scale</t>
        </is>
      </c>
      <c r="E8625" s="37" t="inlineStr">
        <is>
          <t>Shed Skin / Shed Skin / Marvel Scale</t>
        </is>
      </c>
      <c r="F8625" s="37" t="inlineStr">
        <is>
          <t>Differs from upstream baseline</t>
        </is>
      </c>
      <c r="G8625" s="3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37" t="inlineStr">
        <is>
          <t>2026-10-06</t>
        </is>
      </c>
      <c r="B8627" s="37" t="inlineStr">
        <is>
          <t>Abilities</t>
        </is>
      </c>
      <c r="C8627" s="37" t="inlineStr">
        <is>
          <t>Dragonite abilities</t>
        </is>
      </c>
      <c r="D8627" s="37" t="inlineStr">
        <is>
          <t>Inner Focus / Multiscale</t>
        </is>
      </c>
      <c r="E8627" s="37" t="inlineStr">
        <is>
          <t>Thick Fat / Thick Fat / Multiscale</t>
        </is>
      </c>
      <c r="F8627" s="37" t="inlineStr">
        <is>
          <t>Differs from upstream baseline</t>
        </is>
      </c>
      <c r="G8627" s="3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37" t="inlineStr">
        <is>
          <t>2026-10-06</t>
        </is>
      </c>
      <c r="B8629" s="37" t="inlineStr">
        <is>
          <t>Abilities</t>
        </is>
      </c>
      <c r="C8629" s="37" t="inlineStr">
        <is>
          <t>Dratini abilities</t>
        </is>
      </c>
      <c r="D8629" s="37" t="inlineStr">
        <is>
          <t>Shed Skin / Marvel Scale</t>
        </is>
      </c>
      <c r="E8629" s="37" t="inlineStr">
        <is>
          <t>Shed Skin / Shed Skin / Marvel Scale</t>
        </is>
      </c>
      <c r="F8629" s="37" t="inlineStr">
        <is>
          <t>Differs from upstream baseline</t>
        </is>
      </c>
      <c r="G8629" s="3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37" t="inlineStr">
        <is>
          <t>2026-10-06</t>
        </is>
      </c>
      <c r="B8631" s="37" t="inlineStr">
        <is>
          <t>Abilities</t>
        </is>
      </c>
      <c r="C8631" s="37" t="inlineStr">
        <is>
          <t>Drifloon abilities</t>
        </is>
      </c>
      <c r="D8631" s="37" t="inlineStr">
        <is>
          <t>Aftermath / Unburden / Flare Boost</t>
        </is>
      </c>
      <c r="E8631" s="37" t="inlineStr">
        <is>
          <t>Unburden / Unburden / Flare Boost</t>
        </is>
      </c>
      <c r="F8631" s="37" t="inlineStr">
        <is>
          <t>Differs from upstream baseline</t>
        </is>
      </c>
      <c r="G8631" s="3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37" t="inlineStr">
        <is>
          <t>2026-10-06</t>
        </is>
      </c>
      <c r="B8633" s="37" t="inlineStr">
        <is>
          <t>Pokemon Stats</t>
        </is>
      </c>
      <c r="C8633" s="37" t="inlineStr">
        <is>
          <t>Druddigon baseHP</t>
        </is>
      </c>
      <c r="D8633" s="37" t="n">
        <v>77</v>
      </c>
      <c r="E8633" s="37" t="n">
        <v>87</v>
      </c>
      <c r="F8633" s="37" t="inlineStr">
        <is>
          <t>Differs from upstream baseline</t>
        </is>
      </c>
      <c r="G8633" s="3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37" t="inlineStr">
        <is>
          <t>2026-10-06</t>
        </is>
      </c>
      <c r="B8635" s="37" t="inlineStr">
        <is>
          <t>Pokemon Stats</t>
        </is>
      </c>
      <c r="C8635" s="37" t="inlineStr">
        <is>
          <t>Druddigon baseSpAttack</t>
        </is>
      </c>
      <c r="D8635" s="37" t="n">
        <v>60</v>
      </c>
      <c r="E8635" s="37" t="n">
        <v>30</v>
      </c>
      <c r="F8635" s="37" t="inlineStr">
        <is>
          <t>Differs from upstream baseline</t>
        </is>
      </c>
      <c r="G8635" s="3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37" t="inlineStr">
        <is>
          <t>2026-10-06</t>
        </is>
      </c>
      <c r="B8637" s="37" t="inlineStr">
        <is>
          <t>Pokemon Stats</t>
        </is>
      </c>
      <c r="C8637" s="37" t="inlineStr">
        <is>
          <t>Druddigon baseSpeed</t>
        </is>
      </c>
      <c r="D8637" s="37" t="n">
        <v>48</v>
      </c>
      <c r="E8637" s="37" t="n">
        <v>71</v>
      </c>
      <c r="F8637" s="37" t="inlineStr">
        <is>
          <t>Differs from upstream baseline</t>
        </is>
      </c>
      <c r="G8637" s="3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37" t="inlineStr">
        <is>
          <t>2026-10-06</t>
        </is>
      </c>
      <c r="B8639" s="37" t="inlineStr">
        <is>
          <t>Pokemon Stats</t>
        </is>
      </c>
      <c r="C8639" s="37" t="inlineStr">
        <is>
          <t>Dugtrio baseHP</t>
        </is>
      </c>
      <c r="D8639" s="37" t="n">
        <v>35</v>
      </c>
      <c r="E8639" s="37" t="n">
        <v>56</v>
      </c>
      <c r="F8639" s="37" t="inlineStr">
        <is>
          <t>Differs from upstream baseline</t>
        </is>
      </c>
      <c r="G8639" s="3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37" t="inlineStr">
        <is>
          <t>2026-10-06</t>
        </is>
      </c>
      <c r="B8641" s="37" t="inlineStr">
        <is>
          <t>Pokemon Stats</t>
        </is>
      </c>
      <c r="C8641" s="37" t="inlineStr">
        <is>
          <t>Dugtrio baseDefense</t>
        </is>
      </c>
      <c r="D8641" s="37" t="n">
        <v>60</v>
      </c>
      <c r="E8641" s="37" t="n">
        <v>70</v>
      </c>
      <c r="F8641" s="37" t="inlineStr">
        <is>
          <t>Differs from upstream baseline</t>
        </is>
      </c>
      <c r="G8641" s="3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37" t="inlineStr">
        <is>
          <t>2026-10-06</t>
        </is>
      </c>
      <c r="B8643" s="37" t="inlineStr">
        <is>
          <t>Pokemon Stats</t>
        </is>
      </c>
      <c r="C8643" s="37" t="inlineStr">
        <is>
          <t>Dugtrio baseSpDefense</t>
        </is>
      </c>
      <c r="D8643" s="37" t="n">
        <v>70</v>
      </c>
      <c r="E8643" s="37" t="n">
        <v>76</v>
      </c>
      <c r="F8643" s="37" t="inlineStr">
        <is>
          <t>Differs from upstream baseline</t>
        </is>
      </c>
      <c r="G8643" s="3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37" t="inlineStr">
        <is>
          <t>2026-10-06</t>
        </is>
      </c>
      <c r="B8645" s="37" t="inlineStr">
        <is>
          <t>Pokemon Stats</t>
        </is>
      </c>
      <c r="C8645" s="37" t="inlineStr">
        <is>
          <t>Dunsparce baseAttack</t>
        </is>
      </c>
      <c r="D8645" s="37" t="n">
        <v>70</v>
      </c>
      <c r="E8645" s="37" t="n">
        <v>90</v>
      </c>
      <c r="F8645" s="37" t="inlineStr">
        <is>
          <t>Differs from upstream baseline</t>
        </is>
      </c>
      <c r="G8645" s="3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37" t="inlineStr">
        <is>
          <t>2026-10-06</t>
        </is>
      </c>
      <c r="B8647" s="37" t="inlineStr">
        <is>
          <t>Pokemon Stats</t>
        </is>
      </c>
      <c r="C8647" s="37" t="inlineStr">
        <is>
          <t>Dunsparce baseSpAttack</t>
        </is>
      </c>
      <c r="D8647" s="37" t="n">
        <v>65</v>
      </c>
      <c r="E8647" s="37" t="n">
        <v>85</v>
      </c>
      <c r="F8647" s="37" t="inlineStr">
        <is>
          <t>Differs from upstream baseline</t>
        </is>
      </c>
      <c r="G8647" s="3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37" t="inlineStr">
        <is>
          <t>2026-10-06</t>
        </is>
      </c>
      <c r="B8649" s="37" t="inlineStr">
        <is>
          <t>Pokemon Stats</t>
        </is>
      </c>
      <c r="C8649" s="37" t="inlineStr">
        <is>
          <t>Dunsparce baseSpeed</t>
        </is>
      </c>
      <c r="D8649" s="37" t="n">
        <v>45</v>
      </c>
      <c r="E8649" s="37" t="n">
        <v>55</v>
      </c>
      <c r="F8649" s="37" t="inlineStr">
        <is>
          <t>Differs from upstream baseline</t>
        </is>
      </c>
      <c r="G8649" s="3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37" t="inlineStr">
        <is>
          <t>2026-10-06</t>
        </is>
      </c>
      <c r="B8651" s="37" t="inlineStr">
        <is>
          <t>Pokemon Stats</t>
        </is>
      </c>
      <c r="C8651" s="37" t="inlineStr">
        <is>
          <t>Duosion baseAttack</t>
        </is>
      </c>
      <c r="D8651" s="37" t="n">
        <v>40</v>
      </c>
      <c r="E8651" s="37" t="n">
        <v>30</v>
      </c>
      <c r="F8651" s="37" t="inlineStr">
        <is>
          <t>Differs from upstream baseline</t>
        </is>
      </c>
      <c r="G8651" s="3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37" t="inlineStr">
        <is>
          <t>2026-10-06</t>
        </is>
      </c>
      <c r="B8653" s="37" t="inlineStr">
        <is>
          <t>Pokemon Stats</t>
        </is>
      </c>
      <c r="C8653" s="37" t="inlineStr">
        <is>
          <t>Duosion baseSpAttack</t>
        </is>
      </c>
      <c r="D8653" s="37" t="n">
        <v>125</v>
      </c>
      <c r="E8653" s="37" t="n">
        <v>136</v>
      </c>
      <c r="F8653" s="37" t="inlineStr">
        <is>
          <t>Differs from upstream baseline</t>
        </is>
      </c>
      <c r="G8653" s="3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37" t="inlineStr">
        <is>
          <t>2026-10-06</t>
        </is>
      </c>
      <c r="B8655" s="37" t="inlineStr">
        <is>
          <t>Pokemon Stats</t>
        </is>
      </c>
      <c r="C8655" s="37" t="inlineStr">
        <is>
          <t>Duosion baseSpeed</t>
        </is>
      </c>
      <c r="D8655" s="37" t="n">
        <v>30</v>
      </c>
      <c r="E8655" s="37" t="n">
        <v>34</v>
      </c>
      <c r="F8655" s="37" t="inlineStr">
        <is>
          <t>Differs from upstream baseline</t>
        </is>
      </c>
      <c r="G8655" s="3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37" t="inlineStr">
        <is>
          <t>2026-10-06</t>
        </is>
      </c>
      <c r="B8657" s="37" t="inlineStr">
        <is>
          <t>Pokemon Stats</t>
        </is>
      </c>
      <c r="C8657" s="37" t="inlineStr">
        <is>
          <t>Durant baseAttack</t>
        </is>
      </c>
      <c r="D8657" s="37" t="n">
        <v>109</v>
      </c>
      <c r="E8657" s="37" t="n">
        <v>120</v>
      </c>
      <c r="F8657" s="37" t="inlineStr">
        <is>
          <t>Differs from upstream baseline</t>
        </is>
      </c>
      <c r="G8657" s="3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37" t="inlineStr">
        <is>
          <t>2026-10-06</t>
        </is>
      </c>
      <c r="B8659" s="37" t="inlineStr">
        <is>
          <t>Pokemon Stats</t>
        </is>
      </c>
      <c r="C8659" s="37" t="inlineStr">
        <is>
          <t>Durant baseSpDefense</t>
        </is>
      </c>
      <c r="D8659" s="37" t="n">
        <v>48</v>
      </c>
      <c r="E8659" s="37" t="n">
        <v>55</v>
      </c>
      <c r="F8659" s="37" t="inlineStr">
        <is>
          <t>Differs from upstream baseline</t>
        </is>
      </c>
      <c r="G8659" s="3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37" t="inlineStr">
        <is>
          <t>2026-10-06</t>
        </is>
      </c>
      <c r="B8661" s="37" t="inlineStr">
        <is>
          <t>Pokemon Stats</t>
        </is>
      </c>
      <c r="C8661" s="37" t="inlineStr">
        <is>
          <t>Dusclops baseHP</t>
        </is>
      </c>
      <c r="D8661" s="37" t="n">
        <v>40</v>
      </c>
      <c r="E8661" s="37" t="n">
        <v>75</v>
      </c>
      <c r="F8661" s="37" t="inlineStr">
        <is>
          <t>Differs from upstream baseline</t>
        </is>
      </c>
      <c r="G8661" s="3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37" t="inlineStr">
        <is>
          <t>2026-10-06</t>
        </is>
      </c>
      <c r="B8663" s="37" t="inlineStr">
        <is>
          <t>Pokemon Stats</t>
        </is>
      </c>
      <c r="C8663" s="37" t="inlineStr">
        <is>
          <t>Dusclops baseSpAttack</t>
        </is>
      </c>
      <c r="D8663" s="37" t="n">
        <v>60</v>
      </c>
      <c r="E8663" s="37" t="n">
        <v>40</v>
      </c>
      <c r="F8663" s="37" t="inlineStr">
        <is>
          <t>Differs from upstream baseline</t>
        </is>
      </c>
      <c r="G8663" s="3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37" t="inlineStr">
        <is>
          <t>2026-10-06</t>
        </is>
      </c>
      <c r="B8665" s="37" t="inlineStr">
        <is>
          <t>Pokemon Stats</t>
        </is>
      </c>
      <c r="C8665" s="37" t="inlineStr">
        <is>
          <t>Dusknoir baseSpAttack</t>
        </is>
      </c>
      <c r="D8665" s="37" t="n">
        <v>65</v>
      </c>
      <c r="E8665" s="37" t="n">
        <v>35</v>
      </c>
      <c r="F8665" s="37" t="inlineStr">
        <is>
          <t>Differs from upstream baseline</t>
        </is>
      </c>
      <c r="G8665" s="3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37" t="inlineStr">
        <is>
          <t>2026-10-06</t>
        </is>
      </c>
      <c r="B8667" s="37" t="inlineStr">
        <is>
          <t>Pokemon Stats</t>
        </is>
      </c>
      <c r="C8667" s="37" t="inlineStr">
        <is>
          <t>Duskull baseHP</t>
        </is>
      </c>
      <c r="D8667" s="37" t="n">
        <v>20</v>
      </c>
      <c r="E8667" s="37" t="n">
        <v>40</v>
      </c>
      <c r="F8667" s="37" t="inlineStr">
        <is>
          <t>Differs from upstream baseline</t>
        </is>
      </c>
      <c r="G8667" s="3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37" t="inlineStr">
        <is>
          <t>2026-10-06</t>
        </is>
      </c>
      <c r="B8669" s="37" t="inlineStr">
        <is>
          <t>Pokemon Stats</t>
        </is>
      </c>
      <c r="C8669" s="37" t="inlineStr">
        <is>
          <t>Dustox baseSpAttack</t>
        </is>
      </c>
      <c r="D8669" s="37" t="n">
        <v>50</v>
      </c>
      <c r="E8669" s="37" t="n">
        <v>70</v>
      </c>
      <c r="F8669" s="37" t="inlineStr">
        <is>
          <t>Differs from upstream baseline</t>
        </is>
      </c>
      <c r="G8669" s="3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37" t="inlineStr">
        <is>
          <t>2026-10-06</t>
        </is>
      </c>
      <c r="B8671" s="37" t="inlineStr">
        <is>
          <t>Pokemon Stats</t>
        </is>
      </c>
      <c r="C8671" s="37" t="inlineStr">
        <is>
          <t>Dwebble baseAttack</t>
        </is>
      </c>
      <c r="D8671" s="37" t="n">
        <v>65</v>
      </c>
      <c r="E8671" s="37" t="n">
        <v>68</v>
      </c>
      <c r="F8671" s="37" t="inlineStr">
        <is>
          <t>Differs from upstream baseline</t>
        </is>
      </c>
      <c r="G8671" s="3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37" t="inlineStr">
        <is>
          <t>2026-10-06</t>
        </is>
      </c>
      <c r="B8673" s="37" t="inlineStr">
        <is>
          <t>Pokemon Stats</t>
        </is>
      </c>
      <c r="C8673" s="37" t="inlineStr">
        <is>
          <t>Dwebble baseSpeed</t>
        </is>
      </c>
      <c r="D8673" s="37" t="n">
        <v>55</v>
      </c>
      <c r="E8673" s="37" t="n">
        <v>57</v>
      </c>
      <c r="F8673" s="37" t="inlineStr">
        <is>
          <t>Differs from upstream baseline</t>
        </is>
      </c>
      <c r="G8673" s="3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37" t="inlineStr">
        <is>
          <t>2026-10-06</t>
        </is>
      </c>
      <c r="B8675" s="37" t="inlineStr">
        <is>
          <t>Pokemon Stats</t>
        </is>
      </c>
      <c r="C8675" s="37" t="inlineStr">
        <is>
          <t>Eelektross baseDefense</t>
        </is>
      </c>
      <c r="D8675" s="37" t="n">
        <v>80</v>
      </c>
      <c r="E8675" s="37" t="n">
        <v>90</v>
      </c>
      <c r="F8675" s="37" t="inlineStr">
        <is>
          <t>Differs from upstream baseline</t>
        </is>
      </c>
      <c r="G8675" s="3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37" t="inlineStr">
        <is>
          <t>2026-10-06</t>
        </is>
      </c>
      <c r="B8677" s="37" t="inlineStr">
        <is>
          <t>Pokemon Stats</t>
        </is>
      </c>
      <c r="C8677" s="37" t="inlineStr">
        <is>
          <t>Eelektross baseSpeed</t>
        </is>
      </c>
      <c r="D8677" s="37" t="n">
        <v>50</v>
      </c>
      <c r="E8677" s="37" t="n">
        <v>53</v>
      </c>
      <c r="F8677" s="37" t="inlineStr">
        <is>
          <t>Differs from upstream baseline</t>
        </is>
      </c>
      <c r="G8677" s="3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37" t="inlineStr">
        <is>
          <t>2026-10-06</t>
        </is>
      </c>
      <c r="B8679" s="37" t="inlineStr">
        <is>
          <t>Abilities</t>
        </is>
      </c>
      <c r="C8679" s="37" t="inlineStr">
        <is>
          <t>Eevee abilities</t>
        </is>
      </c>
      <c r="D8679" s="37" t="inlineStr">
        <is>
          <t>Run Away / Adaptability / Anticipation</t>
        </is>
      </c>
      <c r="E8679" s="37" t="inlineStr">
        <is>
          <t>Adaptability / Adaptability / Anticipation</t>
        </is>
      </c>
      <c r="F8679" s="37" t="inlineStr">
        <is>
          <t>Differs from upstream baseline</t>
        </is>
      </c>
      <c r="G8679" s="3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37" t="inlineStr">
        <is>
          <t>2026-10-06</t>
        </is>
      </c>
      <c r="B8681" s="37" t="inlineStr">
        <is>
          <t>Abilities</t>
        </is>
      </c>
      <c r="C8681" s="37" t="inlineStr">
        <is>
          <t>Ekans abilities</t>
        </is>
      </c>
      <c r="D8681" s="37" t="inlineStr">
        <is>
          <t>Intimidate / Shed Skin / Unnerve</t>
        </is>
      </c>
      <c r="E8681" s="37" t="inlineStr">
        <is>
          <t>Intimidate / Intimidate / Unnerve</t>
        </is>
      </c>
      <c r="F8681" s="37" t="inlineStr">
        <is>
          <t>Differs from upstream baseline</t>
        </is>
      </c>
      <c r="G8681" s="3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37" t="inlineStr">
        <is>
          <t>2026-10-06</t>
        </is>
      </c>
      <c r="B8683" s="37" t="inlineStr">
        <is>
          <t>Pokemon Stats</t>
        </is>
      </c>
      <c r="C8683" s="37" t="inlineStr">
        <is>
          <t>Electivire baseSpeed</t>
        </is>
      </c>
      <c r="D8683" s="37" t="n">
        <v>95</v>
      </c>
      <c r="E8683" s="37" t="n">
        <v>105</v>
      </c>
      <c r="F8683" s="37" t="inlineStr">
        <is>
          <t>Differs from upstream baseline</t>
        </is>
      </c>
      <c r="G8683" s="3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37" t="inlineStr">
        <is>
          <t>2026-10-06</t>
        </is>
      </c>
      <c r="B8685" s="37" t="inlineStr">
        <is>
          <t>Abilities</t>
        </is>
      </c>
      <c r="C8685" s="37" t="inlineStr">
        <is>
          <t>Electrike abilities</t>
        </is>
      </c>
      <c r="D8685" s="37" t="inlineStr">
        <is>
          <t>Static / Lightning Rod / Minus</t>
        </is>
      </c>
      <c r="E8685" s="37" t="inlineStr">
        <is>
          <t>Lightning Rod / Lightning Rod / Minus</t>
        </is>
      </c>
      <c r="F8685" s="37" t="inlineStr">
        <is>
          <t>Differs from upstream baseline</t>
        </is>
      </c>
      <c r="G8685" s="3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37" t="inlineStr">
        <is>
          <t>2026-10-06</t>
        </is>
      </c>
      <c r="B8687" s="37" t="inlineStr">
        <is>
          <t>Abilities</t>
        </is>
      </c>
      <c r="C8687" s="37" t="inlineStr">
        <is>
          <t>Electrode abilities</t>
        </is>
      </c>
      <c r="D8687" s="37" t="inlineStr">
        <is>
          <t>Soundproof / Static / Aftermath</t>
        </is>
      </c>
      <c r="E8687" s="37" t="inlineStr">
        <is>
          <t>Aftermath / Aftermath / Aftermath</t>
        </is>
      </c>
      <c r="F8687" s="37" t="inlineStr">
        <is>
          <t>Differs from upstream baseline</t>
        </is>
      </c>
      <c r="G8687" s="3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37" t="inlineStr">
        <is>
          <t>2026-10-06</t>
        </is>
      </c>
      <c r="B8689" s="37" t="inlineStr">
        <is>
          <t>Pokemon Stats</t>
        </is>
      </c>
      <c r="C8689" s="37" t="inlineStr">
        <is>
          <t>Emboar baseSpDefense</t>
        </is>
      </c>
      <c r="D8689" s="37" t="n">
        <v>65</v>
      </c>
      <c r="E8689" s="37" t="n">
        <v>75</v>
      </c>
      <c r="F8689" s="37" t="inlineStr">
        <is>
          <t>Differs from upstream baseline</t>
        </is>
      </c>
      <c r="G8689" s="3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37" t="inlineStr">
        <is>
          <t>2026-10-06</t>
        </is>
      </c>
      <c r="B8691" s="37" t="inlineStr">
        <is>
          <t>Pokemon Stats</t>
        </is>
      </c>
      <c r="C8691" s="37" t="inlineStr">
        <is>
          <t>Emolga baseHP</t>
        </is>
      </c>
      <c r="D8691" s="37" t="n">
        <v>55</v>
      </c>
      <c r="E8691" s="37" t="n">
        <v>68</v>
      </c>
      <c r="F8691" s="37" t="inlineStr">
        <is>
          <t>Differs from upstream baseline</t>
        </is>
      </c>
      <c r="G8691" s="3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37" t="inlineStr">
        <is>
          <t>2026-10-06</t>
        </is>
      </c>
      <c r="B8693" s="37" t="inlineStr">
        <is>
          <t>Pokemon Stats</t>
        </is>
      </c>
      <c r="C8693" s="37" t="inlineStr">
        <is>
          <t>Emolga baseDefense</t>
        </is>
      </c>
      <c r="D8693" s="37" t="n">
        <v>60</v>
      </c>
      <c r="E8693" s="37" t="n">
        <v>82</v>
      </c>
      <c r="F8693" s="37" t="inlineStr">
        <is>
          <t>Differs from upstream baseline</t>
        </is>
      </c>
      <c r="G8693" s="3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37" t="inlineStr">
        <is>
          <t>2026-10-06</t>
        </is>
      </c>
      <c r="B8695" s="37" t="inlineStr">
        <is>
          <t>Pokemon Stats</t>
        </is>
      </c>
      <c r="C8695" s="37" t="inlineStr">
        <is>
          <t>Emolga baseSpDefense</t>
        </is>
      </c>
      <c r="D8695" s="37" t="n">
        <v>60</v>
      </c>
      <c r="E8695" s="37" t="n">
        <v>78</v>
      </c>
      <c r="F8695" s="37" t="inlineStr">
        <is>
          <t>Differs from upstream baseline</t>
        </is>
      </c>
      <c r="G8695" s="3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37" t="inlineStr">
        <is>
          <t>2026-10-06</t>
        </is>
      </c>
      <c r="B8697" s="37" t="inlineStr">
        <is>
          <t>Abilities</t>
        </is>
      </c>
      <c r="C8697" s="37" t="inlineStr">
        <is>
          <t>Emolga abilities</t>
        </is>
      </c>
      <c r="D8697" s="37" t="inlineStr">
        <is>
          <t>Static / Motor Drive</t>
        </is>
      </c>
      <c r="E8697" s="37" t="inlineStr">
        <is>
          <t>Static / Motor Drive / Lightning Rod</t>
        </is>
      </c>
      <c r="F8697" s="37" t="inlineStr">
        <is>
          <t>Differs from upstream baseline</t>
        </is>
      </c>
      <c r="G8697" s="3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37" t="inlineStr">
        <is>
          <t>2026-10-06</t>
        </is>
      </c>
      <c r="B8699" s="37" t="inlineStr">
        <is>
          <t>Pokemon Stats</t>
        </is>
      </c>
      <c r="C8699" s="37" t="inlineStr">
        <is>
          <t>Empoleon baseDefense</t>
        </is>
      </c>
      <c r="D8699" s="37" t="n">
        <v>88</v>
      </c>
      <c r="E8699" s="37" t="n">
        <v>93</v>
      </c>
      <c r="F8699" s="37" t="inlineStr">
        <is>
          <t>Differs from upstream baseline</t>
        </is>
      </c>
      <c r="G8699" s="3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37" t="inlineStr">
        <is>
          <t>2026-10-06</t>
        </is>
      </c>
      <c r="B8701" s="37" t="inlineStr">
        <is>
          <t>Abilities</t>
        </is>
      </c>
      <c r="C8701" s="37" t="inlineStr">
        <is>
          <t>Empoleon abilities</t>
        </is>
      </c>
      <c r="D8701" s="37" t="inlineStr">
        <is>
          <t>Torrent / Competitive</t>
        </is>
      </c>
      <c r="E8701" s="37" t="inlineStr">
        <is>
          <t>Swift Swim / Torrent / Competitive</t>
        </is>
      </c>
      <c r="F8701" s="37" t="inlineStr">
        <is>
          <t>Differs from upstream baseline</t>
        </is>
      </c>
      <c r="G8701" s="3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37" t="inlineStr">
        <is>
          <t>2026-10-06</t>
        </is>
      </c>
      <c r="B8703" s="37" t="inlineStr">
        <is>
          <t>Pokemon Stats</t>
        </is>
      </c>
      <c r="C8703" s="37" t="inlineStr">
        <is>
          <t>Escavalier baseHP</t>
        </is>
      </c>
      <c r="D8703" s="37" t="n">
        <v>70</v>
      </c>
      <c r="E8703" s="37" t="n">
        <v>84</v>
      </c>
      <c r="F8703" s="37" t="inlineStr">
        <is>
          <t>Differs from upstream baseline</t>
        </is>
      </c>
      <c r="G8703" s="3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37" t="inlineStr">
        <is>
          <t>2026-10-06</t>
        </is>
      </c>
      <c r="B8705" s="37" t="inlineStr">
        <is>
          <t>Pokemon Stats</t>
        </is>
      </c>
      <c r="C8705" s="37" t="inlineStr">
        <is>
          <t>Escavalier baseSpAttack</t>
        </is>
      </c>
      <c r="D8705" s="37" t="n">
        <v>60</v>
      </c>
      <c r="E8705" s="37" t="n">
        <v>30</v>
      </c>
      <c r="F8705" s="37" t="inlineStr">
        <is>
          <t>Differs from upstream baseline</t>
        </is>
      </c>
      <c r="G8705" s="3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37" t="inlineStr">
        <is>
          <t>2026-10-06</t>
        </is>
      </c>
      <c r="B8707" s="37" t="inlineStr">
        <is>
          <t>Pokemon Stats</t>
        </is>
      </c>
      <c r="C8707" s="37" t="inlineStr">
        <is>
          <t>Excadrill baseAttack</t>
        </is>
      </c>
      <c r="D8707" s="37" t="n">
        <v>135</v>
      </c>
      <c r="E8707" s="37" t="n">
        <v>146</v>
      </c>
      <c r="F8707" s="37" t="inlineStr">
        <is>
          <t>Differs from upstream baseline</t>
        </is>
      </c>
      <c r="G8707" s="3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37" t="inlineStr">
        <is>
          <t>2026-10-06</t>
        </is>
      </c>
      <c r="B8709" s="37" t="inlineStr">
        <is>
          <t>Pokemon Stats</t>
        </is>
      </c>
      <c r="C8709" s="37" t="inlineStr">
        <is>
          <t>Excadrill baseSpeed</t>
        </is>
      </c>
      <c r="D8709" s="37" t="n">
        <v>88</v>
      </c>
      <c r="E8709" s="37" t="n">
        <v>97</v>
      </c>
      <c r="F8709" s="37" t="inlineStr">
        <is>
          <t>Differs from upstream baseline</t>
        </is>
      </c>
      <c r="G8709" s="3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37" t="inlineStr">
        <is>
          <t>2026-10-06</t>
        </is>
      </c>
      <c r="B8711" s="37" t="inlineStr">
        <is>
          <t>Pokemon Stats</t>
        </is>
      </c>
      <c r="C8711" s="37" t="inlineStr">
        <is>
          <t>Exploud baseAttack</t>
        </is>
      </c>
      <c r="D8711" s="37" t="n">
        <v>91</v>
      </c>
      <c r="E8711" s="37" t="n">
        <v>101</v>
      </c>
      <c r="F8711" s="37" t="inlineStr">
        <is>
          <t>Differs from upstream baseline</t>
        </is>
      </c>
      <c r="G8711" s="3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37" t="inlineStr">
        <is>
          <t>2026-10-06</t>
        </is>
      </c>
      <c r="B8713" s="37" t="inlineStr">
        <is>
          <t>Pokemon Stats</t>
        </is>
      </c>
      <c r="C8713" s="37" t="inlineStr">
        <is>
          <t>Exploud baseSpAttack</t>
        </is>
      </c>
      <c r="D8713" s="37" t="n">
        <v>91</v>
      </c>
      <c r="E8713" s="37" t="n">
        <v>101</v>
      </c>
      <c r="F8713" s="37" t="inlineStr">
        <is>
          <t>Differs from upstream baseline</t>
        </is>
      </c>
      <c r="G8713" s="3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37" t="inlineStr">
        <is>
          <t>2026-10-06</t>
        </is>
      </c>
      <c r="B8715" s="37" t="inlineStr">
        <is>
          <t>Abilities</t>
        </is>
      </c>
      <c r="C8715" s="37" t="inlineStr">
        <is>
          <t>Exploud abilities</t>
        </is>
      </c>
      <c r="D8715" s="37" t="inlineStr">
        <is>
          <t>Soundproof / Scrappy</t>
        </is>
      </c>
      <c r="E8715" s="37" t="inlineStr">
        <is>
          <t>Scrappy / Soundproof / Scrappy</t>
        </is>
      </c>
      <c r="F8715" s="37" t="inlineStr">
        <is>
          <t>Differs from upstream baseline</t>
        </is>
      </c>
      <c r="G8715" s="3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37" t="inlineStr">
        <is>
          <t>2026-10-06</t>
        </is>
      </c>
      <c r="B8717" s="37" t="inlineStr">
        <is>
          <t>Pokemon Stats</t>
        </is>
      </c>
      <c r="C8717" s="37" t="inlineStr">
        <is>
          <t>Farfetch'd baseDefense</t>
        </is>
      </c>
      <c r="D8717" s="37" t="n">
        <v>55</v>
      </c>
      <c r="E8717" s="37" t="n">
        <v>85</v>
      </c>
      <c r="F8717" s="37" t="inlineStr">
        <is>
          <t>Differs from upstream baseline</t>
        </is>
      </c>
      <c r="G8717" s="3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37" t="inlineStr">
        <is>
          <t>2026-10-06</t>
        </is>
      </c>
      <c r="B8719" s="37" t="inlineStr">
        <is>
          <t>Pokemon Stats</t>
        </is>
      </c>
      <c r="C8719" s="37" t="inlineStr">
        <is>
          <t>Farfetch'd baseSpeed</t>
        </is>
      </c>
      <c r="D8719" s="37" t="n">
        <v>60</v>
      </c>
      <c r="E8719" s="37" t="n">
        <v>65</v>
      </c>
      <c r="F8719" s="37" t="inlineStr">
        <is>
          <t>Differs from upstream baseline</t>
        </is>
      </c>
      <c r="G8719" s="3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37" t="inlineStr">
        <is>
          <t>2026-10-06</t>
        </is>
      </c>
      <c r="B8721" s="37" t="inlineStr">
        <is>
          <t>Pokemon Stats</t>
        </is>
      </c>
      <c r="C8721" s="37" t="inlineStr">
        <is>
          <t>Fearow baseAttack</t>
        </is>
      </c>
      <c r="D8721" s="37" t="n">
        <v>90</v>
      </c>
      <c r="E8721" s="37" t="n">
        <v>110</v>
      </c>
      <c r="F8721" s="37" t="inlineStr">
        <is>
          <t>Differs from upstream baseline</t>
        </is>
      </c>
      <c r="G8721" s="3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37" t="inlineStr">
        <is>
          <t>2026-10-06</t>
        </is>
      </c>
      <c r="B8723" s="37" t="inlineStr">
        <is>
          <t>Pokemon Stats</t>
        </is>
      </c>
      <c r="C8723" s="37" t="inlineStr">
        <is>
          <t>Fearow baseSpAttack</t>
        </is>
      </c>
      <c r="D8723" s="37" t="n">
        <v>61</v>
      </c>
      <c r="E8723" s="37" t="n">
        <v>31</v>
      </c>
      <c r="F8723" s="37" t="inlineStr">
        <is>
          <t>Differs from upstream baseline</t>
        </is>
      </c>
      <c r="G8723" s="3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37" t="inlineStr">
        <is>
          <t>2026-10-06</t>
        </is>
      </c>
      <c r="B8725" s="37" t="inlineStr">
        <is>
          <t>Abilities</t>
        </is>
      </c>
      <c r="C8725" s="37" t="inlineStr">
        <is>
          <t>Feebas abilities</t>
        </is>
      </c>
      <c r="D8725" s="37" t="inlineStr">
        <is>
          <t>Swift Swim / Oblivious / Adaptability</t>
        </is>
      </c>
      <c r="E8725" s="37" t="inlineStr">
        <is>
          <t>Swift Swim / Adaptability</t>
        </is>
      </c>
      <c r="F8725" s="37" t="inlineStr">
        <is>
          <t>Differs from upstream baseline</t>
        </is>
      </c>
      <c r="G8725" s="3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37" t="inlineStr">
        <is>
          <t>2026-10-06</t>
        </is>
      </c>
      <c r="B8727" s="37" t="inlineStr">
        <is>
          <t>Pokemon Stats</t>
        </is>
      </c>
      <c r="C8727" s="37" t="inlineStr">
        <is>
          <t>Feraligatr baseSpAttack</t>
        </is>
      </c>
      <c r="D8727" s="37" t="n">
        <v>79</v>
      </c>
      <c r="E8727" s="37" t="n">
        <v>64</v>
      </c>
      <c r="F8727" s="37" t="inlineStr">
        <is>
          <t>Differs from upstream baseline</t>
        </is>
      </c>
      <c r="G8727" s="3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37" t="inlineStr">
        <is>
          <t>2026-10-06</t>
        </is>
      </c>
      <c r="B8729" s="37" t="inlineStr">
        <is>
          <t>Pokemon Stats</t>
        </is>
      </c>
      <c r="C8729" s="37" t="inlineStr">
        <is>
          <t>Feraligatr baseSpeed</t>
        </is>
      </c>
      <c r="D8729" s="37" t="n">
        <v>78</v>
      </c>
      <c r="E8729" s="37" t="n">
        <v>81</v>
      </c>
      <c r="F8729" s="37" t="inlineStr">
        <is>
          <t>Differs from upstream baseline</t>
        </is>
      </c>
      <c r="G8729" s="3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37" t="inlineStr">
        <is>
          <t>2026-10-06</t>
        </is>
      </c>
      <c r="B8731" s="37" t="inlineStr">
        <is>
          <t>Pokemon Stats</t>
        </is>
      </c>
      <c r="C8731" s="37" t="inlineStr">
        <is>
          <t>Ferrothorn baseAttack</t>
        </is>
      </c>
      <c r="D8731" s="37" t="n">
        <v>94</v>
      </c>
      <c r="E8731" s="37" t="n">
        <v>118</v>
      </c>
      <c r="F8731" s="37" t="inlineStr">
        <is>
          <t>Differs from upstream baseline</t>
        </is>
      </c>
      <c r="G8731" s="3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37" t="inlineStr">
        <is>
          <t>2026-10-06</t>
        </is>
      </c>
      <c r="B8733" s="37" t="inlineStr">
        <is>
          <t>Abilities</t>
        </is>
      </c>
      <c r="C8733" s="37" t="inlineStr">
        <is>
          <t>Finneon abilities</t>
        </is>
      </c>
      <c r="D8733" s="37" t="inlineStr">
        <is>
          <t>Swift Swim / Storm Drain / Water Veil</t>
        </is>
      </c>
      <c r="E8733" s="37" t="inlineStr">
        <is>
          <t>Swift Swim / Chlorophyll / Water Veil</t>
        </is>
      </c>
      <c r="F8733" s="37" t="inlineStr">
        <is>
          <t>Differs from upstream baseline</t>
        </is>
      </c>
      <c r="G8733" s="3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37" t="inlineStr">
        <is>
          <t>2026-10-06</t>
        </is>
      </c>
      <c r="B8735" s="37" t="inlineStr">
        <is>
          <t>Pokemon Stats</t>
        </is>
      </c>
      <c r="C8735" s="37" t="inlineStr">
        <is>
          <t>None baseAttack</t>
        </is>
      </c>
      <c r="D8735" s="37" t="n">
        <v>65</v>
      </c>
      <c r="E8735" s="37" t="n">
        <v>30</v>
      </c>
      <c r="F8735" s="37" t="inlineStr">
        <is>
          <t>Differs from upstream baseline</t>
        </is>
      </c>
      <c r="G8735" s="3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37" t="inlineStr">
        <is>
          <t>2026-10-06</t>
        </is>
      </c>
      <c r="B8737" s="37" t="inlineStr">
        <is>
          <t>Pokemon Stats</t>
        </is>
      </c>
      <c r="C8737" s="37" t="inlineStr">
        <is>
          <t>None baseSpeed</t>
        </is>
      </c>
      <c r="D8737" s="37" t="n">
        <v>92</v>
      </c>
      <c r="E8737" s="37" t="n">
        <v>108</v>
      </c>
      <c r="F8737" s="37" t="inlineStr">
        <is>
          <t>Differs from upstream baseline</t>
        </is>
      </c>
      <c r="G8737" s="3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37" t="inlineStr">
        <is>
          <t>2026-10-06</t>
        </is>
      </c>
      <c r="B8739" s="37" t="inlineStr">
        <is>
          <t>Pokemon Stats</t>
        </is>
      </c>
      <c r="C8739" s="37" t="inlineStr">
        <is>
          <t>Foongus baseDefense</t>
        </is>
      </c>
      <c r="D8739" s="37" t="n">
        <v>45</v>
      </c>
      <c r="E8739" s="37" t="n">
        <v>46</v>
      </c>
      <c r="F8739" s="37" t="inlineStr">
        <is>
          <t>Differs from upstream baseline</t>
        </is>
      </c>
      <c r="G8739" s="3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37" t="inlineStr">
        <is>
          <t>2026-10-06</t>
        </is>
      </c>
      <c r="B8741" s="37" t="inlineStr">
        <is>
          <t>Pokemon Stats</t>
        </is>
      </c>
      <c r="C8741" s="37" t="inlineStr">
        <is>
          <t>Forretress baseSpDefense</t>
        </is>
      </c>
      <c r="D8741" s="37" t="n">
        <v>60</v>
      </c>
      <c r="E8741" s="37" t="n">
        <v>90</v>
      </c>
      <c r="F8741" s="37" t="inlineStr">
        <is>
          <t>Differs from upstream baseline</t>
        </is>
      </c>
      <c r="G8741" s="3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37" t="inlineStr">
        <is>
          <t>2026-10-06</t>
        </is>
      </c>
      <c r="B8743" s="37" t="inlineStr">
        <is>
          <t>Pokemon Stats</t>
        </is>
      </c>
      <c r="C8743" s="37" t="inlineStr">
        <is>
          <t>Fraxure baseAttack</t>
        </is>
      </c>
      <c r="D8743" s="37" t="n">
        <v>117</v>
      </c>
      <c r="E8743" s="37" t="n">
        <v>123</v>
      </c>
      <c r="F8743" s="37" t="inlineStr">
        <is>
          <t>Differs from upstream baseline</t>
        </is>
      </c>
      <c r="G8743" s="3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37" t="inlineStr">
        <is>
          <t>2026-10-06</t>
        </is>
      </c>
      <c r="B8745" s="37" t="inlineStr">
        <is>
          <t>Pokemon Stats</t>
        </is>
      </c>
      <c r="C8745" s="37" t="inlineStr">
        <is>
          <t>Fraxure baseSpeed</t>
        </is>
      </c>
      <c r="D8745" s="37" t="n">
        <v>67</v>
      </c>
      <c r="E8745" s="37" t="n">
        <v>71</v>
      </c>
      <c r="F8745" s="37" t="inlineStr">
        <is>
          <t>Differs from upstream baseline</t>
        </is>
      </c>
      <c r="G8745" s="3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37" t="inlineStr">
        <is>
          <t>2026-10-06</t>
        </is>
      </c>
      <c r="B8747" s="37" t="inlineStr">
        <is>
          <t>Pokemon Stats</t>
        </is>
      </c>
      <c r="C8747" s="37" t="inlineStr">
        <is>
          <t>Frillish baseSpAttack</t>
        </is>
      </c>
      <c r="D8747" s="37" t="n">
        <v>65</v>
      </c>
      <c r="E8747" s="37" t="n">
        <v>75</v>
      </c>
      <c r="F8747" s="37" t="inlineStr">
        <is>
          <t>Differs from upstream baseline</t>
        </is>
      </c>
      <c r="G8747" s="3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37" t="inlineStr">
        <is>
          <t>2026-10-06</t>
        </is>
      </c>
      <c r="B8749" s="37" t="inlineStr">
        <is>
          <t>Pokemon Stats</t>
        </is>
      </c>
      <c r="C8749" s="37" t="inlineStr">
        <is>
          <t>Froslass baseSpAttack</t>
        </is>
      </c>
      <c r="D8749" s="37" t="n">
        <v>80</v>
      </c>
      <c r="E8749" s="37" t="n">
        <v>110</v>
      </c>
      <c r="F8749" s="37" t="inlineStr">
        <is>
          <t>Differs from upstream baseline</t>
        </is>
      </c>
      <c r="G8749" s="3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37" t="inlineStr">
        <is>
          <t>2026-10-06</t>
        </is>
      </c>
      <c r="B8751" s="37" t="inlineStr">
        <is>
          <t>Pokemon Stats</t>
        </is>
      </c>
      <c r="C8751" s="37" t="inlineStr">
        <is>
          <t>Furret baseAttack</t>
        </is>
      </c>
      <c r="D8751" s="37" t="n">
        <v>76</v>
      </c>
      <c r="E8751" s="37" t="n">
        <v>86</v>
      </c>
      <c r="F8751" s="37" t="inlineStr">
        <is>
          <t>Differs from upstream baseline</t>
        </is>
      </c>
      <c r="G8751" s="3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37" t="inlineStr">
        <is>
          <t>2026-10-06</t>
        </is>
      </c>
      <c r="B8753" s="37" t="inlineStr">
        <is>
          <t>Abilities</t>
        </is>
      </c>
      <c r="C8753" s="37" t="inlineStr">
        <is>
          <t>Gabite abilities</t>
        </is>
      </c>
      <c r="D8753" s="37" t="inlineStr">
        <is>
          <t>Sand Veil / Rough Skin</t>
        </is>
      </c>
      <c r="E8753" s="37" t="inlineStr">
        <is>
          <t>Sand Veil / Shed Skin / Rough Skin</t>
        </is>
      </c>
      <c r="F8753" s="37" t="inlineStr">
        <is>
          <t>Differs from upstream baseline</t>
        </is>
      </c>
      <c r="G8753" s="3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37" t="inlineStr">
        <is>
          <t>2026-10-06</t>
        </is>
      </c>
      <c r="B8755" s="37" t="inlineStr">
        <is>
          <t>Pokemon Stats</t>
        </is>
      </c>
      <c r="C8755" s="37" t="inlineStr">
        <is>
          <t>Galvantula baseSpAttack</t>
        </is>
      </c>
      <c r="D8755" s="37" t="n">
        <v>97</v>
      </c>
      <c r="E8755" s="37" t="n">
        <v>107</v>
      </c>
      <c r="F8755" s="37" t="inlineStr">
        <is>
          <t>Differs from upstream baseline</t>
        </is>
      </c>
      <c r="G8755" s="3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37" t="inlineStr">
        <is>
          <t>2026-10-06</t>
        </is>
      </c>
      <c r="B8757" s="37" t="inlineStr">
        <is>
          <t>Pokemon Stats</t>
        </is>
      </c>
      <c r="C8757" s="37" t="inlineStr">
        <is>
          <t>Garbodor baseAttack</t>
        </is>
      </c>
      <c r="D8757" s="37" t="n">
        <v>95</v>
      </c>
      <c r="E8757" s="37" t="n">
        <v>105</v>
      </c>
      <c r="F8757" s="37" t="inlineStr">
        <is>
          <t>Differs from upstream baseline</t>
        </is>
      </c>
      <c r="G8757" s="3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37" t="inlineStr">
        <is>
          <t>2026-10-06</t>
        </is>
      </c>
      <c r="B8759" s="37" t="inlineStr">
        <is>
          <t>Abilities</t>
        </is>
      </c>
      <c r="C8759" s="37" t="inlineStr">
        <is>
          <t>Garchomp abilities</t>
        </is>
      </c>
      <c r="D8759" s="37" t="inlineStr">
        <is>
          <t>Sand Veil / Rough Skin</t>
        </is>
      </c>
      <c r="E8759" s="37" t="inlineStr">
        <is>
          <t>Sand Veil / Rough Skin / Rough Skin</t>
        </is>
      </c>
      <c r="F8759" s="37" t="inlineStr">
        <is>
          <t>Differs from upstream baseline</t>
        </is>
      </c>
      <c r="G8759" s="3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37" t="inlineStr">
        <is>
          <t>2026-10-06</t>
        </is>
      </c>
      <c r="B8761" s="37" t="inlineStr">
        <is>
          <t>Pokemon Stats</t>
        </is>
      </c>
      <c r="C8761" s="37" t="inlineStr">
        <is>
          <t>Gardevoir baseSpAttack</t>
        </is>
      </c>
      <c r="D8761" s="37" t="n">
        <v>125</v>
      </c>
      <c r="E8761" s="37" t="n">
        <v>135</v>
      </c>
      <c r="F8761" s="37" t="inlineStr">
        <is>
          <t>Differs from upstream baseline</t>
        </is>
      </c>
      <c r="G8761" s="3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37" t="inlineStr">
        <is>
          <t>2026-10-06</t>
        </is>
      </c>
      <c r="B8763" s="37" t="inlineStr">
        <is>
          <t>Pokemon Stats</t>
        </is>
      </c>
      <c r="C8763" s="37" t="inlineStr">
        <is>
          <t>Gardevoir baseSpAttack</t>
        </is>
      </c>
      <c r="D8763" s="37" t="n">
        <v>165</v>
      </c>
      <c r="E8763" s="37" t="n">
        <v>175</v>
      </c>
      <c r="F8763" s="37" t="inlineStr">
        <is>
          <t>Differs from upstream baseline</t>
        </is>
      </c>
      <c r="G8763" s="3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37" t="inlineStr">
        <is>
          <t>2026-10-06</t>
        </is>
      </c>
      <c r="B8765" s="37" t="inlineStr">
        <is>
          <t>Pokemon Stats</t>
        </is>
      </c>
      <c r="C8765" s="37" t="inlineStr">
        <is>
          <t>Geodude baseHP</t>
        </is>
      </c>
      <c r="D8765" s="37" t="n">
        <v>40</v>
      </c>
      <c r="E8765" s="37" t="n">
        <v>55</v>
      </c>
      <c r="F8765" s="37" t="inlineStr">
        <is>
          <t>Differs from upstream baseline</t>
        </is>
      </c>
      <c r="G8765" s="3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37" t="inlineStr">
        <is>
          <t>2026-10-06</t>
        </is>
      </c>
      <c r="B8767" s="37" t="inlineStr">
        <is>
          <t>Abilities</t>
        </is>
      </c>
      <c r="C8767" s="37" t="inlineStr">
        <is>
          <t>Geodude abilities</t>
        </is>
      </c>
      <c r="D8767" s="37" t="inlineStr">
        <is>
          <t>Rock Head / Sturdy / Sand Veil</t>
        </is>
      </c>
      <c r="E8767" s="37" t="inlineStr">
        <is>
          <t>Rock Head / Rough Skin / Sand Veil</t>
        </is>
      </c>
      <c r="F8767" s="37" t="inlineStr">
        <is>
          <t>Differs from upstream baseline</t>
        </is>
      </c>
      <c r="G8767" s="3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37" t="inlineStr">
        <is>
          <t>2026-10-06</t>
        </is>
      </c>
      <c r="B8769" s="37" t="inlineStr">
        <is>
          <t>Abilities</t>
        </is>
      </c>
      <c r="C8769" s="37" t="inlineStr">
        <is>
          <t>Gible abilities</t>
        </is>
      </c>
      <c r="D8769" s="37" t="inlineStr">
        <is>
          <t>Sand Veil / Rough Skin</t>
        </is>
      </c>
      <c r="E8769" s="37" t="inlineStr">
        <is>
          <t>Sand Veil / Rough Skin / Rough Skin</t>
        </is>
      </c>
      <c r="F8769" s="37" t="inlineStr">
        <is>
          <t>Differs from upstream baseline</t>
        </is>
      </c>
      <c r="G8769" s="3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37" t="inlineStr">
        <is>
          <t>2026-10-06</t>
        </is>
      </c>
      <c r="B8771" s="37" t="inlineStr">
        <is>
          <t>Pokemon Stats</t>
        </is>
      </c>
      <c r="C8771" s="37" t="inlineStr">
        <is>
          <t>Gigalith baseAttack</t>
        </is>
      </c>
      <c r="D8771" s="37" t="n">
        <v>135</v>
      </c>
      <c r="E8771" s="37" t="n">
        <v>165</v>
      </c>
      <c r="F8771" s="37" t="inlineStr">
        <is>
          <t>Differs from upstream baseline</t>
        </is>
      </c>
      <c r="G8771" s="3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37" t="inlineStr">
        <is>
          <t>2026-10-06</t>
        </is>
      </c>
      <c r="B8773" s="37" t="inlineStr">
        <is>
          <t>Pokemon Stats</t>
        </is>
      </c>
      <c r="C8773" s="37" t="inlineStr">
        <is>
          <t>Gigalith baseSpDefense</t>
        </is>
      </c>
      <c r="D8773" s="37" t="n">
        <v>80</v>
      </c>
      <c r="E8773" s="37" t="n">
        <v>90</v>
      </c>
      <c r="F8773" s="37" t="inlineStr">
        <is>
          <t>Differs from upstream baseline</t>
        </is>
      </c>
      <c r="G8773" s="3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37" t="inlineStr">
        <is>
          <t>2026-10-06</t>
        </is>
      </c>
      <c r="B8775" s="37" t="inlineStr">
        <is>
          <t>Abilities</t>
        </is>
      </c>
      <c r="C8775" s="37" t="inlineStr">
        <is>
          <t>Gigalith abilities</t>
        </is>
      </c>
      <c r="D8775" s="37" t="inlineStr">
        <is>
          <t>Sturdy / Sand Stream / Sand Force</t>
        </is>
      </c>
      <c r="E8775" s="37" t="inlineStr">
        <is>
          <t>Sturdy / Sturdy / Solid Rock</t>
        </is>
      </c>
      <c r="F8775" s="37" t="inlineStr">
        <is>
          <t>Differs from upstream baseline</t>
        </is>
      </c>
      <c r="G8775" s="3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37" t="inlineStr">
        <is>
          <t>2026-10-06</t>
        </is>
      </c>
      <c r="B8777" s="37" t="inlineStr">
        <is>
          <t>Pokemon Stats</t>
        </is>
      </c>
      <c r="C8777" s="37" t="inlineStr">
        <is>
          <t>Girafarig baseAttack</t>
        </is>
      </c>
      <c r="D8777" s="37" t="n">
        <v>80</v>
      </c>
      <c r="E8777" s="37" t="n">
        <v>100</v>
      </c>
      <c r="F8777" s="37" t="inlineStr">
        <is>
          <t>Differs from upstream baseline</t>
        </is>
      </c>
      <c r="G8777" s="3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37" t="inlineStr">
        <is>
          <t>2026-10-06</t>
        </is>
      </c>
      <c r="B8779" s="37" t="inlineStr">
        <is>
          <t>Pokemon Stats</t>
        </is>
      </c>
      <c r="C8779" s="37" t="inlineStr">
        <is>
          <t>Girafarig baseSpAttack</t>
        </is>
      </c>
      <c r="D8779" s="37" t="n">
        <v>90</v>
      </c>
      <c r="E8779" s="37" t="n">
        <v>110</v>
      </c>
      <c r="F8779" s="37" t="inlineStr">
        <is>
          <t>Differs from upstream baseline</t>
        </is>
      </c>
      <c r="G8779" s="3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37" t="inlineStr">
        <is>
          <t>2026-10-06</t>
        </is>
      </c>
      <c r="B8781" s="37" t="inlineStr">
        <is>
          <t>Abilities</t>
        </is>
      </c>
      <c r="C8781" s="37" t="inlineStr">
        <is>
          <t>Girafarig abilities</t>
        </is>
      </c>
      <c r="D8781" s="37" t="inlineStr">
        <is>
          <t>Inner Focus / Early Bird / Sap Sipper</t>
        </is>
      </c>
      <c r="E8781" s="37" t="inlineStr">
        <is>
          <t>Quick Feet / Quick Feet / Sap Sipper</t>
        </is>
      </c>
      <c r="F8781" s="37" t="inlineStr">
        <is>
          <t>Differs from upstream baseline</t>
        </is>
      </c>
      <c r="G8781" s="3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37" t="inlineStr">
        <is>
          <t>2026-10-06</t>
        </is>
      </c>
      <c r="B8783" s="37" t="inlineStr">
        <is>
          <t>Pokemon Stats</t>
        </is>
      </c>
      <c r="C8783" s="37" t="inlineStr">
        <is>
          <t>Glalie baseSpAttack</t>
        </is>
      </c>
      <c r="D8783" s="37" t="n">
        <v>80</v>
      </c>
      <c r="E8783" s="37" t="n">
        <v>100</v>
      </c>
      <c r="F8783" s="37" t="inlineStr">
        <is>
          <t>Differs from upstream baseline</t>
        </is>
      </c>
      <c r="G8783" s="3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37" t="inlineStr">
        <is>
          <t>2026-10-06</t>
        </is>
      </c>
      <c r="B8785" s="37" t="inlineStr">
        <is>
          <t>Abilities</t>
        </is>
      </c>
      <c r="C8785" s="37" t="inlineStr">
        <is>
          <t>Glalie abilities</t>
        </is>
      </c>
      <c r="D8785" s="37" t="inlineStr">
        <is>
          <t>Inner Focus / Ice Body / Moody</t>
        </is>
      </c>
      <c r="E8785" s="37" t="inlineStr">
        <is>
          <t>Solid Rock / Ice Body / Moody</t>
        </is>
      </c>
      <c r="F8785" s="37" t="inlineStr">
        <is>
          <t>Differs from upstream baseline</t>
        </is>
      </c>
      <c r="G8785" s="3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37" t="inlineStr">
        <is>
          <t>2026-10-06</t>
        </is>
      </c>
      <c r="B8787" s="37" t="inlineStr">
        <is>
          <t>Pokemon Stats</t>
        </is>
      </c>
      <c r="C8787" s="37" t="inlineStr">
        <is>
          <t>Glalie baseSpeed</t>
        </is>
      </c>
      <c r="D8787" s="37" t="n">
        <v>100</v>
      </c>
      <c r="E8787" s="37" t="n">
        <v>120</v>
      </c>
      <c r="F8787" s="37" t="inlineStr">
        <is>
          <t>Differs from upstream baseline</t>
        </is>
      </c>
      <c r="G8787" s="3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37" t="inlineStr">
        <is>
          <t>2026-10-06</t>
        </is>
      </c>
      <c r="B8789" s="37" t="inlineStr">
        <is>
          <t>Abilities</t>
        </is>
      </c>
      <c r="C8789" s="37" t="inlineStr">
        <is>
          <t>Gligar abilities</t>
        </is>
      </c>
      <c r="D8789" s="37" t="inlineStr">
        <is>
          <t>Hyper Cutter / Sand Veil / Immunity</t>
        </is>
      </c>
      <c r="E8789" s="37" t="inlineStr">
        <is>
          <t>Sand Veil / Sand Veil / Immunity</t>
        </is>
      </c>
      <c r="F8789" s="37" t="inlineStr">
        <is>
          <t>Differs from upstream baseline</t>
        </is>
      </c>
      <c r="G8789" s="3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37" t="inlineStr">
        <is>
          <t>2026-10-06</t>
        </is>
      </c>
      <c r="B8791" s="37" t="inlineStr">
        <is>
          <t>Pokemon Stats</t>
        </is>
      </c>
      <c r="C8791" s="37" t="inlineStr">
        <is>
          <t>Gogoat baseDefense</t>
        </is>
      </c>
      <c r="D8791" s="37" t="n">
        <v>62</v>
      </c>
      <c r="E8791" s="37" t="n">
        <v>72</v>
      </c>
      <c r="F8791" s="37" t="inlineStr">
        <is>
          <t>Differs from upstream baseline</t>
        </is>
      </c>
      <c r="G8791" s="3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37" t="inlineStr">
        <is>
          <t>2026-10-06</t>
        </is>
      </c>
      <c r="B8793" s="37" t="inlineStr">
        <is>
          <t>Abilities</t>
        </is>
      </c>
      <c r="C8793" s="37" t="inlineStr">
        <is>
          <t>Gogoat abilities</t>
        </is>
      </c>
      <c r="D8793" s="37" t="inlineStr">
        <is>
          <t>Sap Sipper / Grass Pelt</t>
        </is>
      </c>
      <c r="E8793" s="37" t="inlineStr">
        <is>
          <t>Sap Sipper / Grass Pelt / Regenerator</t>
        </is>
      </c>
      <c r="F8793" s="37" t="inlineStr">
        <is>
          <t>Differs from upstream baseline</t>
        </is>
      </c>
      <c r="G8793" s="3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37" t="inlineStr">
        <is>
          <t>2026-10-06</t>
        </is>
      </c>
      <c r="B8795" s="37" t="inlineStr">
        <is>
          <t>Abilities</t>
        </is>
      </c>
      <c r="C8795" s="37" t="inlineStr">
        <is>
          <t>Goldeen abilities</t>
        </is>
      </c>
      <c r="D8795" s="37" t="inlineStr">
        <is>
          <t>Swift Swim / Water Veil / Lightning Rod</t>
        </is>
      </c>
      <c r="E8795" s="37" t="inlineStr">
        <is>
          <t>Swift Swim / Swift Swim / Lightning Rod</t>
        </is>
      </c>
      <c r="F8795" s="37" t="inlineStr">
        <is>
          <t>Differs from upstream baseline</t>
        </is>
      </c>
      <c r="G8795" s="3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37" t="inlineStr">
        <is>
          <t>2026-10-06</t>
        </is>
      </c>
      <c r="B8797" s="37" t="inlineStr">
        <is>
          <t>Pokemon Stats</t>
        </is>
      </c>
      <c r="C8797" s="37" t="inlineStr">
        <is>
          <t>Golem baseHP</t>
        </is>
      </c>
      <c r="D8797" s="37" t="n">
        <v>80</v>
      </c>
      <c r="E8797" s="37" t="n">
        <v>85</v>
      </c>
      <c r="F8797" s="37" t="inlineStr">
        <is>
          <t>Differs from upstream baseline</t>
        </is>
      </c>
      <c r="G8797" s="3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37" t="inlineStr">
        <is>
          <t>2026-10-06</t>
        </is>
      </c>
      <c r="B8799" s="37" t="inlineStr">
        <is>
          <t>Pokemon Stats</t>
        </is>
      </c>
      <c r="C8799" s="37" t="inlineStr">
        <is>
          <t>Golem baseDefense</t>
        </is>
      </c>
      <c r="D8799" s="37" t="n">
        <v>130</v>
      </c>
      <c r="E8799" s="37" t="n">
        <v>140</v>
      </c>
      <c r="F8799" s="37" t="inlineStr">
        <is>
          <t>Differs from upstream baseline</t>
        </is>
      </c>
      <c r="G8799" s="3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37" t="inlineStr">
        <is>
          <t>2026-10-06</t>
        </is>
      </c>
      <c r="B8801" s="37" t="inlineStr">
        <is>
          <t>Abilities</t>
        </is>
      </c>
      <c r="C8801" s="37" t="inlineStr">
        <is>
          <t>Golem abilities</t>
        </is>
      </c>
      <c r="D8801" s="37" t="inlineStr">
        <is>
          <t>Magnet Pull / Sturdy / Galvanize</t>
        </is>
      </c>
      <c r="E8801" s="37" t="inlineStr">
        <is>
          <t>Shell Armor / Shell Armor / Galvanize</t>
        </is>
      </c>
      <c r="F8801" s="37" t="inlineStr">
        <is>
          <t>Differs from upstream baseline</t>
        </is>
      </c>
      <c r="G8801" s="3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37" t="inlineStr">
        <is>
          <t>2026-10-06</t>
        </is>
      </c>
      <c r="B8803" s="37" t="inlineStr">
        <is>
          <t>Pokemon Stats</t>
        </is>
      </c>
      <c r="C8803" s="37" t="inlineStr">
        <is>
          <t>Golett baseSpAttack</t>
        </is>
      </c>
      <c r="D8803" s="37" t="n">
        <v>35</v>
      </c>
      <c r="E8803" s="37" t="n">
        <v>30</v>
      </c>
      <c r="F8803" s="37" t="inlineStr">
        <is>
          <t>Differs from upstream baseline</t>
        </is>
      </c>
      <c r="G8803" s="3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37" t="inlineStr">
        <is>
          <t>2026-10-06</t>
        </is>
      </c>
      <c r="B8805" s="37" t="inlineStr">
        <is>
          <t>Pokemon Stats</t>
        </is>
      </c>
      <c r="C8805" s="37" t="inlineStr">
        <is>
          <t>Golurk baseHP</t>
        </is>
      </c>
      <c r="D8805" s="37" t="n">
        <v>89</v>
      </c>
      <c r="E8805" s="37" t="n">
        <v>99</v>
      </c>
      <c r="F8805" s="37" t="inlineStr">
        <is>
          <t>Differs from upstream baseline</t>
        </is>
      </c>
      <c r="G8805" s="3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37" t="inlineStr">
        <is>
          <t>2026-10-06</t>
        </is>
      </c>
      <c r="B8807" s="37" t="inlineStr">
        <is>
          <t>Pokemon Stats</t>
        </is>
      </c>
      <c r="C8807" s="37" t="inlineStr">
        <is>
          <t>Golurk baseSpAttack</t>
        </is>
      </c>
      <c r="D8807" s="37" t="n">
        <v>55</v>
      </c>
      <c r="E8807" s="37" t="n">
        <v>30</v>
      </c>
      <c r="F8807" s="37" t="inlineStr">
        <is>
          <t>Differs from upstream baseline</t>
        </is>
      </c>
      <c r="G8807" s="3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37" t="inlineStr">
        <is>
          <t>2026-10-06</t>
        </is>
      </c>
      <c r="B8809" s="37" t="inlineStr">
        <is>
          <t>Pokemon Stats</t>
        </is>
      </c>
      <c r="C8809" s="37" t="inlineStr">
        <is>
          <t>Goodra baseDefense</t>
        </is>
      </c>
      <c r="D8809" s="37" t="n">
        <v>70</v>
      </c>
      <c r="E8809" s="37" t="n">
        <v>80</v>
      </c>
      <c r="F8809" s="37" t="inlineStr">
        <is>
          <t>Differs from upstream baseline</t>
        </is>
      </c>
      <c r="G8809" s="3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37" t="inlineStr">
        <is>
          <t>2026-10-06</t>
        </is>
      </c>
      <c r="B8811" s="37" t="inlineStr">
        <is>
          <t>Pokemon Stats</t>
        </is>
      </c>
      <c r="C8811" s="37" t="inlineStr">
        <is>
          <t>Gothitelle baseAttack</t>
        </is>
      </c>
      <c r="D8811" s="37" t="n">
        <v>55</v>
      </c>
      <c r="E8811" s="37" t="n">
        <v>62</v>
      </c>
      <c r="F8811" s="37" t="inlineStr">
        <is>
          <t>Differs from upstream baseline</t>
        </is>
      </c>
      <c r="G8811" s="3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37" t="inlineStr">
        <is>
          <t>2026-10-06</t>
        </is>
      </c>
      <c r="B8813" s="37" t="inlineStr">
        <is>
          <t>Pokemon Stats</t>
        </is>
      </c>
      <c r="C8813" s="37" t="inlineStr">
        <is>
          <t>Gothitelle baseSpeed</t>
        </is>
      </c>
      <c r="D8813" s="37" t="n">
        <v>65</v>
      </c>
      <c r="E8813" s="37" t="n">
        <v>76</v>
      </c>
      <c r="F8813" s="37" t="inlineStr">
        <is>
          <t>Differs from upstream baseline</t>
        </is>
      </c>
      <c r="G8813" s="3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37" t="inlineStr">
        <is>
          <t>2026-10-06</t>
        </is>
      </c>
      <c r="B8815" s="37" t="inlineStr">
        <is>
          <t>Pokemon Stats</t>
        </is>
      </c>
      <c r="C8815" s="37" t="inlineStr">
        <is>
          <t>Gothorita baseSpAttack</t>
        </is>
      </c>
      <c r="D8815" s="37" t="n">
        <v>75</v>
      </c>
      <c r="E8815" s="37" t="n">
        <v>83</v>
      </c>
      <c r="F8815" s="37" t="inlineStr">
        <is>
          <t>Differs from upstream baseline</t>
        </is>
      </c>
      <c r="G8815" s="3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37" t="inlineStr">
        <is>
          <t>2026-10-06</t>
        </is>
      </c>
      <c r="B8817" s="37" t="inlineStr">
        <is>
          <t>Pokemon Stats</t>
        </is>
      </c>
      <c r="C8817" s="37" t="inlineStr">
        <is>
          <t>Gourgeist baseHP</t>
        </is>
      </c>
      <c r="D8817" s="37" t="n">
        <v>65</v>
      </c>
      <c r="E8817" s="37" t="n">
        <v>75</v>
      </c>
      <c r="F8817" s="37" t="inlineStr">
        <is>
          <t>Differs from upstream baseline</t>
        </is>
      </c>
      <c r="G8817" s="3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37" t="inlineStr">
        <is>
          <t>2026-10-06</t>
        </is>
      </c>
      <c r="B8819" s="37" t="inlineStr">
        <is>
          <t>Pokemon Stats</t>
        </is>
      </c>
      <c r="C8819" s="37" t="inlineStr">
        <is>
          <t>Gourgeist baseAttack</t>
        </is>
      </c>
      <c r="D8819" s="37" t="n">
        <v>95</v>
      </c>
      <c r="E8819" s="37" t="n">
        <v>110</v>
      </c>
      <c r="F8819" s="37" t="inlineStr">
        <is>
          <t>Differs from upstream baseline</t>
        </is>
      </c>
      <c r="G8819" s="3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37" t="inlineStr">
        <is>
          <t>2026-10-06</t>
        </is>
      </c>
      <c r="B8821" s="37" t="inlineStr">
        <is>
          <t>Pokemon Stats</t>
        </is>
      </c>
      <c r="C8821" s="37" t="inlineStr">
        <is>
          <t>Gourgeist baseSpeed</t>
        </is>
      </c>
      <c r="D8821" s="37" t="n">
        <v>69</v>
      </c>
      <c r="E8821" s="37" t="n">
        <v>82</v>
      </c>
      <c r="F8821" s="37" t="inlineStr">
        <is>
          <t>Differs from upstream baseline</t>
        </is>
      </c>
      <c r="G8821" s="3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37" t="inlineStr">
        <is>
          <t>2026-10-06</t>
        </is>
      </c>
      <c r="B8823" s="37" t="inlineStr">
        <is>
          <t>Pokemon Stats</t>
        </is>
      </c>
      <c r="C8823" s="37" t="inlineStr">
        <is>
          <t>Gourgeist baseSpeed</t>
        </is>
      </c>
      <c r="D8823" s="37" t="n">
        <v>54</v>
      </c>
      <c r="E8823" s="37" t="n">
        <v>67</v>
      </c>
      <c r="F8823" s="37" t="inlineStr">
        <is>
          <t>Differs from upstream baseline</t>
        </is>
      </c>
      <c r="G8823" s="3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37" t="inlineStr">
        <is>
          <t>2026-10-06</t>
        </is>
      </c>
      <c r="B8825" s="37" t="inlineStr">
        <is>
          <t>Pokemon Stats</t>
        </is>
      </c>
      <c r="C8825" s="37" t="inlineStr">
        <is>
          <t>Graveler baseHP</t>
        </is>
      </c>
      <c r="D8825" s="37" t="n">
        <v>55</v>
      </c>
      <c r="E8825" s="37" t="n">
        <v>75</v>
      </c>
      <c r="F8825" s="37" t="inlineStr">
        <is>
          <t>Differs from upstream baseline</t>
        </is>
      </c>
      <c r="G8825" s="3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37" t="inlineStr">
        <is>
          <t>2026-10-06</t>
        </is>
      </c>
      <c r="B8827" s="37" t="inlineStr">
        <is>
          <t>Pokemon Stats</t>
        </is>
      </c>
      <c r="C8827" s="37" t="inlineStr">
        <is>
          <t>Graveler baseDefense</t>
        </is>
      </c>
      <c r="D8827" s="37" t="n">
        <v>115</v>
      </c>
      <c r="E8827" s="37" t="n">
        <v>130</v>
      </c>
      <c r="F8827" s="37" t="inlineStr">
        <is>
          <t>Differs from upstream baseline</t>
        </is>
      </c>
      <c r="G8827" s="3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37" t="inlineStr">
        <is>
          <t>2026-10-06</t>
        </is>
      </c>
      <c r="B8829" s="37" t="inlineStr">
        <is>
          <t>Pokemon Stats</t>
        </is>
      </c>
      <c r="C8829" s="37" t="inlineStr">
        <is>
          <t>Graveler baseSpeed</t>
        </is>
      </c>
      <c r="D8829" s="37" t="n">
        <v>35</v>
      </c>
      <c r="E8829" s="37" t="n">
        <v>45</v>
      </c>
      <c r="F8829" s="37" t="inlineStr">
        <is>
          <t>Differs from upstream baseline</t>
        </is>
      </c>
      <c r="G8829" s="3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37" t="inlineStr">
        <is>
          <t>2026-10-06</t>
        </is>
      </c>
      <c r="B8831" s="37" t="inlineStr">
        <is>
          <t>Abilities</t>
        </is>
      </c>
      <c r="C8831" s="37" t="inlineStr">
        <is>
          <t>Graveler abilities</t>
        </is>
      </c>
      <c r="D8831" s="37" t="inlineStr">
        <is>
          <t>Magnet Pull / Sturdy / Galvanize</t>
        </is>
      </c>
      <c r="E8831" s="37" t="inlineStr">
        <is>
          <t>Rock Head / Rough Skin / Galvanize</t>
        </is>
      </c>
      <c r="F8831" s="37" t="inlineStr">
        <is>
          <t>Differs from upstream baseline</t>
        </is>
      </c>
      <c r="G8831" s="3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37" t="inlineStr">
        <is>
          <t>2026-10-06</t>
        </is>
      </c>
      <c r="B8833" s="37" t="inlineStr">
        <is>
          <t>Abilities</t>
        </is>
      </c>
      <c r="C8833" s="37" t="inlineStr">
        <is>
          <t>Grimer abilities</t>
        </is>
      </c>
      <c r="D8833" s="37" t="inlineStr">
        <is>
          <t>Stench / Sticky Hold / Poison Touch</t>
        </is>
      </c>
      <c r="E8833" s="37" t="inlineStr">
        <is>
          <t>Aftermath / Aftermath / Poison Touch</t>
        </is>
      </c>
      <c r="F8833" s="37" t="inlineStr">
        <is>
          <t>Differs from upstream baseline</t>
        </is>
      </c>
      <c r="G8833" s="3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37" t="inlineStr">
        <is>
          <t>2026-10-06</t>
        </is>
      </c>
      <c r="B8835" s="37" t="inlineStr">
        <is>
          <t>Abilities</t>
        </is>
      </c>
      <c r="C8835" s="37" t="inlineStr">
        <is>
          <t>Grotle abilities</t>
        </is>
      </c>
      <c r="D8835" s="37" t="inlineStr">
        <is>
          <t>Overgrow / Shell Armor</t>
        </is>
      </c>
      <c r="E8835" s="37" t="inlineStr">
        <is>
          <t>Leaf Guard / Shell Armor / Shell Armor</t>
        </is>
      </c>
      <c r="F8835" s="37" t="inlineStr">
        <is>
          <t>Differs from upstream baseline</t>
        </is>
      </c>
      <c r="G8835" s="3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37" t="inlineStr">
        <is>
          <t>2026-10-06</t>
        </is>
      </c>
      <c r="B8837" s="37" t="inlineStr">
        <is>
          <t>Abilities</t>
        </is>
      </c>
      <c r="C8837" s="37" t="inlineStr">
        <is>
          <t>Groudon abilities</t>
        </is>
      </c>
      <c r="D8837" s="37" t="inlineStr">
        <is>
          <t>Desolate Land / Desolate Land</t>
        </is>
      </c>
      <c r="E8837" s="37" t="inlineStr">
        <is>
          <t>Solid Rock / Solid Rock</t>
        </is>
      </c>
      <c r="F8837" s="37" t="inlineStr">
        <is>
          <t>Differs from upstream baseline</t>
        </is>
      </c>
      <c r="G8837" s="3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37" t="inlineStr">
        <is>
          <t>2026-10-06</t>
        </is>
      </c>
      <c r="B8839" s="37" t="inlineStr">
        <is>
          <t>Pokemon Stats</t>
        </is>
      </c>
      <c r="C8839" s="37" t="inlineStr">
        <is>
          <t>Grumpig baseAttack</t>
        </is>
      </c>
      <c r="D8839" s="37" t="n">
        <v>45</v>
      </c>
      <c r="E8839" s="37" t="n">
        <v>75</v>
      </c>
      <c r="F8839" s="37" t="inlineStr">
        <is>
          <t>Differs from upstream baseline</t>
        </is>
      </c>
      <c r="G8839" s="3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37" t="inlineStr">
        <is>
          <t>2026-10-06</t>
        </is>
      </c>
      <c r="B8841" s="37" t="inlineStr">
        <is>
          <t>Pokemon Stats</t>
        </is>
      </c>
      <c r="C8841" s="37" t="inlineStr">
        <is>
          <t>Gurdurr baseAttack</t>
        </is>
      </c>
      <c r="D8841" s="37" t="n">
        <v>105</v>
      </c>
      <c r="E8841" s="37" t="n">
        <v>115</v>
      </c>
      <c r="F8841" s="37" t="inlineStr">
        <is>
          <t>Differs from upstream baseline</t>
        </is>
      </c>
      <c r="G8841" s="3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37" t="inlineStr">
        <is>
          <t>2026-10-06</t>
        </is>
      </c>
      <c r="B8843" s="37" t="inlineStr">
        <is>
          <t>Pokemon Stats</t>
        </is>
      </c>
      <c r="C8843" s="37" t="inlineStr">
        <is>
          <t>Gyarados baseSpAttack</t>
        </is>
      </c>
      <c r="D8843" s="37" t="n">
        <v>60</v>
      </c>
      <c r="E8843" s="37" t="n">
        <v>75</v>
      </c>
      <c r="F8843" s="37" t="inlineStr">
        <is>
          <t>Differs from upstream baseline</t>
        </is>
      </c>
      <c r="G8843" s="3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37" t="inlineStr">
        <is>
          <t>2026-10-06</t>
        </is>
      </c>
      <c r="B8845" s="37" t="inlineStr">
        <is>
          <t>Abilities</t>
        </is>
      </c>
      <c r="C8845" s="37" t="inlineStr">
        <is>
          <t>Hariyama abilities</t>
        </is>
      </c>
      <c r="D8845" s="37" t="inlineStr">
        <is>
          <t>Thick Fat / Guts / Sheer Force</t>
        </is>
      </c>
      <c r="E8845" s="37" t="inlineStr">
        <is>
          <t>Guts / Guts / Sheer Force</t>
        </is>
      </c>
      <c r="F8845" s="37" t="inlineStr">
        <is>
          <t>Differs from upstream baseline</t>
        </is>
      </c>
      <c r="G8845" s="3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37" t="inlineStr">
        <is>
          <t>2026-10-06</t>
        </is>
      </c>
      <c r="B8847" s="37" t="inlineStr">
        <is>
          <t>Pokemon Stats</t>
        </is>
      </c>
      <c r="C8847" s="37" t="inlineStr">
        <is>
          <t>Haunter baseDefense</t>
        </is>
      </c>
      <c r="D8847" s="37" t="n">
        <v>45</v>
      </c>
      <c r="E8847" s="37" t="n">
        <v>60</v>
      </c>
      <c r="F8847" s="37" t="inlineStr">
        <is>
          <t>Differs from upstream baseline</t>
        </is>
      </c>
      <c r="G8847" s="3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37" t="inlineStr">
        <is>
          <t>2026-10-06</t>
        </is>
      </c>
      <c r="B8849" s="37" t="inlineStr">
        <is>
          <t>Pokemon Stats</t>
        </is>
      </c>
      <c r="C8849" s="37" t="inlineStr">
        <is>
          <t>Haunter baseSpeed</t>
        </is>
      </c>
      <c r="D8849" s="37" t="n">
        <v>95</v>
      </c>
      <c r="E8849" s="37" t="n">
        <v>110</v>
      </c>
      <c r="F8849" s="37" t="inlineStr">
        <is>
          <t>Differs from upstream baseline</t>
        </is>
      </c>
      <c r="G8849" s="3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37" t="inlineStr">
        <is>
          <t>2026-10-06</t>
        </is>
      </c>
      <c r="B8851" s="37" t="inlineStr">
        <is>
          <t>Pokemon Stats</t>
        </is>
      </c>
      <c r="C8851" s="37" t="inlineStr">
        <is>
          <t>Haxorus baseSpAttack</t>
        </is>
      </c>
      <c r="D8851" s="37" t="n">
        <v>60</v>
      </c>
      <c r="E8851" s="37" t="n">
        <v>30</v>
      </c>
      <c r="F8851" s="37" t="inlineStr">
        <is>
          <t>Differs from upstream baseline</t>
        </is>
      </c>
      <c r="G8851" s="3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37" t="inlineStr">
        <is>
          <t>2026-10-06</t>
        </is>
      </c>
      <c r="B8853" s="37" t="inlineStr">
        <is>
          <t>Pokemon Stats</t>
        </is>
      </c>
      <c r="C8853" s="37" t="inlineStr">
        <is>
          <t>Heatmor baseHP</t>
        </is>
      </c>
      <c r="D8853" s="37" t="n">
        <v>85</v>
      </c>
      <c r="E8853" s="37" t="n">
        <v>95</v>
      </c>
      <c r="F8853" s="37" t="inlineStr">
        <is>
          <t>Differs from upstream baseline</t>
        </is>
      </c>
      <c r="G8853" s="3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37" t="inlineStr">
        <is>
          <t>2026-10-06</t>
        </is>
      </c>
      <c r="B8855" s="37" t="inlineStr">
        <is>
          <t>Pokemon Stats</t>
        </is>
      </c>
      <c r="C8855" s="37" t="inlineStr">
        <is>
          <t>Heatmor baseSpAttack</t>
        </is>
      </c>
      <c r="D8855" s="37" t="n">
        <v>105</v>
      </c>
      <c r="E8855" s="37" t="n">
        <v>115</v>
      </c>
      <c r="F8855" s="37" t="inlineStr">
        <is>
          <t>Differs from upstream baseline</t>
        </is>
      </c>
      <c r="G8855" s="3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37" t="inlineStr">
        <is>
          <t>2026-10-06</t>
        </is>
      </c>
      <c r="B8857" s="37" t="inlineStr">
        <is>
          <t>Pokemon Stats</t>
        </is>
      </c>
      <c r="C8857" s="37" t="inlineStr">
        <is>
          <t>Heatmor baseSpeed</t>
        </is>
      </c>
      <c r="D8857" s="37" t="n">
        <v>65</v>
      </c>
      <c r="E8857" s="37" t="n">
        <v>80</v>
      </c>
      <c r="F8857" s="37" t="inlineStr">
        <is>
          <t>Differs from upstream baseline</t>
        </is>
      </c>
      <c r="G8857" s="3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37" t="inlineStr">
        <is>
          <t>2026-10-06</t>
        </is>
      </c>
      <c r="B8859" s="37" t="inlineStr">
        <is>
          <t>Pokemon Stats</t>
        </is>
      </c>
      <c r="C8859" s="37" t="inlineStr">
        <is>
          <t>Heliolisk baseSpAttack</t>
        </is>
      </c>
      <c r="D8859" s="37" t="n">
        <v>109</v>
      </c>
      <c r="E8859" s="37" t="n">
        <v>133</v>
      </c>
      <c r="F8859" s="37" t="inlineStr">
        <is>
          <t>Differs from upstream baseline</t>
        </is>
      </c>
      <c r="G8859" s="3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37" t="inlineStr">
        <is>
          <t>2026-10-06</t>
        </is>
      </c>
      <c r="B8861" s="37" t="inlineStr">
        <is>
          <t>Pokemon Stats</t>
        </is>
      </c>
      <c r="C8861" s="37" t="inlineStr">
        <is>
          <t>Helioptile baseHP</t>
        </is>
      </c>
      <c r="D8861" s="37" t="n">
        <v>44</v>
      </c>
      <c r="E8861" s="37" t="n">
        <v>47</v>
      </c>
      <c r="F8861" s="37" t="inlineStr">
        <is>
          <t>Differs from upstream baseline</t>
        </is>
      </c>
      <c r="G8861" s="3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37" t="inlineStr">
        <is>
          <t>2026-10-06</t>
        </is>
      </c>
      <c r="B8863" s="37" t="inlineStr">
        <is>
          <t>Pokemon Stats</t>
        </is>
      </c>
      <c r="C8863" s="37" t="inlineStr">
        <is>
          <t>Helioptile baseDefense</t>
        </is>
      </c>
      <c r="D8863" s="37" t="n">
        <v>33</v>
      </c>
      <c r="E8863" s="37" t="n">
        <v>41</v>
      </c>
      <c r="F8863" s="37" t="inlineStr">
        <is>
          <t>Differs from upstream baseline</t>
        </is>
      </c>
      <c r="G8863" s="3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37" t="inlineStr">
        <is>
          <t>2026-10-06</t>
        </is>
      </c>
      <c r="B8865" s="37" t="inlineStr">
        <is>
          <t>Abilities</t>
        </is>
      </c>
      <c r="C8865" s="37" t="inlineStr">
        <is>
          <t>Heracross abilities</t>
        </is>
      </c>
      <c r="D8865" s="37" t="inlineStr">
        <is>
          <t>Swarm / Guts / Moxie</t>
        </is>
      </c>
      <c r="E8865" s="37" t="inlineStr">
        <is>
          <t>Guts / Guts / Moxie</t>
        </is>
      </c>
      <c r="F8865" s="37" t="inlineStr">
        <is>
          <t>Differs from upstream baseline</t>
        </is>
      </c>
      <c r="G8865" s="3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37" t="inlineStr">
        <is>
          <t>2026-10-06</t>
        </is>
      </c>
      <c r="B8867" s="37" t="inlineStr">
        <is>
          <t>Pokemon Stats</t>
        </is>
      </c>
      <c r="C8867" s="37" t="inlineStr">
        <is>
          <t>Herdier baseSpAttack</t>
        </is>
      </c>
      <c r="D8867" s="37" t="n">
        <v>35</v>
      </c>
      <c r="E8867" s="37" t="n">
        <v>30</v>
      </c>
      <c r="F8867" s="37" t="inlineStr">
        <is>
          <t>Differs from upstream baseline</t>
        </is>
      </c>
      <c r="G8867" s="3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37" t="inlineStr">
        <is>
          <t>2026-10-06</t>
        </is>
      </c>
      <c r="B8869" s="37" t="inlineStr">
        <is>
          <t>Abilities</t>
        </is>
      </c>
      <c r="C8869" s="37" t="inlineStr">
        <is>
          <t>Hippopotas abilities</t>
        </is>
      </c>
      <c r="D8869" s="37" t="inlineStr">
        <is>
          <t>Sand Stream / Sand Force</t>
        </is>
      </c>
      <c r="E8869" s="37" t="inlineStr">
        <is>
          <t>Thick Fat / Thick Fat / Sand Force</t>
        </is>
      </c>
      <c r="F8869" s="37" t="inlineStr">
        <is>
          <t>Differs from upstream baseline</t>
        </is>
      </c>
      <c r="G8869" s="3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37" t="inlineStr">
        <is>
          <t>2026-10-06</t>
        </is>
      </c>
      <c r="B8871" s="37" t="inlineStr">
        <is>
          <t>Abilities</t>
        </is>
      </c>
      <c r="C8871" s="37" t="inlineStr">
        <is>
          <t>Hitmonchan abilities</t>
        </is>
      </c>
      <c r="D8871" s="37" t="inlineStr">
        <is>
          <t>Keen Eye / Iron Fist / Inner Focus</t>
        </is>
      </c>
      <c r="E8871" s="37" t="inlineStr">
        <is>
          <t>Scrappy / Scrappy / Inner Focus</t>
        </is>
      </c>
      <c r="F8871" s="37" t="inlineStr">
        <is>
          <t>Differs from upstream baseline</t>
        </is>
      </c>
      <c r="G8871" s="3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37" t="inlineStr">
        <is>
          <t>2026-10-06</t>
        </is>
      </c>
      <c r="B8873" s="37" t="inlineStr">
        <is>
          <t>Abilities</t>
        </is>
      </c>
      <c r="C8873" s="37" t="inlineStr">
        <is>
          <t>Hitmontop abilities</t>
        </is>
      </c>
      <c r="D8873" s="37" t="inlineStr">
        <is>
          <t>Intimidate / Technician / Steadfast</t>
        </is>
      </c>
      <c r="E8873" s="37" t="inlineStr">
        <is>
          <t>Technician / Technician / Steadfast</t>
        </is>
      </c>
      <c r="F8873" s="37" t="inlineStr">
        <is>
          <t>Differs from upstream baseline</t>
        </is>
      </c>
      <c r="G8873" s="3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37" t="inlineStr">
        <is>
          <t>2026-10-06</t>
        </is>
      </c>
      <c r="B8875" s="37" t="inlineStr">
        <is>
          <t>Pokemon Stats</t>
        </is>
      </c>
      <c r="C8875" s="37" t="inlineStr">
        <is>
          <t>Honchkrow baseSpAttack</t>
        </is>
      </c>
      <c r="D8875" s="37" t="n">
        <v>105</v>
      </c>
      <c r="E8875" s="37" t="n">
        <v>100</v>
      </c>
      <c r="F8875" s="37" t="inlineStr">
        <is>
          <t>Differs from upstream baseline</t>
        </is>
      </c>
      <c r="G8875" s="3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37" t="inlineStr">
        <is>
          <t>2026-10-06</t>
        </is>
      </c>
      <c r="B8877" s="37" t="inlineStr">
        <is>
          <t>Pokemon Stats</t>
        </is>
      </c>
      <c r="C8877" s="37" t="inlineStr">
        <is>
          <t>Honchkrow baseSpeed</t>
        </is>
      </c>
      <c r="D8877" s="37" t="n">
        <v>71</v>
      </c>
      <c r="E8877" s="37" t="n">
        <v>91</v>
      </c>
      <c r="F8877" s="37" t="inlineStr">
        <is>
          <t>Differs from upstream baseline</t>
        </is>
      </c>
      <c r="G8877" s="3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37" t="inlineStr">
        <is>
          <t>2026-10-06</t>
        </is>
      </c>
      <c r="B8879" s="37" t="inlineStr">
        <is>
          <t>Pokemon Stats</t>
        </is>
      </c>
      <c r="C8879" s="37" t="inlineStr">
        <is>
          <t>Honedge baseAttack</t>
        </is>
      </c>
      <c r="D8879" s="37" t="n">
        <v>80</v>
      </c>
      <c r="E8879" s="37" t="n">
        <v>85</v>
      </c>
      <c r="F8879" s="37" t="inlineStr">
        <is>
          <t>Differs from upstream baseline</t>
        </is>
      </c>
      <c r="G8879" s="3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37" t="inlineStr">
        <is>
          <t>2026-10-06</t>
        </is>
      </c>
      <c r="B8881" s="37" t="inlineStr">
        <is>
          <t>Pokemon Stats</t>
        </is>
      </c>
      <c r="C8881" s="37" t="inlineStr">
        <is>
          <t>Hoothoot baseAttack</t>
        </is>
      </c>
      <c r="D8881" s="37" t="n">
        <v>30</v>
      </c>
      <c r="E8881" s="37" t="n">
        <v>36</v>
      </c>
      <c r="F8881" s="37" t="inlineStr">
        <is>
          <t>Differs from upstream baseline</t>
        </is>
      </c>
      <c r="G8881" s="3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37" t="inlineStr">
        <is>
          <t>2026-10-06</t>
        </is>
      </c>
      <c r="B8883" s="37" t="inlineStr">
        <is>
          <t>Abilities</t>
        </is>
      </c>
      <c r="C8883" s="37" t="inlineStr">
        <is>
          <t>Hoppip abilities</t>
        </is>
      </c>
      <c r="D8883" s="37" t="inlineStr">
        <is>
          <t>Chlorophyll / Leaf Guard / Infiltrator</t>
        </is>
      </c>
      <c r="E8883" s="37" t="inlineStr">
        <is>
          <t>Chlorophyll / Chlorophyll / Infiltrator</t>
        </is>
      </c>
      <c r="F8883" s="37" t="inlineStr">
        <is>
          <t>Differs from upstream baseline</t>
        </is>
      </c>
      <c r="G8883" s="3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37" t="inlineStr">
        <is>
          <t>2026-10-06</t>
        </is>
      </c>
      <c r="B8885" s="37" t="inlineStr">
        <is>
          <t>Pokemon Stats</t>
        </is>
      </c>
      <c r="C8885" s="37" t="inlineStr">
        <is>
          <t>Houndoom baseSpAttack</t>
        </is>
      </c>
      <c r="D8885" s="37" t="n">
        <v>110</v>
      </c>
      <c r="E8885" s="37" t="n">
        <v>120</v>
      </c>
      <c r="F8885" s="37" t="inlineStr">
        <is>
          <t>Differs from upstream baseline</t>
        </is>
      </c>
      <c r="G8885" s="3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37" t="inlineStr">
        <is>
          <t>2026-10-06</t>
        </is>
      </c>
      <c r="B8887" s="37" t="inlineStr">
        <is>
          <t>Abilities</t>
        </is>
      </c>
      <c r="C8887" s="37" t="inlineStr">
        <is>
          <t>Houndoom abilities</t>
        </is>
      </c>
      <c r="D8887" s="37" t="inlineStr">
        <is>
          <t>Early Bird / Flash Fire / Unnerve</t>
        </is>
      </c>
      <c r="E8887" s="37" t="inlineStr">
        <is>
          <t>Solar Power / Solar Power / Unnerve</t>
        </is>
      </c>
      <c r="F8887" s="37" t="inlineStr">
        <is>
          <t>Differs from upstream baseline</t>
        </is>
      </c>
      <c r="G8887" s="3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37" t="inlineStr">
        <is>
          <t>2026-10-06</t>
        </is>
      </c>
      <c r="B8889" s="37" t="inlineStr">
        <is>
          <t>Pokemon Stats</t>
        </is>
      </c>
      <c r="C8889" s="37" t="inlineStr">
        <is>
          <t>Houndoom baseSpeed</t>
        </is>
      </c>
      <c r="D8889" s="37" t="n">
        <v>115</v>
      </c>
      <c r="E8889" s="37" t="n">
        <v>125</v>
      </c>
      <c r="F8889" s="37" t="inlineStr">
        <is>
          <t>Differs from upstream baseline</t>
        </is>
      </c>
      <c r="G8889" s="3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37" t="inlineStr">
        <is>
          <t>2026-10-06</t>
        </is>
      </c>
      <c r="B8891" s="37" t="inlineStr">
        <is>
          <t>Abilities</t>
        </is>
      </c>
      <c r="C8891" s="37" t="inlineStr">
        <is>
          <t>Ho-Oh abilities</t>
        </is>
      </c>
      <c r="D8891" s="37" t="inlineStr">
        <is>
          <t>Pressure / Regenerator</t>
        </is>
      </c>
      <c r="E8891" s="37" t="inlineStr">
        <is>
          <t>Magic Guard / Regenerator</t>
        </is>
      </c>
      <c r="F8891" s="37" t="inlineStr">
        <is>
          <t>Differs from upstream baseline</t>
        </is>
      </c>
      <c r="G8891" s="3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37" t="inlineStr">
        <is>
          <t>2026-10-06</t>
        </is>
      </c>
      <c r="B8893" s="37" t="inlineStr">
        <is>
          <t>Pokemon Stats</t>
        </is>
      </c>
      <c r="C8893" s="37" t="inlineStr">
        <is>
          <t>Huntail baseSpAttack</t>
        </is>
      </c>
      <c r="D8893" s="37" t="n">
        <v>94</v>
      </c>
      <c r="E8893" s="37" t="n">
        <v>84</v>
      </c>
      <c r="F8893" s="37" t="inlineStr">
        <is>
          <t>Differs from upstream baseline</t>
        </is>
      </c>
      <c r="G8893" s="3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37" t="inlineStr">
        <is>
          <t>2026-10-06</t>
        </is>
      </c>
      <c r="B8895" s="37" t="inlineStr">
        <is>
          <t>Pokemon Stats</t>
        </is>
      </c>
      <c r="C8895" s="37" t="inlineStr">
        <is>
          <t>Hypno baseSpAttack</t>
        </is>
      </c>
      <c r="D8895" s="37" t="n">
        <v>73</v>
      </c>
      <c r="E8895" s="37" t="n">
        <v>93</v>
      </c>
      <c r="F8895" s="37" t="inlineStr">
        <is>
          <t>Differs from upstream baseline</t>
        </is>
      </c>
      <c r="G8895" s="3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37" t="inlineStr">
        <is>
          <t>2026-10-06</t>
        </is>
      </c>
      <c r="B8897" s="37" t="inlineStr">
        <is>
          <t>Pokemon Stats</t>
        </is>
      </c>
      <c r="C8897" s="37" t="inlineStr">
        <is>
          <t>Igglybuff baseAttack</t>
        </is>
      </c>
      <c r="D8897" s="37" t="n">
        <v>30</v>
      </c>
      <c r="E8897" s="37" t="n">
        <v>45</v>
      </c>
      <c r="F8897" s="37" t="inlineStr">
        <is>
          <t>Differs from upstream baseline</t>
        </is>
      </c>
      <c r="G8897" s="3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37" t="inlineStr">
        <is>
          <t>2026-10-06</t>
        </is>
      </c>
      <c r="B8899" s="37" t="inlineStr">
        <is>
          <t>Pokemon Stats</t>
        </is>
      </c>
      <c r="C8899" s="37" t="inlineStr">
        <is>
          <t>Igglybuff baseSpAttack</t>
        </is>
      </c>
      <c r="D8899" s="37" t="n">
        <v>40</v>
      </c>
      <c r="E8899" s="37" t="n">
        <v>45</v>
      </c>
      <c r="F8899" s="37" t="inlineStr">
        <is>
          <t>Differs from upstream baseline</t>
        </is>
      </c>
      <c r="G8899" s="3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37" t="inlineStr">
        <is>
          <t>2026-10-06</t>
        </is>
      </c>
      <c r="B8901" s="37" t="inlineStr">
        <is>
          <t>Pokemon Stats</t>
        </is>
      </c>
      <c r="C8901" s="37" t="inlineStr">
        <is>
          <t>Igglybuff baseSpeed</t>
        </is>
      </c>
      <c r="D8901" s="37" t="n">
        <v>15</v>
      </c>
      <c r="E8901" s="37" t="n">
        <v>20</v>
      </c>
      <c r="F8901" s="37" t="inlineStr">
        <is>
          <t>Differs from upstream baseline</t>
        </is>
      </c>
      <c r="G8901" s="3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37" t="inlineStr">
        <is>
          <t>2026-10-06</t>
        </is>
      </c>
      <c r="B8903" s="37" t="inlineStr">
        <is>
          <t>Evolutions</t>
        </is>
      </c>
      <c r="C8903" s="37" t="inlineStr">
        <is>
          <t>Igglybuff evolution</t>
        </is>
      </c>
      <c r="D8903" s="37" t="inlineStr">
        <is>
          <t>Friendship -&gt; Jigglypuff</t>
        </is>
      </c>
      <c r="E8903" s="37" t="inlineStr">
        <is>
          <t>Lv 15 -&gt; Jigglypuff</t>
        </is>
      </c>
      <c r="F8903" s="37" t="inlineStr">
        <is>
          <t>Differs from upstream baseline</t>
        </is>
      </c>
      <c r="G8903" s="3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37" t="inlineStr">
        <is>
          <t>2026-10-06</t>
        </is>
      </c>
      <c r="B8905" s="37" t="inlineStr">
        <is>
          <t>Pokemon Stats</t>
        </is>
      </c>
      <c r="C8905" s="37" t="inlineStr">
        <is>
          <t>Illumise baseDefense</t>
        </is>
      </c>
      <c r="D8905" s="37" t="n">
        <v>75</v>
      </c>
      <c r="E8905" s="37" t="n">
        <v>55</v>
      </c>
      <c r="F8905" s="37" t="inlineStr">
        <is>
          <t>Differs from upstream baseline</t>
        </is>
      </c>
      <c r="G8905" s="3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37" t="inlineStr">
        <is>
          <t>2026-10-06</t>
        </is>
      </c>
      <c r="B8907" s="37" t="inlineStr">
        <is>
          <t>Abilities</t>
        </is>
      </c>
      <c r="C8907" s="37" t="inlineStr">
        <is>
          <t>Illumise abilities</t>
        </is>
      </c>
      <c r="D8907" s="37" t="inlineStr">
        <is>
          <t>Oblivious / Tinted Lens / Prankster</t>
        </is>
      </c>
      <c r="E8907" s="37" t="inlineStr">
        <is>
          <t>Tinted Lens / Tinted Lens / Prankster</t>
        </is>
      </c>
      <c r="F8907" s="37" t="inlineStr">
        <is>
          <t>Differs from upstream baseline</t>
        </is>
      </c>
      <c r="G8907" s="3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37" t="inlineStr">
        <is>
          <t>2026-10-06</t>
        </is>
      </c>
      <c r="B8909" s="37" t="inlineStr">
        <is>
          <t>Abilities</t>
        </is>
      </c>
      <c r="C8909" s="37" t="inlineStr">
        <is>
          <t>Infernape abilities</t>
        </is>
      </c>
      <c r="D8909" s="37" t="inlineStr">
        <is>
          <t>Blaze / Iron Fist</t>
        </is>
      </c>
      <c r="E8909" s="37" t="inlineStr">
        <is>
          <t>Iron Fist / Blaze / Iron Fist</t>
        </is>
      </c>
      <c r="F8909" s="37" t="inlineStr">
        <is>
          <t>Differs from upstream baseline</t>
        </is>
      </c>
      <c r="G8909" s="3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37" t="inlineStr">
        <is>
          <t>2026-10-06</t>
        </is>
      </c>
      <c r="B8911" s="37" t="inlineStr">
        <is>
          <t>Pokemon Stats</t>
        </is>
      </c>
      <c r="C8911" s="37" t="inlineStr">
        <is>
          <t>Inkay baseSpAttack</t>
        </is>
      </c>
      <c r="D8911" s="37" t="n">
        <v>37</v>
      </c>
      <c r="E8911" s="37" t="n">
        <v>39</v>
      </c>
      <c r="F8911" s="37" t="inlineStr">
        <is>
          <t>Differs from upstream baseline</t>
        </is>
      </c>
      <c r="G8911" s="3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37" t="inlineStr">
        <is>
          <t>2026-10-06</t>
        </is>
      </c>
      <c r="B8913" s="37" t="inlineStr">
        <is>
          <t>Pokemon Stats</t>
        </is>
      </c>
      <c r="C8913" s="37" t="inlineStr">
        <is>
          <t>Inkay baseSpeed</t>
        </is>
      </c>
      <c r="D8913" s="37" t="n">
        <v>45</v>
      </c>
      <c r="E8913" s="37" t="n">
        <v>55</v>
      </c>
      <c r="F8913" s="37" t="inlineStr">
        <is>
          <t>Differs from upstream baseline</t>
        </is>
      </c>
      <c r="G8913" s="3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37" t="inlineStr">
        <is>
          <t>2026-10-06</t>
        </is>
      </c>
      <c r="B8915" s="37" t="inlineStr">
        <is>
          <t>Pokemon Stats</t>
        </is>
      </c>
      <c r="C8915" s="37" t="inlineStr">
        <is>
          <t>Jellicent baseSpAttack</t>
        </is>
      </c>
      <c r="D8915" s="37" t="n">
        <v>85</v>
      </c>
      <c r="E8915" s="37" t="n">
        <v>95</v>
      </c>
      <c r="F8915" s="37" t="inlineStr">
        <is>
          <t>Differs from upstream baseline</t>
        </is>
      </c>
      <c r="G8915" s="3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37" t="inlineStr">
        <is>
          <t>2026-10-06</t>
        </is>
      </c>
      <c r="B8917" s="37" t="inlineStr">
        <is>
          <t>Pokemon Stats</t>
        </is>
      </c>
      <c r="C8917" s="37" t="inlineStr">
        <is>
          <t>Jigglypuff baseSpAttack</t>
        </is>
      </c>
      <c r="D8917" s="37" t="n">
        <v>45</v>
      </c>
      <c r="E8917" s="37" t="n">
        <v>60</v>
      </c>
      <c r="F8917" s="37" t="inlineStr">
        <is>
          <t>Differs from upstream baseline</t>
        </is>
      </c>
      <c r="G8917" s="3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37" t="inlineStr">
        <is>
          <t>2026-10-06</t>
        </is>
      </c>
      <c r="B8919" s="37" t="inlineStr">
        <is>
          <t>Abilities</t>
        </is>
      </c>
      <c r="C8919" s="37" t="inlineStr">
        <is>
          <t>Jigglypuff abilities</t>
        </is>
      </c>
      <c r="D8919" s="37" t="inlineStr">
        <is>
          <t>Cute Charm / Competitive / Friend Guard</t>
        </is>
      </c>
      <c r="E8919" s="37" t="inlineStr">
        <is>
          <t>Aftermath / Friend Guard</t>
        </is>
      </c>
      <c r="F8919" s="37" t="inlineStr">
        <is>
          <t>Differs from upstream baseline</t>
        </is>
      </c>
      <c r="G8919" s="3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37" t="inlineStr">
        <is>
          <t>2026-10-06</t>
        </is>
      </c>
      <c r="B8921" s="37" t="inlineStr">
        <is>
          <t>Pokemon Stats</t>
        </is>
      </c>
      <c r="C8921" s="37" t="inlineStr">
        <is>
          <t>Jumpluff baseSpDefense</t>
        </is>
      </c>
      <c r="D8921" s="37" t="n">
        <v>95</v>
      </c>
      <c r="E8921" s="37" t="n">
        <v>85</v>
      </c>
      <c r="F8921" s="37" t="inlineStr">
        <is>
          <t>Differs from upstream baseline</t>
        </is>
      </c>
      <c r="G8921" s="3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37" t="inlineStr">
        <is>
          <t>2026-10-06</t>
        </is>
      </c>
      <c r="B8923" s="37" t="inlineStr">
        <is>
          <t>Pokemon Stats</t>
        </is>
      </c>
      <c r="C8923" s="37" t="inlineStr">
        <is>
          <t>Jynx baseDefense</t>
        </is>
      </c>
      <c r="D8923" s="37" t="n">
        <v>35</v>
      </c>
      <c r="E8923" s="37" t="n">
        <v>57</v>
      </c>
      <c r="F8923" s="37" t="inlineStr">
        <is>
          <t>Differs from upstream baseline</t>
        </is>
      </c>
      <c r="G8923" s="3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37" t="inlineStr">
        <is>
          <t>2026-10-06</t>
        </is>
      </c>
      <c r="B8925" s="37" t="inlineStr">
        <is>
          <t>Abilities</t>
        </is>
      </c>
      <c r="C8925" s="37" t="inlineStr">
        <is>
          <t>Jynx abilities</t>
        </is>
      </c>
      <c r="D8925" s="37" t="inlineStr">
        <is>
          <t>Oblivious / Forewarn / Dry Skin</t>
        </is>
      </c>
      <c r="E8925" s="37" t="inlineStr">
        <is>
          <t>Snow Cloak / Snow Cloak / Dry Skin</t>
        </is>
      </c>
      <c r="F8925" s="37" t="inlineStr">
        <is>
          <t>Differs from upstream baseline</t>
        </is>
      </c>
      <c r="G8925" s="3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37" t="inlineStr">
        <is>
          <t>2026-10-06</t>
        </is>
      </c>
      <c r="B8927" s="37" t="inlineStr">
        <is>
          <t>Pokemon Stats</t>
        </is>
      </c>
      <c r="C8927" s="37" t="inlineStr">
        <is>
          <t>Kadabra baseDefense</t>
        </is>
      </c>
      <c r="D8927" s="37" t="n">
        <v>30</v>
      </c>
      <c r="E8927" s="37" t="n">
        <v>45</v>
      </c>
      <c r="F8927" s="37" t="inlineStr">
        <is>
          <t>Differs from upstream baseline</t>
        </is>
      </c>
      <c r="G8927" s="3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37" t="inlineStr">
        <is>
          <t>2026-10-06</t>
        </is>
      </c>
      <c r="B8929" s="37" t="inlineStr">
        <is>
          <t>Pokemon Stats</t>
        </is>
      </c>
      <c r="C8929" s="37" t="inlineStr">
        <is>
          <t>Kadabra baseSpeed</t>
        </is>
      </c>
      <c r="D8929" s="37" t="n">
        <v>105</v>
      </c>
      <c r="E8929" s="37" t="n">
        <v>120</v>
      </c>
      <c r="F8929" s="37" t="inlineStr">
        <is>
          <t>Differs from upstream baseline</t>
        </is>
      </c>
      <c r="G8929" s="3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37" t="inlineStr">
        <is>
          <t>2026-10-06</t>
        </is>
      </c>
      <c r="B8931" s="37" t="inlineStr">
        <is>
          <t>Pokemon Stats</t>
        </is>
      </c>
      <c r="C8931" s="37" t="inlineStr">
        <is>
          <t>Kakuna baseSpDefense</t>
        </is>
      </c>
      <c r="D8931" s="37" t="n">
        <v>25</v>
      </c>
      <c r="E8931" s="37" t="n">
        <v>55</v>
      </c>
      <c r="F8931" s="37" t="inlineStr">
        <is>
          <t>Differs from upstream baseline</t>
        </is>
      </c>
      <c r="G8931" s="3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37" t="inlineStr">
        <is>
          <t>2026-10-06</t>
        </is>
      </c>
      <c r="B8933" s="37" t="inlineStr">
        <is>
          <t>Pokemon Stats</t>
        </is>
      </c>
      <c r="C8933" s="37" t="inlineStr">
        <is>
          <t>Karrablast baseHP</t>
        </is>
      </c>
      <c r="D8933" s="37" t="n">
        <v>50</v>
      </c>
      <c r="E8933" s="37" t="n">
        <v>66</v>
      </c>
      <c r="F8933" s="37" t="inlineStr">
        <is>
          <t>Differs from upstream baseline</t>
        </is>
      </c>
      <c r="G8933" s="3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37" t="inlineStr">
        <is>
          <t>2026-10-06</t>
        </is>
      </c>
      <c r="B8935" s="37" t="inlineStr">
        <is>
          <t>Pokemon Stats</t>
        </is>
      </c>
      <c r="C8935" s="37" t="inlineStr">
        <is>
          <t>Karrablast baseDefense</t>
        </is>
      </c>
      <c r="D8935" s="37" t="n">
        <v>45</v>
      </c>
      <c r="E8935" s="37" t="n">
        <v>63</v>
      </c>
      <c r="F8935" s="37" t="inlineStr">
        <is>
          <t>Differs from upstream baseline</t>
        </is>
      </c>
      <c r="G8935" s="3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37" t="inlineStr">
        <is>
          <t>2026-10-06</t>
        </is>
      </c>
      <c r="B8937" s="37" t="inlineStr">
        <is>
          <t>Pokemon Stats</t>
        </is>
      </c>
      <c r="C8937" s="37" t="inlineStr">
        <is>
          <t>Karrablast baseSpDefense</t>
        </is>
      </c>
      <c r="D8937" s="37" t="n">
        <v>45</v>
      </c>
      <c r="E8937" s="37" t="n">
        <v>68</v>
      </c>
      <c r="F8937" s="37" t="inlineStr">
        <is>
          <t>Differs from upstream baseline</t>
        </is>
      </c>
      <c r="G8937" s="3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37" t="inlineStr">
        <is>
          <t>2026-10-06</t>
        </is>
      </c>
      <c r="B8939" s="37" t="inlineStr">
        <is>
          <t>Evolutions</t>
        </is>
      </c>
      <c r="C8939" s="37" t="inlineStr">
        <is>
          <t>Karrablast evolution</t>
        </is>
      </c>
      <c r="D8939" s="37" t="inlineStr">
        <is>
          <t>Trade Specific Mon SPECIES_SHELMET -&gt; Escavalier</t>
        </is>
      </c>
      <c r="E8939" s="37" t="inlineStr">
        <is>
          <t>Lv 34 -&gt; Escavalier</t>
        </is>
      </c>
      <c r="F8939" s="37" t="inlineStr">
        <is>
          <t>Differs from upstream baseline</t>
        </is>
      </c>
      <c r="G8939" s="3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37" t="inlineStr">
        <is>
          <t>2026-10-06</t>
        </is>
      </c>
      <c r="B8941" s="37" t="inlineStr">
        <is>
          <t>Pokemon Stats</t>
        </is>
      </c>
      <c r="C8941" s="37" t="inlineStr">
        <is>
          <t>Kecleon baseDefense</t>
        </is>
      </c>
      <c r="D8941" s="37" t="n">
        <v>70</v>
      </c>
      <c r="E8941" s="37" t="n">
        <v>135</v>
      </c>
      <c r="F8941" s="37" t="inlineStr">
        <is>
          <t>Differs from upstream baseline</t>
        </is>
      </c>
      <c r="G8941" s="3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37" t="inlineStr">
        <is>
          <t>2026-10-06</t>
        </is>
      </c>
      <c r="B8943" s="37" t="inlineStr">
        <is>
          <t>Abilities</t>
        </is>
      </c>
      <c r="C8943" s="37" t="inlineStr">
        <is>
          <t>Kecleon abilities</t>
        </is>
      </c>
      <c r="D8943" s="37" t="inlineStr">
        <is>
          <t>Color Change / Protean</t>
        </is>
      </c>
      <c r="E8943" s="37" t="inlineStr">
        <is>
          <t>Adaptability / Color Change / Protean</t>
        </is>
      </c>
      <c r="F8943" s="37" t="inlineStr">
        <is>
          <t>Differs from upstream baseline</t>
        </is>
      </c>
      <c r="G8943" s="3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37" t="inlineStr">
        <is>
          <t>2026-10-06</t>
        </is>
      </c>
      <c r="B8945" s="37" t="inlineStr">
        <is>
          <t>Pokemon Stats</t>
        </is>
      </c>
      <c r="C8945" s="37" t="inlineStr">
        <is>
          <t>Keldeo baseSpAttack</t>
        </is>
      </c>
      <c r="D8945" s="37" t="n">
        <v>129</v>
      </c>
      <c r="E8945" s="37" t="n">
        <v>151</v>
      </c>
      <c r="F8945" s="37" t="inlineStr">
        <is>
          <t>Differs from upstream baseline</t>
        </is>
      </c>
      <c r="G8945" s="3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37" t="inlineStr">
        <is>
          <t>2026-10-06</t>
        </is>
      </c>
      <c r="B8947" s="37" t="inlineStr">
        <is>
          <t>Pokemon Stats</t>
        </is>
      </c>
      <c r="C8947" s="37" t="inlineStr">
        <is>
          <t>Kingambit baseAttack</t>
        </is>
      </c>
      <c r="D8947" s="37" t="n">
        <v>135</v>
      </c>
      <c r="E8947" s="37" t="n">
        <v>151</v>
      </c>
      <c r="F8947" s="37" t="inlineStr">
        <is>
          <t>Differs from upstream baseline</t>
        </is>
      </c>
      <c r="G8947" s="3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37" t="inlineStr">
        <is>
          <t>2026-10-06</t>
        </is>
      </c>
      <c r="B8949" s="37" t="inlineStr">
        <is>
          <t>Pokemon Stats</t>
        </is>
      </c>
      <c r="C8949" s="37" t="inlineStr">
        <is>
          <t>Kingambit baseSpeed</t>
        </is>
      </c>
      <c r="D8949" s="37" t="n">
        <v>50</v>
      </c>
      <c r="E8949" s="37" t="n">
        <v>64</v>
      </c>
      <c r="F8949" s="37" t="inlineStr">
        <is>
          <t>Differs from upstream baseline</t>
        </is>
      </c>
      <c r="G8949" s="3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37" t="inlineStr">
        <is>
          <t>2026-10-06</t>
        </is>
      </c>
      <c r="B8951" s="37" t="inlineStr">
        <is>
          <t>Abilities</t>
        </is>
      </c>
      <c r="C8951" s="37" t="inlineStr">
        <is>
          <t>Kingler abilities</t>
        </is>
      </c>
      <c r="D8951" s="37" t="inlineStr">
        <is>
          <t>Hyper Cutter / Shell Armor / Sheer Force</t>
        </is>
      </c>
      <c r="E8951" s="37" t="inlineStr">
        <is>
          <t>Swift Swim / Hyper Cutter / Sheer Force</t>
        </is>
      </c>
      <c r="F8951" s="37" t="inlineStr">
        <is>
          <t>Differs from upstream baseline</t>
        </is>
      </c>
      <c r="G8951" s="3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37" t="inlineStr">
        <is>
          <t>2026-10-06</t>
        </is>
      </c>
      <c r="B8953" s="37" t="inlineStr">
        <is>
          <t>Evolutions</t>
        </is>
      </c>
      <c r="C8953" s="37" t="inlineStr">
        <is>
          <t>Klang evolution</t>
        </is>
      </c>
      <c r="D8953" s="37" t="inlineStr">
        <is>
          <t>Lv 49 -&gt; Klinklang</t>
        </is>
      </c>
      <c r="E8953" s="37" t="inlineStr">
        <is>
          <t>Lv 45 -&gt; Klinklang</t>
        </is>
      </c>
      <c r="F8953" s="37" t="inlineStr">
        <is>
          <t>Differs from upstream baseline</t>
        </is>
      </c>
      <c r="G8953" s="3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37" t="inlineStr">
        <is>
          <t>2026-10-06</t>
        </is>
      </c>
      <c r="B8955" s="37" t="inlineStr">
        <is>
          <t>Pokemon Stats</t>
        </is>
      </c>
      <c r="C8955" s="37" t="inlineStr">
        <is>
          <t>Kleavor baseSpAttack</t>
        </is>
      </c>
      <c r="D8955" s="37" t="n">
        <v>45</v>
      </c>
      <c r="E8955" s="37" t="n">
        <v>30</v>
      </c>
      <c r="F8955" s="37" t="inlineStr">
        <is>
          <t>Differs from upstream baseline</t>
        </is>
      </c>
      <c r="G8955" s="3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37" t="inlineStr">
        <is>
          <t>2026-10-06</t>
        </is>
      </c>
      <c r="B8957" s="37" t="inlineStr">
        <is>
          <t>Pokemon Stats</t>
        </is>
      </c>
      <c r="C8957" s="37" t="inlineStr">
        <is>
          <t>Klefki baseHP</t>
        </is>
      </c>
      <c r="D8957" s="37" t="n">
        <v>57</v>
      </c>
      <c r="E8957" s="37" t="n">
        <v>65</v>
      </c>
      <c r="F8957" s="37" t="inlineStr">
        <is>
          <t>Differs from upstream baseline</t>
        </is>
      </c>
      <c r="G8957" s="3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37" t="inlineStr">
        <is>
          <t>2026-10-06</t>
        </is>
      </c>
      <c r="B8959" s="37" t="inlineStr">
        <is>
          <t>Pokemon Stats</t>
        </is>
      </c>
      <c r="C8959" s="37" t="inlineStr">
        <is>
          <t>Klefki baseSpeed</t>
        </is>
      </c>
      <c r="D8959" s="37" t="n">
        <v>75</v>
      </c>
      <c r="E8959" s="37" t="n">
        <v>85</v>
      </c>
      <c r="F8959" s="37" t="inlineStr">
        <is>
          <t>Differs from upstream baseline</t>
        </is>
      </c>
      <c r="G8959" s="3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37" t="inlineStr">
        <is>
          <t>2026-10-06</t>
        </is>
      </c>
      <c r="B8961" s="37" t="inlineStr">
        <is>
          <t>Pokemon Stats</t>
        </is>
      </c>
      <c r="C8961" s="37" t="inlineStr">
        <is>
          <t>Klinklang baseSpAttack</t>
        </is>
      </c>
      <c r="D8961" s="37" t="n">
        <v>70</v>
      </c>
      <c r="E8961" s="37" t="n">
        <v>80</v>
      </c>
      <c r="F8961" s="37" t="inlineStr">
        <is>
          <t>Differs from upstream baseline</t>
        </is>
      </c>
      <c r="G8961" s="3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37" t="inlineStr">
        <is>
          <t>2026-10-06</t>
        </is>
      </c>
      <c r="B8963" s="37" t="inlineStr">
        <is>
          <t>Abilities</t>
        </is>
      </c>
      <c r="C8963" s="37" t="inlineStr">
        <is>
          <t>Koraidon abilities</t>
        </is>
      </c>
      <c r="D8963" s="37" t="inlineStr">
        <is>
          <t>Orichalcum Pulse</t>
        </is>
      </c>
      <c r="E8963" s="37" t="inlineStr">
        <is>
          <t>Pressure</t>
        </is>
      </c>
      <c r="F8963" s="37" t="inlineStr">
        <is>
          <t>Differs from upstream baseline</t>
        </is>
      </c>
      <c r="G8963" s="3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37" t="inlineStr">
        <is>
          <t>2026-10-06</t>
        </is>
      </c>
      <c r="B8965" s="37" t="inlineStr">
        <is>
          <t>Abilities</t>
        </is>
      </c>
      <c r="C8965" s="37" t="inlineStr">
        <is>
          <t>Kricketune abilities</t>
        </is>
      </c>
      <c r="D8965" s="37" t="inlineStr">
        <is>
          <t>Swarm / Technician</t>
        </is>
      </c>
      <c r="E8965" s="37" t="inlineStr">
        <is>
          <t>Hyper Cutter / Technician</t>
        </is>
      </c>
      <c r="F8965" s="37" t="inlineStr">
        <is>
          <t>Differs from upstream baseline</t>
        </is>
      </c>
      <c r="G8965" s="3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37" t="inlineStr">
        <is>
          <t>2026-10-06</t>
        </is>
      </c>
      <c r="B8967" s="37" t="inlineStr">
        <is>
          <t>Pokemon Stats</t>
        </is>
      </c>
      <c r="C8967" s="37" t="inlineStr">
        <is>
          <t>Krokorok baseAttack</t>
        </is>
      </c>
      <c r="D8967" s="37" t="n">
        <v>82</v>
      </c>
      <c r="E8967" s="37" t="n">
        <v>91</v>
      </c>
      <c r="F8967" s="37" t="inlineStr">
        <is>
          <t>Differs from upstream baseline</t>
        </is>
      </c>
      <c r="G8967" s="3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37" t="inlineStr">
        <is>
          <t>2026-10-06</t>
        </is>
      </c>
      <c r="B8969" s="37" t="inlineStr">
        <is>
          <t>Pokemon Stats</t>
        </is>
      </c>
      <c r="C8969" s="37" t="inlineStr">
        <is>
          <t>Krokorok baseSpAttack</t>
        </is>
      </c>
      <c r="D8969" s="37" t="n">
        <v>45</v>
      </c>
      <c r="E8969" s="37" t="n">
        <v>30</v>
      </c>
      <c r="F8969" s="37" t="inlineStr">
        <is>
          <t>Differs from upstream baseline</t>
        </is>
      </c>
      <c r="G8969" s="3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37" t="inlineStr">
        <is>
          <t>2026-10-06</t>
        </is>
      </c>
      <c r="B8971" s="37" t="inlineStr">
        <is>
          <t>Pokemon Stats</t>
        </is>
      </c>
      <c r="C8971" s="37" t="inlineStr">
        <is>
          <t>Krokorok baseSpeed</t>
        </is>
      </c>
      <c r="D8971" s="37" t="n">
        <v>74</v>
      </c>
      <c r="E8971" s="37" t="n">
        <v>82</v>
      </c>
      <c r="F8971" s="37" t="inlineStr">
        <is>
          <t>Differs from upstream baseline</t>
        </is>
      </c>
      <c r="G8971" s="3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37" t="inlineStr">
        <is>
          <t>2026-10-06</t>
        </is>
      </c>
      <c r="B8973" s="37" t="inlineStr">
        <is>
          <t>Pokemon Stats</t>
        </is>
      </c>
      <c r="C8973" s="37" t="inlineStr">
        <is>
          <t>Krookodile baseSpAttack</t>
        </is>
      </c>
      <c r="D8973" s="37" t="n">
        <v>65</v>
      </c>
      <c r="E8973" s="37" t="n">
        <v>30</v>
      </c>
      <c r="F8973" s="37" t="inlineStr">
        <is>
          <t>Differs from upstream baseline</t>
        </is>
      </c>
      <c r="G8973" s="3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37" t="inlineStr">
        <is>
          <t>2026-10-06</t>
        </is>
      </c>
      <c r="B8975" s="37" t="inlineStr">
        <is>
          <t>Abilities</t>
        </is>
      </c>
      <c r="C8975" s="37" t="inlineStr">
        <is>
          <t>Kyogre abilities</t>
        </is>
      </c>
      <c r="D8975" s="37" t="inlineStr">
        <is>
          <t>Drizzle</t>
        </is>
      </c>
      <c r="E8975" s="37" t="inlineStr">
        <is>
          <t>Pressure</t>
        </is>
      </c>
      <c r="F8975" s="37" t="inlineStr">
        <is>
          <t>Differs from upstream baseline</t>
        </is>
      </c>
      <c r="G8975" s="3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37" t="inlineStr">
        <is>
          <t>2026-10-06</t>
        </is>
      </c>
      <c r="B8977" s="37" t="inlineStr">
        <is>
          <t>Abilities</t>
        </is>
      </c>
      <c r="C8977" s="37" t="inlineStr">
        <is>
          <t>Lairon abilities</t>
        </is>
      </c>
      <c r="D8977" s="37" t="inlineStr">
        <is>
          <t>Sturdy / Rock Head / Heavy Metal</t>
        </is>
      </c>
      <c r="E8977" s="37" t="inlineStr">
        <is>
          <t>Rock Head / Rock Head / Heavy Metal</t>
        </is>
      </c>
      <c r="F8977" s="37" t="inlineStr">
        <is>
          <t>Differs from upstream baseline</t>
        </is>
      </c>
      <c r="G8977" s="3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37" t="inlineStr">
        <is>
          <t>2026-10-06</t>
        </is>
      </c>
      <c r="B8979" s="37" t="inlineStr">
        <is>
          <t>Pokemon Stats</t>
        </is>
      </c>
      <c r="C8979" s="37" t="inlineStr">
        <is>
          <t>Lampent baseAttack</t>
        </is>
      </c>
      <c r="D8979" s="37" t="n">
        <v>40</v>
      </c>
      <c r="E8979" s="37" t="n">
        <v>30</v>
      </c>
      <c r="F8979" s="37" t="inlineStr">
        <is>
          <t>Differs from upstream baseline</t>
        </is>
      </c>
      <c r="G8979" s="3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37" t="inlineStr">
        <is>
          <t>2026-10-06</t>
        </is>
      </c>
      <c r="B8981" s="37" t="inlineStr">
        <is>
          <t>Pokemon Stats</t>
        </is>
      </c>
      <c r="C8981" s="37" t="inlineStr">
        <is>
          <t>Lampent baseSpDefense</t>
        </is>
      </c>
      <c r="D8981" s="37" t="n">
        <v>60</v>
      </c>
      <c r="E8981" s="37" t="n">
        <v>62</v>
      </c>
      <c r="F8981" s="37" t="inlineStr">
        <is>
          <t>Differs from upstream baseline</t>
        </is>
      </c>
      <c r="G8981" s="3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37" t="inlineStr">
        <is>
          <t>2026-10-06</t>
        </is>
      </c>
      <c r="B8983" s="37" t="inlineStr">
        <is>
          <t>Abilities</t>
        </is>
      </c>
      <c r="C8983" s="37" t="inlineStr">
        <is>
          <t>Lanturn abilities</t>
        </is>
      </c>
      <c r="D8983" s="37" t="inlineStr">
        <is>
          <t>Volt Absorb / Illuminate / Water Absorb</t>
        </is>
      </c>
      <c r="E8983" s="37" t="inlineStr">
        <is>
          <t>Volt Absorb / Volt Absorb / Water Absorb</t>
        </is>
      </c>
      <c r="F8983" s="37" t="inlineStr">
        <is>
          <t>Differs from upstream baseline</t>
        </is>
      </c>
      <c r="G8983" s="3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37" t="inlineStr">
        <is>
          <t>2026-10-06</t>
        </is>
      </c>
      <c r="B8985" s="37" t="inlineStr">
        <is>
          <t>Pokemon Stats</t>
        </is>
      </c>
      <c r="C8985" s="37" t="inlineStr">
        <is>
          <t>Lapras baseSpAttack</t>
        </is>
      </c>
      <c r="D8985" s="37" t="n">
        <v>85</v>
      </c>
      <c r="E8985" s="37" t="n">
        <v>95</v>
      </c>
      <c r="F8985" s="37" t="inlineStr">
        <is>
          <t>Differs from upstream baseline</t>
        </is>
      </c>
      <c r="G8985" s="3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37" t="inlineStr">
        <is>
          <t>2026-10-06</t>
        </is>
      </c>
      <c r="B8987" s="37" t="inlineStr">
        <is>
          <t>Pokemon Stats</t>
        </is>
      </c>
      <c r="C8987" s="37" t="inlineStr">
        <is>
          <t>Larvesta baseAttack</t>
        </is>
      </c>
      <c r="D8987" s="37" t="n">
        <v>85</v>
      </c>
      <c r="E8987" s="37" t="n">
        <v>96</v>
      </c>
      <c r="F8987" s="37" t="inlineStr">
        <is>
          <t>Differs from upstream baseline</t>
        </is>
      </c>
      <c r="G8987" s="3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37" t="inlineStr">
        <is>
          <t>2026-10-06</t>
        </is>
      </c>
      <c r="B8989" s="37" t="inlineStr">
        <is>
          <t>Pokemon Stats</t>
        </is>
      </c>
      <c r="C8989" s="37" t="inlineStr">
        <is>
          <t>Larvesta baseSpeed</t>
        </is>
      </c>
      <c r="D8989" s="37" t="n">
        <v>60</v>
      </c>
      <c r="E8989" s="37" t="n">
        <v>69</v>
      </c>
      <c r="F8989" s="37" t="inlineStr">
        <is>
          <t>Differs from upstream baseline</t>
        </is>
      </c>
      <c r="G8989" s="3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37" t="inlineStr">
        <is>
          <t>2026-10-06</t>
        </is>
      </c>
      <c r="B8991" s="37" t="inlineStr">
        <is>
          <t>Abilities</t>
        </is>
      </c>
      <c r="C8991" s="37" t="inlineStr">
        <is>
          <t>Larvitar abilities</t>
        </is>
      </c>
      <c r="D8991" s="37" t="inlineStr">
        <is>
          <t>Guts / Sand Veil</t>
        </is>
      </c>
      <c r="E8991" s="37" t="inlineStr">
        <is>
          <t>Guts / Guts / Sand Veil</t>
        </is>
      </c>
      <c r="F8991" s="37" t="inlineStr">
        <is>
          <t>Differs from upstream baseline</t>
        </is>
      </c>
      <c r="G8991" s="3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37" t="inlineStr">
        <is>
          <t>2026-10-06</t>
        </is>
      </c>
      <c r="B8993" s="37" t="inlineStr">
        <is>
          <t>Pokemon Stats</t>
        </is>
      </c>
      <c r="C8993" s="37" t="inlineStr">
        <is>
          <t>Leavanny baseHP</t>
        </is>
      </c>
      <c r="D8993" s="37" t="n">
        <v>75</v>
      </c>
      <c r="E8993" s="37" t="n">
        <v>82</v>
      </c>
      <c r="F8993" s="37" t="inlineStr">
        <is>
          <t>Differs from upstream baseline</t>
        </is>
      </c>
      <c r="G8993" s="3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37" t="inlineStr">
        <is>
          <t>2026-10-06</t>
        </is>
      </c>
      <c r="B8995" s="37" t="inlineStr">
        <is>
          <t>Pokemon Stats</t>
        </is>
      </c>
      <c r="C8995" s="37" t="inlineStr">
        <is>
          <t>Leavanny baseSpAttack</t>
        </is>
      </c>
      <c r="D8995" s="37" t="n">
        <v>70</v>
      </c>
      <c r="E8995" s="37" t="n">
        <v>76</v>
      </c>
      <c r="F8995" s="37" t="inlineStr">
        <is>
          <t>Differs from upstream baseline</t>
        </is>
      </c>
      <c r="G8995" s="3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37" t="inlineStr">
        <is>
          <t>2026-10-06</t>
        </is>
      </c>
      <c r="B8997" s="37" t="inlineStr">
        <is>
          <t>Pokemon Stats</t>
        </is>
      </c>
      <c r="C8997" s="37" t="inlineStr">
        <is>
          <t>Leavanny baseSpeed</t>
        </is>
      </c>
      <c r="D8997" s="37" t="n">
        <v>92</v>
      </c>
      <c r="E8997" s="37" t="n">
        <v>102</v>
      </c>
      <c r="F8997" s="37" t="inlineStr">
        <is>
          <t>Differs from upstream baseline</t>
        </is>
      </c>
      <c r="G8997" s="3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37" t="inlineStr">
        <is>
          <t>2026-10-06</t>
        </is>
      </c>
      <c r="B8999" s="37" t="inlineStr">
        <is>
          <t>Pokemon Stats</t>
        </is>
      </c>
      <c r="C8999" s="37" t="inlineStr">
        <is>
          <t>Ledian baseAttack</t>
        </is>
      </c>
      <c r="D8999" s="37" t="n">
        <v>35</v>
      </c>
      <c r="E8999" s="37" t="n">
        <v>85</v>
      </c>
      <c r="F8999" s="37" t="inlineStr">
        <is>
          <t>Differs from upstream baseline</t>
        </is>
      </c>
      <c r="G8999" s="3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37" t="inlineStr">
        <is>
          <t>2026-10-06</t>
        </is>
      </c>
      <c r="B9001" s="37" t="inlineStr">
        <is>
          <t>Pokemon Stats</t>
        </is>
      </c>
      <c r="C9001" s="37" t="inlineStr">
        <is>
          <t>Ledyba baseAttack</t>
        </is>
      </c>
      <c r="D9001" s="37" t="n">
        <v>20</v>
      </c>
      <c r="E9001" s="37" t="n">
        <v>50</v>
      </c>
      <c r="F9001" s="37" t="inlineStr">
        <is>
          <t>Differs from upstream baseline</t>
        </is>
      </c>
      <c r="G9001" s="3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37" t="inlineStr">
        <is>
          <t>2026-10-06</t>
        </is>
      </c>
      <c r="B9003" s="37" t="inlineStr">
        <is>
          <t>Abilities</t>
        </is>
      </c>
      <c r="C9003" s="37" t="inlineStr">
        <is>
          <t>Lickilicky abilities</t>
        </is>
      </c>
      <c r="D9003" s="37" t="inlineStr">
        <is>
          <t>Own Tempo / Oblivious / Cloud Nine</t>
        </is>
      </c>
      <c r="E9003" s="37" t="inlineStr">
        <is>
          <t>Poison Heal / Guts / Cloud Nine</t>
        </is>
      </c>
      <c r="F9003" s="37" t="inlineStr">
        <is>
          <t>Differs from upstream baseline</t>
        </is>
      </c>
      <c r="G9003" s="3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37" t="inlineStr">
        <is>
          <t>2026-10-06</t>
        </is>
      </c>
      <c r="B9005" s="37" t="inlineStr">
        <is>
          <t>Abilities</t>
        </is>
      </c>
      <c r="C9005" s="37" t="inlineStr">
        <is>
          <t>Lickitung abilities</t>
        </is>
      </c>
      <c r="D9005" s="37" t="inlineStr">
        <is>
          <t>Own Tempo / Oblivious / Cloud Nine</t>
        </is>
      </c>
      <c r="E9005" s="37" t="inlineStr">
        <is>
          <t>Gluttony / Gluttony / Cloud Nine</t>
        </is>
      </c>
      <c r="F9005" s="37" t="inlineStr">
        <is>
          <t>Differs from upstream baseline</t>
        </is>
      </c>
      <c r="G9005" s="3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37" t="inlineStr">
        <is>
          <t>2026-10-06</t>
        </is>
      </c>
      <c r="B9007" s="37" t="inlineStr">
        <is>
          <t>Pokemon Stats</t>
        </is>
      </c>
      <c r="C9007" s="37" t="inlineStr">
        <is>
          <t>Liepard baseAttack</t>
        </is>
      </c>
      <c r="D9007" s="37" t="n">
        <v>88</v>
      </c>
      <c r="E9007" s="37" t="n">
        <v>98</v>
      </c>
      <c r="F9007" s="37" t="inlineStr">
        <is>
          <t>Differs from upstream baseline</t>
        </is>
      </c>
      <c r="G9007" s="3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37" t="inlineStr">
        <is>
          <t>2026-10-06</t>
        </is>
      </c>
      <c r="B9009" s="37" t="inlineStr">
        <is>
          <t>Pokemon Stats</t>
        </is>
      </c>
      <c r="C9009" s="37" t="inlineStr">
        <is>
          <t>Liepard baseSpDefense</t>
        </is>
      </c>
      <c r="D9009" s="37" t="n">
        <v>50</v>
      </c>
      <c r="E9009" s="37" t="n">
        <v>60</v>
      </c>
      <c r="F9009" s="37" t="inlineStr">
        <is>
          <t>Differs from upstream baseline</t>
        </is>
      </c>
      <c r="G9009" s="3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37" t="inlineStr">
        <is>
          <t>2026-10-06</t>
        </is>
      </c>
      <c r="B9011" s="37" t="inlineStr">
        <is>
          <t>Abilities</t>
        </is>
      </c>
      <c r="C9011" s="37" t="inlineStr">
        <is>
          <t>Lileep abilities</t>
        </is>
      </c>
      <c r="D9011" s="37" t="inlineStr">
        <is>
          <t>Suction Cups / Storm Drain</t>
        </is>
      </c>
      <c r="E9011" s="37" t="inlineStr">
        <is>
          <t>Solid Rock / Storm Drain</t>
        </is>
      </c>
      <c r="F9011" s="37" t="inlineStr">
        <is>
          <t>Differs from upstream baseline</t>
        </is>
      </c>
      <c r="G9011" s="3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37" t="inlineStr">
        <is>
          <t>2026-10-06</t>
        </is>
      </c>
      <c r="B9013" s="37" t="inlineStr">
        <is>
          <t>Pokemon Stats</t>
        </is>
      </c>
      <c r="C9013" s="37" t="inlineStr">
        <is>
          <t>Lilligant baseSpAttack</t>
        </is>
      </c>
      <c r="D9013" s="37" t="n">
        <v>110</v>
      </c>
      <c r="E9013" s="37" t="n">
        <v>126</v>
      </c>
      <c r="F9013" s="37" t="inlineStr">
        <is>
          <t>Differs from upstream baseline</t>
        </is>
      </c>
      <c r="G9013" s="3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37" t="inlineStr">
        <is>
          <t>2026-10-06</t>
        </is>
      </c>
      <c r="B9015" s="37" t="inlineStr">
        <is>
          <t>Pokemon Stats</t>
        </is>
      </c>
      <c r="C9015" s="37" t="inlineStr">
        <is>
          <t>Lilligant baseAttack</t>
        </is>
      </c>
      <c r="D9015" s="37" t="n">
        <v>105</v>
      </c>
      <c r="E9015" s="37" t="n">
        <v>116</v>
      </c>
      <c r="F9015" s="37" t="inlineStr">
        <is>
          <t>Differs from upstream baseline</t>
        </is>
      </c>
      <c r="G9015" s="3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37" t="inlineStr">
        <is>
          <t>2026-10-06</t>
        </is>
      </c>
      <c r="B9017" s="37" t="inlineStr">
        <is>
          <t>Pokemon Stats</t>
        </is>
      </c>
      <c r="C9017" s="37" t="inlineStr">
        <is>
          <t>Lilligant baseSpeed</t>
        </is>
      </c>
      <c r="D9017" s="37" t="n">
        <v>105</v>
      </c>
      <c r="E9017" s="37" t="n">
        <v>114</v>
      </c>
      <c r="F9017" s="37" t="inlineStr">
        <is>
          <t>Differs from upstream baseline</t>
        </is>
      </c>
      <c r="G9017" s="3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37" t="inlineStr">
        <is>
          <t>2026-10-06</t>
        </is>
      </c>
      <c r="B9019" s="37" t="inlineStr">
        <is>
          <t>Pokemon Stats</t>
        </is>
      </c>
      <c r="C9019" s="37" t="inlineStr">
        <is>
          <t>Lopunny baseAttack</t>
        </is>
      </c>
      <c r="D9019" s="37" t="n">
        <v>76</v>
      </c>
      <c r="E9019" s="37" t="n">
        <v>86</v>
      </c>
      <c r="F9019" s="37" t="inlineStr">
        <is>
          <t>Differs from upstream baseline</t>
        </is>
      </c>
      <c r="G9019" s="3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37" t="inlineStr">
        <is>
          <t>2026-10-06</t>
        </is>
      </c>
      <c r="B9021" s="37" t="inlineStr">
        <is>
          <t>Abilities</t>
        </is>
      </c>
      <c r="C9021" s="37" t="inlineStr">
        <is>
          <t>Lopunny abilities</t>
        </is>
      </c>
      <c r="D9021" s="37" t="inlineStr">
        <is>
          <t>Cute Charm / Klutz / Limber</t>
        </is>
      </c>
      <c r="E9021" s="37" t="inlineStr">
        <is>
          <t>Scrappy / Scrappy / Limber</t>
        </is>
      </c>
      <c r="F9021" s="37" t="inlineStr">
        <is>
          <t>Differs from upstream baseline</t>
        </is>
      </c>
      <c r="G9021" s="3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37" t="inlineStr">
        <is>
          <t>2026-10-06</t>
        </is>
      </c>
      <c r="B9023" s="37" t="inlineStr">
        <is>
          <t>Abilities</t>
        </is>
      </c>
      <c r="C9023" s="37" t="inlineStr">
        <is>
          <t>Loudred abilities</t>
        </is>
      </c>
      <c r="D9023" s="37" t="inlineStr">
        <is>
          <t>Soundproof / Scrappy</t>
        </is>
      </c>
      <c r="E9023" s="37" t="inlineStr">
        <is>
          <t>Scrappy / Soundproof / Scrappy</t>
        </is>
      </c>
      <c r="F9023" s="37" t="inlineStr">
        <is>
          <t>Differs from upstream baseline</t>
        </is>
      </c>
      <c r="G9023" s="3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37" t="inlineStr">
        <is>
          <t>2026-10-06</t>
        </is>
      </c>
      <c r="B9025" s="37" t="inlineStr">
        <is>
          <t>Abilities</t>
        </is>
      </c>
      <c r="C9025" s="37" t="inlineStr">
        <is>
          <t>Lugia abilities</t>
        </is>
      </c>
      <c r="D9025" s="37" t="inlineStr">
        <is>
          <t>Pressure / Multiscale</t>
        </is>
      </c>
      <c r="E9025" s="37" t="inlineStr">
        <is>
          <t>Filter / Multiscale</t>
        </is>
      </c>
      <c r="F9025" s="37" t="inlineStr">
        <is>
          <t>Differs from upstream baseline</t>
        </is>
      </c>
      <c r="G9025" s="3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37" t="inlineStr">
        <is>
          <t>2026-10-06</t>
        </is>
      </c>
      <c r="B9027" s="37" t="inlineStr">
        <is>
          <t>Pokemon Stats</t>
        </is>
      </c>
      <c r="C9027" s="37" t="inlineStr">
        <is>
          <t>Lumineon baseSpAttack</t>
        </is>
      </c>
      <c r="D9027" s="37" t="n">
        <v>69</v>
      </c>
      <c r="E9027" s="37" t="n">
        <v>75</v>
      </c>
      <c r="F9027" s="37" t="inlineStr">
        <is>
          <t>Differs from upstream baseline</t>
        </is>
      </c>
      <c r="G9027" s="3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37" t="inlineStr">
        <is>
          <t>2026-10-06</t>
        </is>
      </c>
      <c r="B9029" s="37" t="inlineStr">
        <is>
          <t>Pokemon Stats</t>
        </is>
      </c>
      <c r="C9029" s="37" t="inlineStr">
        <is>
          <t>Lunatone baseDefense</t>
        </is>
      </c>
      <c r="D9029" s="37" t="n">
        <v>65</v>
      </c>
      <c r="E9029" s="37" t="n">
        <v>75</v>
      </c>
      <c r="F9029" s="37" t="inlineStr">
        <is>
          <t>Differs from upstream baseline</t>
        </is>
      </c>
      <c r="G9029" s="3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37" t="inlineStr">
        <is>
          <t>2026-10-06</t>
        </is>
      </c>
      <c r="B9031" s="37" t="inlineStr">
        <is>
          <t>Pokemon Stats</t>
        </is>
      </c>
      <c r="C9031" s="37" t="inlineStr">
        <is>
          <t>Luxray baseSpAttack</t>
        </is>
      </c>
      <c r="D9031" s="37" t="n">
        <v>95</v>
      </c>
      <c r="E9031" s="37" t="n">
        <v>70</v>
      </c>
      <c r="F9031" s="37" t="inlineStr">
        <is>
          <t>Differs from upstream baseline</t>
        </is>
      </c>
      <c r="G9031" s="3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37" t="inlineStr">
        <is>
          <t>2026-10-06</t>
        </is>
      </c>
      <c r="B9033" s="37" t="inlineStr">
        <is>
          <t>Abilities</t>
        </is>
      </c>
      <c r="C9033" s="37" t="inlineStr">
        <is>
          <t>Luxray abilities</t>
        </is>
      </c>
      <c r="D9033" s="37" t="inlineStr">
        <is>
          <t>Rivalry / Intimidate / Guts</t>
        </is>
      </c>
      <c r="E9033" s="37" t="inlineStr">
        <is>
          <t>Tinted Lens / Reckless / Guts</t>
        </is>
      </c>
      <c r="F9033" s="37" t="inlineStr">
        <is>
          <t>Differs from upstream baseline</t>
        </is>
      </c>
      <c r="G9033" s="3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37" t="inlineStr">
        <is>
          <t>2026-10-06</t>
        </is>
      </c>
      <c r="B9035" s="37" t="inlineStr">
        <is>
          <t>Abilities</t>
        </is>
      </c>
      <c r="C9035" s="37" t="inlineStr">
        <is>
          <t>Machamp abilities</t>
        </is>
      </c>
      <c r="D9035" s="37" t="inlineStr">
        <is>
          <t>Guts / No Guard / Steadfast</t>
        </is>
      </c>
      <c r="E9035" s="37" t="inlineStr">
        <is>
          <t>No Guard / No Guard / Steadfast</t>
        </is>
      </c>
      <c r="F9035" s="37" t="inlineStr">
        <is>
          <t>Differs from upstream baseline</t>
        </is>
      </c>
      <c r="G9035" s="3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37" t="inlineStr">
        <is>
          <t>2026-10-06</t>
        </is>
      </c>
      <c r="B9037" s="37" t="inlineStr">
        <is>
          <t>Pokemon Stats</t>
        </is>
      </c>
      <c r="C9037" s="37" t="inlineStr">
        <is>
          <t>Machoke baseSpDefense</t>
        </is>
      </c>
      <c r="D9037" s="37" t="n">
        <v>60</v>
      </c>
      <c r="E9037" s="37" t="n">
        <v>70</v>
      </c>
      <c r="F9037" s="37" t="inlineStr">
        <is>
          <t>Differs from upstream baseline</t>
        </is>
      </c>
      <c r="G9037" s="3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37" t="inlineStr">
        <is>
          <t>2026-10-06</t>
        </is>
      </c>
      <c r="B9039" s="37" t="inlineStr">
        <is>
          <t>Pokemon Stats</t>
        </is>
      </c>
      <c r="C9039" s="37" t="inlineStr">
        <is>
          <t>Machop baseAttack</t>
        </is>
      </c>
      <c r="D9039" s="37" t="n">
        <v>80</v>
      </c>
      <c r="E9039" s="37" t="n">
        <v>75</v>
      </c>
      <c r="F9039" s="37" t="inlineStr">
        <is>
          <t>Differs from upstream baseline</t>
        </is>
      </c>
      <c r="G9039" s="3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37" t="inlineStr">
        <is>
          <t>2026-10-06</t>
        </is>
      </c>
      <c r="B9041" s="37" t="inlineStr">
        <is>
          <t>Pokemon Stats</t>
        </is>
      </c>
      <c r="C9041" s="37" t="inlineStr">
        <is>
          <t>Magcargo baseHP</t>
        </is>
      </c>
      <c r="D9041" s="37" t="n">
        <v>60</v>
      </c>
      <c r="E9041" s="37" t="n">
        <v>70</v>
      </c>
      <c r="F9041" s="37" t="inlineStr">
        <is>
          <t>Differs from upstream baseline</t>
        </is>
      </c>
      <c r="G9041" s="3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37" t="inlineStr">
        <is>
          <t>2026-10-06</t>
        </is>
      </c>
      <c r="B9043" s="37" t="inlineStr">
        <is>
          <t>Pokemon Stats</t>
        </is>
      </c>
      <c r="C9043" s="37" t="inlineStr">
        <is>
          <t>Magcargo baseSpAttack</t>
        </is>
      </c>
      <c r="D9043" s="37" t="n">
        <v>90</v>
      </c>
      <c r="E9043" s="37" t="n">
        <v>109</v>
      </c>
      <c r="F9043" s="37" t="inlineStr">
        <is>
          <t>Differs from upstream baseline</t>
        </is>
      </c>
      <c r="G9043" s="3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37" t="inlineStr">
        <is>
          <t>2026-10-06</t>
        </is>
      </c>
      <c r="B9045" s="37" t="inlineStr">
        <is>
          <t>Abilities</t>
        </is>
      </c>
      <c r="C9045" s="37" t="inlineStr">
        <is>
          <t>Magcargo abilities</t>
        </is>
      </c>
      <c r="D9045" s="37" t="inlineStr">
        <is>
          <t>Magma Armor / Flame Body / Weak Armor</t>
        </is>
      </c>
      <c r="E9045" s="37" t="inlineStr">
        <is>
          <t>Magma Armor / Solid Rock / Weak Armor</t>
        </is>
      </c>
      <c r="F9045" s="37" t="inlineStr">
        <is>
          <t>Differs from upstream baseline</t>
        </is>
      </c>
      <c r="G9045" s="3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37" t="inlineStr">
        <is>
          <t>2026-10-06</t>
        </is>
      </c>
      <c r="B9047" s="37" t="inlineStr">
        <is>
          <t>Pokemon Stats</t>
        </is>
      </c>
      <c r="C9047" s="37" t="inlineStr">
        <is>
          <t>Magmortar baseSpeed</t>
        </is>
      </c>
      <c r="D9047" s="37" t="n">
        <v>83</v>
      </c>
      <c r="E9047" s="37" t="n">
        <v>93</v>
      </c>
      <c r="F9047" s="37" t="inlineStr">
        <is>
          <t>Differs from upstream baseline</t>
        </is>
      </c>
      <c r="G9047" s="3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37" t="inlineStr">
        <is>
          <t>2026-10-06</t>
        </is>
      </c>
      <c r="B9049" s="37" t="inlineStr">
        <is>
          <t>Abilities</t>
        </is>
      </c>
      <c r="C9049" s="37" t="inlineStr">
        <is>
          <t>Magnemite abilities</t>
        </is>
      </c>
      <c r="D9049" s="37" t="inlineStr">
        <is>
          <t>Magnet Pull / Sturdy / Analytic</t>
        </is>
      </c>
      <c r="E9049" s="37" t="inlineStr">
        <is>
          <t>Magnet Pull / Magnet Pull / Analytic</t>
        </is>
      </c>
      <c r="F9049" s="37" t="inlineStr">
        <is>
          <t>Differs from upstream baseline</t>
        </is>
      </c>
      <c r="G9049" s="3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37" t="inlineStr">
        <is>
          <t>2026-10-06</t>
        </is>
      </c>
      <c r="B9051" s="37" t="inlineStr">
        <is>
          <t>Abilities</t>
        </is>
      </c>
      <c r="C9051" s="37" t="inlineStr">
        <is>
          <t>Magnezone abilities</t>
        </is>
      </c>
      <c r="D9051" s="37" t="inlineStr">
        <is>
          <t>Magnet Pull / Sturdy / Analytic</t>
        </is>
      </c>
      <c r="E9051" s="37" t="inlineStr">
        <is>
          <t>Levitate / Magnet Pull / Analytic</t>
        </is>
      </c>
      <c r="F9051" s="37" t="inlineStr">
        <is>
          <t>Differs from upstream baseline</t>
        </is>
      </c>
      <c r="G9051" s="3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37" t="inlineStr">
        <is>
          <t>2026-10-06</t>
        </is>
      </c>
      <c r="B9053" s="37" t="inlineStr">
        <is>
          <t>Pokemon Stats</t>
        </is>
      </c>
      <c r="C9053" s="37" t="inlineStr">
        <is>
          <t>Malamar baseHP</t>
        </is>
      </c>
      <c r="D9053" s="37" t="n">
        <v>86</v>
      </c>
      <c r="E9053" s="37" t="n">
        <v>96</v>
      </c>
      <c r="F9053" s="37" t="inlineStr">
        <is>
          <t>Differs from upstream baseline</t>
        </is>
      </c>
      <c r="G9053" s="3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37" t="inlineStr">
        <is>
          <t>2026-10-06</t>
        </is>
      </c>
      <c r="B9055" s="37" t="inlineStr">
        <is>
          <t>Pokemon Stats</t>
        </is>
      </c>
      <c r="C9055" s="37" t="inlineStr">
        <is>
          <t>Mamoswine baseAttack</t>
        </is>
      </c>
      <c r="D9055" s="37" t="n">
        <v>130</v>
      </c>
      <c r="E9055" s="37" t="n">
        <v>135</v>
      </c>
      <c r="F9055" s="37" t="inlineStr">
        <is>
          <t>Differs from upstream baseline</t>
        </is>
      </c>
      <c r="G9055" s="3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37" t="inlineStr">
        <is>
          <t>2026-10-06</t>
        </is>
      </c>
      <c r="B9057" s="37" t="inlineStr">
        <is>
          <t>Abilities</t>
        </is>
      </c>
      <c r="C9057" s="37" t="inlineStr">
        <is>
          <t>Mamoswine abilities</t>
        </is>
      </c>
      <c r="D9057" s="37" t="inlineStr">
        <is>
          <t>Oblivious / Snow Cloak / Thick Fat</t>
        </is>
      </c>
      <c r="E9057" s="37" t="inlineStr">
        <is>
          <t>Thick Fat / Thick Fat / Thick Fat</t>
        </is>
      </c>
      <c r="F9057" s="37" t="inlineStr">
        <is>
          <t>Differs from upstream baseline</t>
        </is>
      </c>
      <c r="G9057" s="3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37" t="inlineStr">
        <is>
          <t>2026-10-06</t>
        </is>
      </c>
      <c r="B9059" s="37" t="inlineStr">
        <is>
          <t>Abilities</t>
        </is>
      </c>
      <c r="C9059" s="37" t="inlineStr">
        <is>
          <t>Mankey abilities</t>
        </is>
      </c>
      <c r="D9059" s="37" t="inlineStr">
        <is>
          <t>Vital Spirit / Anger Point / Defiant</t>
        </is>
      </c>
      <c r="E9059" s="37" t="inlineStr">
        <is>
          <t>Reckless / Reckless / Defiant</t>
        </is>
      </c>
      <c r="F9059" s="37" t="inlineStr">
        <is>
          <t>Differs from upstream baseline</t>
        </is>
      </c>
      <c r="G9059" s="3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37" t="inlineStr">
        <is>
          <t>2026-10-06</t>
        </is>
      </c>
      <c r="B9061" s="37" t="inlineStr">
        <is>
          <t>Abilities</t>
        </is>
      </c>
      <c r="C9061" s="37" t="inlineStr">
        <is>
          <t>Mantine abilities</t>
        </is>
      </c>
      <c r="D9061" s="37" t="inlineStr">
        <is>
          <t>Swift Swim / Water Absorb / Water Veil</t>
        </is>
      </c>
      <c r="E9061" s="37" t="inlineStr">
        <is>
          <t>Swift Swim / Swift Swim / Water Veil</t>
        </is>
      </c>
      <c r="F9061" s="37" t="inlineStr">
        <is>
          <t>Differs from upstream baseline</t>
        </is>
      </c>
      <c r="G9061" s="3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37" t="inlineStr">
        <is>
          <t>2026-10-06</t>
        </is>
      </c>
      <c r="B9063" s="37" t="inlineStr">
        <is>
          <t>Evolutions</t>
        </is>
      </c>
      <c r="C9063" s="37" t="inlineStr">
        <is>
          <t>Mantyke evolution</t>
        </is>
      </c>
      <c r="D9063" s="37" t="inlineStr">
        <is>
          <t>Specific Mon In Party SPECIES_REMORAID -&gt; Mantine</t>
        </is>
      </c>
      <c r="E9063" s="37" t="inlineStr">
        <is>
          <t>Lv 32 -&gt; Mantine</t>
        </is>
      </c>
      <c r="F9063" s="37" t="inlineStr">
        <is>
          <t>Differs from upstream baseline</t>
        </is>
      </c>
      <c r="G9063" s="3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37" t="inlineStr">
        <is>
          <t>2026-10-06</t>
        </is>
      </c>
      <c r="B9065" s="37" t="inlineStr">
        <is>
          <t>Pokemon Stats</t>
        </is>
      </c>
      <c r="C9065" s="37" t="inlineStr">
        <is>
          <t>Maractus baseAttack</t>
        </is>
      </c>
      <c r="D9065" s="37" t="n">
        <v>86</v>
      </c>
      <c r="E9065" s="37" t="n">
        <v>87</v>
      </c>
      <c r="F9065" s="37" t="inlineStr">
        <is>
          <t>Differs from upstream baseline</t>
        </is>
      </c>
      <c r="G9065" s="3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37" t="inlineStr">
        <is>
          <t>2026-10-06</t>
        </is>
      </c>
      <c r="B9067" s="37" t="inlineStr">
        <is>
          <t>Pokemon Stats</t>
        </is>
      </c>
      <c r="C9067" s="37" t="inlineStr">
        <is>
          <t>Maractus baseSpAttack</t>
        </is>
      </c>
      <c r="D9067" s="37" t="n">
        <v>106</v>
      </c>
      <c r="E9067" s="37" t="n">
        <v>116</v>
      </c>
      <c r="F9067" s="37" t="inlineStr">
        <is>
          <t>Differs from upstream baseline</t>
        </is>
      </c>
      <c r="G9067" s="3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37" t="inlineStr">
        <is>
          <t>2026-10-06</t>
        </is>
      </c>
      <c r="B9069" s="37" t="inlineStr">
        <is>
          <t>Pokemon Stats</t>
        </is>
      </c>
      <c r="C9069" s="37" t="inlineStr">
        <is>
          <t>Maractus baseSpeed</t>
        </is>
      </c>
      <c r="D9069" s="37" t="n">
        <v>60</v>
      </c>
      <c r="E9069" s="37" t="n">
        <v>76</v>
      </c>
      <c r="F9069" s="37" t="inlineStr">
        <is>
          <t>Differs from upstream baseline</t>
        </is>
      </c>
      <c r="G9069" s="3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37" t="inlineStr">
        <is>
          <t>2026-10-06</t>
        </is>
      </c>
      <c r="B9071" s="37" t="inlineStr">
        <is>
          <t>Pokemon Stats</t>
        </is>
      </c>
      <c r="C9071" s="37" t="inlineStr">
        <is>
          <t>Marill baseAttack</t>
        </is>
      </c>
      <c r="D9071" s="37" t="n">
        <v>20</v>
      </c>
      <c r="E9071" s="37" t="n">
        <v>40</v>
      </c>
      <c r="F9071" s="37" t="inlineStr">
        <is>
          <t>Differs from upstream baseline</t>
        </is>
      </c>
      <c r="G9071" s="3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37" t="inlineStr">
        <is>
          <t>2026-10-06</t>
        </is>
      </c>
      <c r="B9073" s="37" t="inlineStr">
        <is>
          <t>Abilities</t>
        </is>
      </c>
      <c r="C9073" s="37" t="inlineStr">
        <is>
          <t>Marowak abilities</t>
        </is>
      </c>
      <c r="D9073" s="37" t="inlineStr">
        <is>
          <t>Rock Head / Lightning Rod / Battle Armor</t>
        </is>
      </c>
      <c r="E9073" s="37" t="inlineStr">
        <is>
          <t>Lightning Rod / Rock Head / Battle Armor</t>
        </is>
      </c>
      <c r="F9073" s="37" t="inlineStr">
        <is>
          <t>Differs from upstream baseline</t>
        </is>
      </c>
      <c r="G9073" s="3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37" t="inlineStr">
        <is>
          <t>2026-10-06</t>
        </is>
      </c>
      <c r="B9075" s="37" t="inlineStr">
        <is>
          <t>Abilities</t>
        </is>
      </c>
      <c r="C9075" s="37" t="inlineStr">
        <is>
          <t>Marowak abilities</t>
        </is>
      </c>
      <c r="D9075" s="37" t="inlineStr">
        <is>
          <t>Rock Head</t>
        </is>
      </c>
      <c r="E9075" s="37" t="inlineStr">
        <is>
          <t>Lightning Rod / Rock Head</t>
        </is>
      </c>
      <c r="F9075" s="37" t="inlineStr">
        <is>
          <t>Differs from upstream baseline</t>
        </is>
      </c>
      <c r="G9075" s="3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37" t="inlineStr">
        <is>
          <t>2026-10-06</t>
        </is>
      </c>
      <c r="B9077" s="37" t="inlineStr">
        <is>
          <t>Pokemon Stats</t>
        </is>
      </c>
      <c r="C9077" s="37" t="inlineStr">
        <is>
          <t>Masquerain baseAttack</t>
        </is>
      </c>
      <c r="D9077" s="37" t="n">
        <v>60</v>
      </c>
      <c r="E9077" s="37" t="n">
        <v>80</v>
      </c>
      <c r="F9077" s="37" t="inlineStr">
        <is>
          <t>Differs from upstream baseline</t>
        </is>
      </c>
      <c r="G9077" s="3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37" t="inlineStr">
        <is>
          <t>2026-10-06</t>
        </is>
      </c>
      <c r="B9079" s="37" t="inlineStr">
        <is>
          <t>Pokemon Stats</t>
        </is>
      </c>
      <c r="C9079" s="37" t="inlineStr">
        <is>
          <t>Mawile baseAttack</t>
        </is>
      </c>
      <c r="D9079" s="37" t="n">
        <v>85</v>
      </c>
      <c r="E9079" s="37" t="n">
        <v>105</v>
      </c>
      <c r="F9079" s="37" t="inlineStr">
        <is>
          <t>Differs from upstream baseline</t>
        </is>
      </c>
      <c r="G9079" s="3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37" t="inlineStr">
        <is>
          <t>2026-10-06</t>
        </is>
      </c>
      <c r="B9081" s="37" t="inlineStr">
        <is>
          <t>Pokemon Stats</t>
        </is>
      </c>
      <c r="C9081" s="37" t="inlineStr">
        <is>
          <t>Mawile baseAttack</t>
        </is>
      </c>
      <c r="D9081" s="37" t="n">
        <v>105</v>
      </c>
      <c r="E9081" s="37" t="n">
        <v>125</v>
      </c>
      <c r="F9081" s="37" t="inlineStr">
        <is>
          <t>Differs from upstream baseline</t>
        </is>
      </c>
      <c r="G9081" s="3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37" t="inlineStr">
        <is>
          <t>2026-10-06</t>
        </is>
      </c>
      <c r="B9083" s="37" t="inlineStr">
        <is>
          <t>Pokemon Stats</t>
        </is>
      </c>
      <c r="C9083" s="37" t="inlineStr">
        <is>
          <t>Medicham baseAttack</t>
        </is>
      </c>
      <c r="D9083" s="37" t="n">
        <v>100</v>
      </c>
      <c r="E9083" s="37" t="n">
        <v>115</v>
      </c>
      <c r="F9083" s="37" t="inlineStr">
        <is>
          <t>Differs from upstream baseline</t>
        </is>
      </c>
      <c r="G9083" s="3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37" t="inlineStr">
        <is>
          <t>2026-10-06</t>
        </is>
      </c>
      <c r="B9085" s="37" t="inlineStr">
        <is>
          <t>Pokemon Stats</t>
        </is>
      </c>
      <c r="C9085" s="37" t="inlineStr">
        <is>
          <t>Meganium baseHP</t>
        </is>
      </c>
      <c r="D9085" s="37" t="n">
        <v>80</v>
      </c>
      <c r="E9085" s="37" t="n">
        <v>91</v>
      </c>
      <c r="F9085" s="37" t="inlineStr">
        <is>
          <t>Differs from upstream baseline</t>
        </is>
      </c>
      <c r="G9085" s="3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37" t="inlineStr">
        <is>
          <t>2026-10-06</t>
        </is>
      </c>
      <c r="B9087" s="37" t="inlineStr">
        <is>
          <t>Pokemon Stats</t>
        </is>
      </c>
      <c r="C9087" s="37" t="inlineStr">
        <is>
          <t>Meganium baseDefense</t>
        </is>
      </c>
      <c r="D9087" s="37" t="n">
        <v>100</v>
      </c>
      <c r="E9087" s="37" t="n">
        <v>90</v>
      </c>
      <c r="F9087" s="37" t="inlineStr">
        <is>
          <t>Differs from upstream baseline</t>
        </is>
      </c>
      <c r="G9087" s="3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37" t="inlineStr">
        <is>
          <t>2026-10-06</t>
        </is>
      </c>
      <c r="B9089" s="37" t="inlineStr">
        <is>
          <t>Pokemon Stats</t>
        </is>
      </c>
      <c r="C9089" s="37" t="inlineStr">
        <is>
          <t>Meganium baseSpDefense</t>
        </is>
      </c>
      <c r="D9089" s="37" t="n">
        <v>100</v>
      </c>
      <c r="E9089" s="37" t="n">
        <v>90</v>
      </c>
      <c r="F9089" s="37" t="inlineStr">
        <is>
          <t>Differs from upstream baseline</t>
        </is>
      </c>
      <c r="G9089" s="3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37" t="inlineStr">
        <is>
          <t>2026-10-06</t>
        </is>
      </c>
      <c r="B9091" s="37" t="inlineStr">
        <is>
          <t>Pokemon Stats</t>
        </is>
      </c>
      <c r="C9091" s="37" t="inlineStr">
        <is>
          <t>Meloetta baseAttack</t>
        </is>
      </c>
      <c r="D9091" s="37" t="n">
        <v>77</v>
      </c>
      <c r="E9091" s="37" t="n">
        <v>37</v>
      </c>
      <c r="F9091" s="37" t="inlineStr">
        <is>
          <t>Differs from upstream baseline</t>
        </is>
      </c>
      <c r="G9091" s="3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37" t="inlineStr">
        <is>
          <t>2026-10-06</t>
        </is>
      </c>
      <c r="B9093" s="37" t="inlineStr">
        <is>
          <t>Pokemon Stats</t>
        </is>
      </c>
      <c r="C9093" s="37" t="inlineStr">
        <is>
          <t>Meloetta baseSpeed</t>
        </is>
      </c>
      <c r="D9093" s="37" t="n">
        <v>90</v>
      </c>
      <c r="E9093" s="37" t="n">
        <v>108</v>
      </c>
      <c r="F9093" s="37" t="inlineStr">
        <is>
          <t>Differs from upstream baseline</t>
        </is>
      </c>
      <c r="G9093" s="3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37" t="inlineStr">
        <is>
          <t>2026-10-06</t>
        </is>
      </c>
      <c r="B9095" s="37" t="inlineStr">
        <is>
          <t>Pokemon Stats</t>
        </is>
      </c>
      <c r="C9095" s="37" t="inlineStr">
        <is>
          <t>Meloetta baseSpAttack</t>
        </is>
      </c>
      <c r="D9095" s="37" t="n">
        <v>77</v>
      </c>
      <c r="E9095" s="37" t="n">
        <v>37</v>
      </c>
      <c r="F9095" s="37" t="inlineStr">
        <is>
          <t>Differs from upstream baseline</t>
        </is>
      </c>
      <c r="G9095" s="3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37" t="inlineStr">
        <is>
          <t>2026-10-06</t>
        </is>
      </c>
      <c r="B9097" s="37" t="inlineStr">
        <is>
          <t>Pokemon Stats</t>
        </is>
      </c>
      <c r="C9097" s="37" t="inlineStr">
        <is>
          <t>Meowstic baseAttack</t>
        </is>
      </c>
      <c r="D9097" s="37" t="n">
        <v>48</v>
      </c>
      <c r="E9097" s="37" t="n">
        <v>30</v>
      </c>
      <c r="F9097" s="37" t="inlineStr">
        <is>
          <t>Differs from upstream baseline</t>
        </is>
      </c>
      <c r="G9097" s="3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37" t="inlineStr">
        <is>
          <t>2026-10-06</t>
        </is>
      </c>
      <c r="B9099" s="37" t="inlineStr">
        <is>
          <t>Pokemon Stats</t>
        </is>
      </c>
      <c r="C9099" s="37" t="inlineStr">
        <is>
          <t>Meowstic baseSpeed</t>
        </is>
      </c>
      <c r="D9099" s="37" t="n">
        <v>104</v>
      </c>
      <c r="E9099" s="37" t="n">
        <v>113</v>
      </c>
      <c r="F9099" s="37" t="inlineStr">
        <is>
          <t>Differs from upstream baseline</t>
        </is>
      </c>
      <c r="G9099" s="3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37" t="inlineStr">
        <is>
          <t>2026-10-06</t>
        </is>
      </c>
      <c r="B9101" s="37" t="inlineStr">
        <is>
          <t>Pokemon Stats</t>
        </is>
      </c>
      <c r="C9101" s="37" t="inlineStr">
        <is>
          <t>Meowth baseHP</t>
        </is>
      </c>
      <c r="D9101" s="37" t="n">
        <v>40</v>
      </c>
      <c r="E9101" s="37" t="n">
        <v>44</v>
      </c>
      <c r="F9101" s="37" t="inlineStr">
        <is>
          <t>Differs from upstream baseline</t>
        </is>
      </c>
      <c r="G9101" s="3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37" t="inlineStr">
        <is>
          <t>2026-10-06</t>
        </is>
      </c>
      <c r="B9103" s="37" t="inlineStr">
        <is>
          <t>Pokemon Stats</t>
        </is>
      </c>
      <c r="C9103" s="37" t="inlineStr">
        <is>
          <t>Meowth baseDefense</t>
        </is>
      </c>
      <c r="D9103" s="37" t="n">
        <v>35</v>
      </c>
      <c r="E9103" s="37" t="n">
        <v>40</v>
      </c>
      <c r="F9103" s="37" t="inlineStr">
        <is>
          <t>Differs from upstream baseline</t>
        </is>
      </c>
      <c r="G9103" s="3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37" t="inlineStr">
        <is>
          <t>2026-10-06</t>
        </is>
      </c>
      <c r="B9105" s="37" t="inlineStr">
        <is>
          <t>Evolutions</t>
        </is>
      </c>
      <c r="C9105" s="37" t="inlineStr">
        <is>
          <t>Meowth evolution</t>
        </is>
      </c>
      <c r="D9105" s="37" t="inlineStr">
        <is>
          <t>Friendship -&gt; Persian Alola</t>
        </is>
      </c>
      <c r="E9105" s="37" t="inlineStr">
        <is>
          <t>Lv 28 -&gt; Persian Alola</t>
        </is>
      </c>
      <c r="F9105" s="37" t="inlineStr">
        <is>
          <t>Differs from upstream baseline</t>
        </is>
      </c>
      <c r="G9105" s="3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37" t="inlineStr">
        <is>
          <t>2026-10-06</t>
        </is>
      </c>
      <c r="B9107" s="37" t="inlineStr">
        <is>
          <t>Pokemon Stats</t>
        </is>
      </c>
      <c r="C9107" s="37" t="inlineStr">
        <is>
          <t>Meowth baseSpDefense</t>
        </is>
      </c>
      <c r="D9107" s="37" t="n">
        <v>40</v>
      </c>
      <c r="E9107" s="37" t="n">
        <v>46</v>
      </c>
      <c r="F9107" s="37" t="inlineStr">
        <is>
          <t>Differs from upstream baseline</t>
        </is>
      </c>
      <c r="G9107" s="3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37" t="inlineStr">
        <is>
          <t>2026-10-06</t>
        </is>
      </c>
      <c r="B9109" s="37" t="inlineStr">
        <is>
          <t>Pokemon Stats</t>
        </is>
      </c>
      <c r="C9109" s="37" t="inlineStr">
        <is>
          <t>Mesprit baseAttack</t>
        </is>
      </c>
      <c r="D9109" s="37" t="n">
        <v>105</v>
      </c>
      <c r="E9109" s="37" t="n">
        <v>110</v>
      </c>
      <c r="F9109" s="37" t="inlineStr">
        <is>
          <t>Differs from upstream baseline</t>
        </is>
      </c>
      <c r="G9109" s="3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37" t="inlineStr">
        <is>
          <t>2026-10-06</t>
        </is>
      </c>
      <c r="B9111" s="37" t="inlineStr">
        <is>
          <t>Pokemon Stats</t>
        </is>
      </c>
      <c r="C9111" s="37" t="inlineStr">
        <is>
          <t>Mesprit baseSpAttack</t>
        </is>
      </c>
      <c r="D9111" s="37" t="n">
        <v>105</v>
      </c>
      <c r="E9111" s="37" t="n">
        <v>110</v>
      </c>
      <c r="F9111" s="37" t="inlineStr">
        <is>
          <t>Differs from upstream baseline</t>
        </is>
      </c>
      <c r="G9111" s="3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37" t="inlineStr">
        <is>
          <t>2026-10-06</t>
        </is>
      </c>
      <c r="B9113" s="37" t="inlineStr">
        <is>
          <t>Abilities</t>
        </is>
      </c>
      <c r="C9113" s="37" t="inlineStr">
        <is>
          <t>Mesprit abilities</t>
        </is>
      </c>
      <c r="D9113" s="37" t="inlineStr">
        <is>
          <t>Levitate</t>
        </is>
      </c>
      <c r="E9113" s="37" t="inlineStr">
        <is>
          <t>Magic Guard</t>
        </is>
      </c>
      <c r="F9113" s="37" t="inlineStr">
        <is>
          <t>Differs from upstream baseline</t>
        </is>
      </c>
      <c r="G9113" s="3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37" t="inlineStr">
        <is>
          <t>2026-10-06</t>
        </is>
      </c>
      <c r="B9115" s="37" t="inlineStr">
        <is>
          <t>Pokemon Stats</t>
        </is>
      </c>
      <c r="C9115" s="37" t="inlineStr">
        <is>
          <t>Metagross baseSpAttack</t>
        </is>
      </c>
      <c r="D9115" s="37" t="n">
        <v>105</v>
      </c>
      <c r="E9115" s="37" t="n">
        <v>110</v>
      </c>
      <c r="F9115" s="37" t="inlineStr">
        <is>
          <t>Differs from upstream baseline</t>
        </is>
      </c>
      <c r="G9115" s="3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37" t="inlineStr">
        <is>
          <t>2026-10-06</t>
        </is>
      </c>
      <c r="B9117" s="37" t="inlineStr">
        <is>
          <t>Pokemon Stats</t>
        </is>
      </c>
      <c r="C9117" s="37" t="inlineStr">
        <is>
          <t>Metapod baseSpDefense</t>
        </is>
      </c>
      <c r="D9117" s="37" t="n">
        <v>25</v>
      </c>
      <c r="E9117" s="37" t="n">
        <v>55</v>
      </c>
      <c r="F9117" s="37" t="inlineStr">
        <is>
          <t>Differs from upstream baseline</t>
        </is>
      </c>
      <c r="G9117" s="3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37" t="inlineStr">
        <is>
          <t>2026-10-06</t>
        </is>
      </c>
      <c r="B9119" s="37" t="inlineStr">
        <is>
          <t>Abilities</t>
        </is>
      </c>
      <c r="C9119" s="37" t="inlineStr">
        <is>
          <t>Mewtwo abilities</t>
        </is>
      </c>
      <c r="D9119" s="37" t="inlineStr">
        <is>
          <t>Pressure / Unnerve</t>
        </is>
      </c>
      <c r="E9119" s="37" t="inlineStr">
        <is>
          <t>Insomnia / Unnerve</t>
        </is>
      </c>
      <c r="F9119" s="37" t="inlineStr">
        <is>
          <t>Differs from upstream baseline</t>
        </is>
      </c>
      <c r="G9119" s="3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37" t="inlineStr">
        <is>
          <t>2026-10-06</t>
        </is>
      </c>
      <c r="B9121" s="37" t="inlineStr">
        <is>
          <t>Pokemon Stats</t>
        </is>
      </c>
      <c r="C9121" s="37" t="inlineStr">
        <is>
          <t>Mightyena baseAttack</t>
        </is>
      </c>
      <c r="D9121" s="37" t="n">
        <v>90</v>
      </c>
      <c r="E9121" s="37" t="n">
        <v>100</v>
      </c>
      <c r="F9121" s="37" t="inlineStr">
        <is>
          <t>Differs from upstream baseline</t>
        </is>
      </c>
      <c r="G9121" s="3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37" t="inlineStr">
        <is>
          <t>2026-10-06</t>
        </is>
      </c>
      <c r="B9123" s="37" t="inlineStr">
        <is>
          <t>Abilities</t>
        </is>
      </c>
      <c r="C9123" s="37" t="inlineStr">
        <is>
          <t>Mightyena abilities</t>
        </is>
      </c>
      <c r="D9123" s="37" t="inlineStr">
        <is>
          <t>Intimidate / Quick Feet / Moxie</t>
        </is>
      </c>
      <c r="E9123" s="37" t="inlineStr">
        <is>
          <t>Intimidate / Intimidate / Moxie</t>
        </is>
      </c>
      <c r="F9123" s="37" t="inlineStr">
        <is>
          <t>Differs from upstream baseline</t>
        </is>
      </c>
      <c r="G9123" s="3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37" t="inlineStr">
        <is>
          <t>2026-10-06</t>
        </is>
      </c>
      <c r="B9125" s="37" t="inlineStr">
        <is>
          <t>Pokemon Stats</t>
        </is>
      </c>
      <c r="C9125" s="37" t="inlineStr">
        <is>
          <t>Miltank baseAttack</t>
        </is>
      </c>
      <c r="D9125" s="37" t="n">
        <v>80</v>
      </c>
      <c r="E9125" s="37" t="n">
        <v>90</v>
      </c>
      <c r="F9125" s="37" t="inlineStr">
        <is>
          <t>Differs from upstream baseline</t>
        </is>
      </c>
      <c r="G9125" s="3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37" t="inlineStr">
        <is>
          <t>2026-10-06</t>
        </is>
      </c>
      <c r="B9127" s="37" t="inlineStr">
        <is>
          <t>Abilities</t>
        </is>
      </c>
      <c r="C9127" s="37" t="inlineStr">
        <is>
          <t>Mime Jr. abilities</t>
        </is>
      </c>
      <c r="D9127" s="37" t="inlineStr">
        <is>
          <t>Soundproof / Filter / Technician</t>
        </is>
      </c>
      <c r="E9127" s="37" t="inlineStr">
        <is>
          <t>Filter / Filter / Technician</t>
        </is>
      </c>
      <c r="F9127" s="37" t="inlineStr">
        <is>
          <t>Differs from upstream baseline</t>
        </is>
      </c>
      <c r="G9127" s="3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37" t="inlineStr">
        <is>
          <t>2026-10-06</t>
        </is>
      </c>
      <c r="B9129" s="37" t="inlineStr">
        <is>
          <t>Pokemon Stats</t>
        </is>
      </c>
      <c r="C9129" s="37" t="inlineStr">
        <is>
          <t>Minccino baseDefense</t>
        </is>
      </c>
      <c r="D9129" s="37" t="n">
        <v>40</v>
      </c>
      <c r="E9129" s="37" t="n">
        <v>42</v>
      </c>
      <c r="F9129" s="37" t="inlineStr">
        <is>
          <t>Differs from upstream baseline</t>
        </is>
      </c>
      <c r="G9129" s="3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37" t="inlineStr">
        <is>
          <t>2026-10-06</t>
        </is>
      </c>
      <c r="B9131" s="37" t="inlineStr">
        <is>
          <t>Pokemon Stats</t>
        </is>
      </c>
      <c r="C9131" s="37" t="inlineStr">
        <is>
          <t>Mismagius baseSpAttack</t>
        </is>
      </c>
      <c r="D9131" s="37" t="n">
        <v>105</v>
      </c>
      <c r="E9131" s="37" t="n">
        <v>115</v>
      </c>
      <c r="F9131" s="37" t="inlineStr">
        <is>
          <t>Differs from upstream baseline</t>
        </is>
      </c>
      <c r="G9131" s="3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37" t="inlineStr">
        <is>
          <t>2026-10-06</t>
        </is>
      </c>
      <c r="B9133" s="37" t="inlineStr">
        <is>
          <t>Abilities</t>
        </is>
      </c>
      <c r="C9133" s="37" t="inlineStr">
        <is>
          <t>Moltres abilities</t>
        </is>
      </c>
      <c r="D9133" s="37" t="inlineStr">
        <is>
          <t>Pressure / Flame Body</t>
        </is>
      </c>
      <c r="E9133" s="37" t="inlineStr">
        <is>
          <t>Pressure / Pressure / Flame Body</t>
        </is>
      </c>
      <c r="F9133" s="37" t="inlineStr">
        <is>
          <t>Differs from upstream baseline</t>
        </is>
      </c>
      <c r="G9133" s="3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37" t="inlineStr">
        <is>
          <t>2026-10-06</t>
        </is>
      </c>
      <c r="B9135" s="37" t="inlineStr">
        <is>
          <t>Pokemon Stats</t>
        </is>
      </c>
      <c r="C9135" s="37" t="inlineStr">
        <is>
          <t>Mr. Mime baseHP</t>
        </is>
      </c>
      <c r="D9135" s="37" t="n">
        <v>40</v>
      </c>
      <c r="E9135" s="37" t="n">
        <v>65</v>
      </c>
      <c r="F9135" s="37" t="inlineStr">
        <is>
          <t>Differs from upstream baseline</t>
        </is>
      </c>
      <c r="G9135" s="3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37" t="inlineStr">
        <is>
          <t>2026-10-06</t>
        </is>
      </c>
      <c r="B9137" s="37" t="inlineStr">
        <is>
          <t>Pokemon Stats</t>
        </is>
      </c>
      <c r="C9137" s="37" t="inlineStr">
        <is>
          <t>Mr. Mime baseDefense</t>
        </is>
      </c>
      <c r="D9137" s="37" t="n">
        <v>65</v>
      </c>
      <c r="E9137" s="37" t="n">
        <v>95</v>
      </c>
      <c r="F9137" s="37" t="inlineStr">
        <is>
          <t>Differs from upstream baseline</t>
        </is>
      </c>
      <c r="G9137" s="3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37" t="inlineStr">
        <is>
          <t>2026-10-06</t>
        </is>
      </c>
      <c r="B9139" s="37" t="inlineStr">
        <is>
          <t>Pokemon Stats</t>
        </is>
      </c>
      <c r="C9139" s="37" t="inlineStr">
        <is>
          <t>Mudkip baseAttack</t>
        </is>
      </c>
      <c r="D9139" s="37" t="n">
        <v>70</v>
      </c>
      <c r="E9139" s="37" t="n">
        <v>55</v>
      </c>
      <c r="F9139" s="37" t="inlineStr">
        <is>
          <t>Differs from upstream baseline</t>
        </is>
      </c>
      <c r="G9139" s="3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37" t="inlineStr">
        <is>
          <t>2026-10-06</t>
        </is>
      </c>
      <c r="B9141" s="37" t="inlineStr">
        <is>
          <t>Abilities</t>
        </is>
      </c>
      <c r="C9141" s="37" t="inlineStr">
        <is>
          <t>Muk abilities</t>
        </is>
      </c>
      <c r="D9141" s="37" t="inlineStr">
        <is>
          <t>Stench / Sticky Hold / Poison Touch</t>
        </is>
      </c>
      <c r="E9141" s="37" t="inlineStr">
        <is>
          <t>Aftermath / Aftermath / Poison Touch</t>
        </is>
      </c>
      <c r="F9141" s="37" t="inlineStr">
        <is>
          <t>Differs from upstream baseline</t>
        </is>
      </c>
      <c r="G9141" s="3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37" t="inlineStr">
        <is>
          <t>2026-10-06</t>
        </is>
      </c>
      <c r="B9143" s="37" t="inlineStr">
        <is>
          <t>Abilities</t>
        </is>
      </c>
      <c r="C9143" s="37" t="inlineStr">
        <is>
          <t>Munchlax abilities</t>
        </is>
      </c>
      <c r="D9143" s="37" t="inlineStr">
        <is>
          <t>Pickup / Thick Fat / Gluttony</t>
        </is>
      </c>
      <c r="E9143" s="37" t="inlineStr">
        <is>
          <t>Guts / Gluttony / Gluttony</t>
        </is>
      </c>
      <c r="F9143" s="37" t="inlineStr">
        <is>
          <t>Differs from upstream baseline</t>
        </is>
      </c>
      <c r="G9143" s="3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37" t="inlineStr">
        <is>
          <t>2026-10-06</t>
        </is>
      </c>
      <c r="B9145" s="37" t="inlineStr">
        <is>
          <t>Pokemon Stats</t>
        </is>
      </c>
      <c r="C9145" s="37" t="inlineStr">
        <is>
          <t>Munna baseAttack</t>
        </is>
      </c>
      <c r="D9145" s="37" t="n">
        <v>25</v>
      </c>
      <c r="E9145" s="37" t="n">
        <v>27</v>
      </c>
      <c r="F9145" s="37" t="inlineStr">
        <is>
          <t>Differs from upstream baseline</t>
        </is>
      </c>
      <c r="G9145" s="3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37" t="inlineStr">
        <is>
          <t>2026-10-06</t>
        </is>
      </c>
      <c r="B9147" s="37" t="inlineStr">
        <is>
          <t>Pokemon Stats</t>
        </is>
      </c>
      <c r="C9147" s="37" t="inlineStr">
        <is>
          <t>Munna baseSpeed</t>
        </is>
      </c>
      <c r="D9147" s="37" t="n">
        <v>24</v>
      </c>
      <c r="E9147" s="37" t="n">
        <v>33</v>
      </c>
      <c r="F9147" s="37" t="inlineStr">
        <is>
          <t>Differs from upstream baseline</t>
        </is>
      </c>
      <c r="G9147" s="3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37" t="inlineStr">
        <is>
          <t>2026-10-06</t>
        </is>
      </c>
      <c r="B9149" s="37" t="inlineStr">
        <is>
          <t>Pokemon Stats</t>
        </is>
      </c>
      <c r="C9149" s="37" t="inlineStr">
        <is>
          <t>Musharna baseHP</t>
        </is>
      </c>
      <c r="D9149" s="37" t="n">
        <v>116</v>
      </c>
      <c r="E9149" s="37" t="n">
        <v>126</v>
      </c>
      <c r="F9149" s="37" t="inlineStr">
        <is>
          <t>Differs from upstream baseline</t>
        </is>
      </c>
      <c r="G9149" s="3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37" t="inlineStr">
        <is>
          <t>2026-10-06</t>
        </is>
      </c>
      <c r="B9151" s="37" t="inlineStr">
        <is>
          <t>Pokemon Stats</t>
        </is>
      </c>
      <c r="C9151" s="37" t="inlineStr">
        <is>
          <t>Musharna baseDefense</t>
        </is>
      </c>
      <c r="D9151" s="37" t="n">
        <v>85</v>
      </c>
      <c r="E9151" s="37" t="n">
        <v>95</v>
      </c>
      <c r="F9151" s="37" t="inlineStr">
        <is>
          <t>Differs from upstream baseline</t>
        </is>
      </c>
      <c r="G9151" s="3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37" t="inlineStr">
        <is>
          <t>2026-10-06</t>
        </is>
      </c>
      <c r="B9153" s="37" t="inlineStr">
        <is>
          <t>Abilities</t>
        </is>
      </c>
      <c r="C9153" s="37" t="inlineStr">
        <is>
          <t>Musharna abilities</t>
        </is>
      </c>
      <c r="D9153" s="37" t="inlineStr">
        <is>
          <t>Forewarn / Synchronize / Telepathy</t>
        </is>
      </c>
      <c r="E9153" s="37" t="inlineStr">
        <is>
          <t>Forewarn / Synchronize / Magic Bounce</t>
        </is>
      </c>
      <c r="F9153" s="37" t="inlineStr">
        <is>
          <t>Differs from upstream baseline</t>
        </is>
      </c>
      <c r="G9153" s="3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37" t="inlineStr">
        <is>
          <t>2026-10-06</t>
        </is>
      </c>
      <c r="B9155" s="37" t="inlineStr">
        <is>
          <t>Pokemon Stats</t>
        </is>
      </c>
      <c r="C9155" s="37" t="inlineStr">
        <is>
          <t>Nidoking baseDefense</t>
        </is>
      </c>
      <c r="D9155" s="37" t="n">
        <v>77</v>
      </c>
      <c r="E9155" s="37" t="n">
        <v>87</v>
      </c>
      <c r="F9155" s="37" t="inlineStr">
        <is>
          <t>Differs from upstream baseline</t>
        </is>
      </c>
      <c r="G9155" s="3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37" t="inlineStr">
        <is>
          <t>2026-10-06</t>
        </is>
      </c>
      <c r="B9157" s="37" t="inlineStr">
        <is>
          <t>Pokemon Stats</t>
        </is>
      </c>
      <c r="C9157" s="37" t="inlineStr">
        <is>
          <t>Nidoking baseSpDefense</t>
        </is>
      </c>
      <c r="D9157" s="37" t="n">
        <v>75</v>
      </c>
      <c r="E9157" s="37" t="n">
        <v>85</v>
      </c>
      <c r="F9157" s="37" t="inlineStr">
        <is>
          <t>Differs from upstream baseline</t>
        </is>
      </c>
      <c r="G9157" s="3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37" t="inlineStr">
        <is>
          <t>2026-10-06</t>
        </is>
      </c>
      <c r="B9159" s="37" t="inlineStr">
        <is>
          <t>Pokemon Stats</t>
        </is>
      </c>
      <c r="C9159" s="37" t="inlineStr">
        <is>
          <t>Nidoqueen baseDefense</t>
        </is>
      </c>
      <c r="D9159" s="37" t="n">
        <v>87</v>
      </c>
      <c r="E9159" s="37" t="n">
        <v>97</v>
      </c>
      <c r="F9159" s="37" t="inlineStr">
        <is>
          <t>Differs from upstream baseline</t>
        </is>
      </c>
      <c r="G9159" s="3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37" t="inlineStr">
        <is>
          <t>2026-10-06</t>
        </is>
      </c>
      <c r="B9161" s="37" t="inlineStr">
        <is>
          <t>Pokemon Stats</t>
        </is>
      </c>
      <c r="C9161" s="37" t="inlineStr">
        <is>
          <t>Nidoqueen baseSpDefense</t>
        </is>
      </c>
      <c r="D9161" s="37" t="n">
        <v>85</v>
      </c>
      <c r="E9161" s="37" t="n">
        <v>95</v>
      </c>
      <c r="F9161" s="37" t="inlineStr">
        <is>
          <t>Differs from upstream baseline</t>
        </is>
      </c>
      <c r="G9161" s="3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37" t="inlineStr">
        <is>
          <t>2026-10-06</t>
        </is>
      </c>
      <c r="B9163" s="37" t="inlineStr">
        <is>
          <t>Pokemon Stats</t>
        </is>
      </c>
      <c r="C9163" s="37" t="inlineStr">
        <is>
          <t>Ninetales baseHP</t>
        </is>
      </c>
      <c r="D9163" s="37" t="n">
        <v>73</v>
      </c>
      <c r="E9163" s="37" t="n">
        <v>79</v>
      </c>
      <c r="F9163" s="37" t="inlineStr">
        <is>
          <t>Differs from upstream baseline</t>
        </is>
      </c>
      <c r="G9163" s="3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37" t="inlineStr">
        <is>
          <t>2026-10-06</t>
        </is>
      </c>
      <c r="B9165" s="37" t="inlineStr">
        <is>
          <t>Pokemon Stats</t>
        </is>
      </c>
      <c r="C9165" s="37" t="inlineStr">
        <is>
          <t>Ninetales baseDefense</t>
        </is>
      </c>
      <c r="D9165" s="37" t="n">
        <v>75</v>
      </c>
      <c r="E9165" s="37" t="n">
        <v>79</v>
      </c>
      <c r="F9165" s="37" t="inlineStr">
        <is>
          <t>Differs from upstream baseline</t>
        </is>
      </c>
      <c r="G9165" s="3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37" t="inlineStr">
        <is>
          <t>2026-10-06</t>
        </is>
      </c>
      <c r="B9167" s="37" t="inlineStr">
        <is>
          <t>Pokemon Stats</t>
        </is>
      </c>
      <c r="C9167" s="37" t="inlineStr">
        <is>
          <t>Ninetales baseSpDefense</t>
        </is>
      </c>
      <c r="D9167" s="37" t="n">
        <v>100</v>
      </c>
      <c r="E9167" s="37" t="n">
        <v>99</v>
      </c>
      <c r="F9167" s="37" t="inlineStr">
        <is>
          <t>Differs from upstream baseline</t>
        </is>
      </c>
      <c r="G9167" s="3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37" t="inlineStr">
        <is>
          <t>2026-10-06</t>
        </is>
      </c>
      <c r="B9169" s="37" t="inlineStr">
        <is>
          <t>Abilities</t>
        </is>
      </c>
      <c r="C9169" s="37" t="inlineStr">
        <is>
          <t>Ninetales abilities</t>
        </is>
      </c>
      <c r="D9169" s="37" t="inlineStr">
        <is>
          <t>Snow Cloak / Snow Warning</t>
        </is>
      </c>
      <c r="E9169" s="37" t="inlineStr">
        <is>
          <t>Snow Cloak / Cursed Body</t>
        </is>
      </c>
      <c r="F9169" s="37" t="inlineStr">
        <is>
          <t>Differs from upstream baseline</t>
        </is>
      </c>
      <c r="G9169" s="3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37" t="inlineStr">
        <is>
          <t>2026-10-06</t>
        </is>
      </c>
      <c r="B9171" s="37" t="inlineStr">
        <is>
          <t>Pokemon Stats</t>
        </is>
      </c>
      <c r="C9171" s="37" t="inlineStr">
        <is>
          <t>Noctowl baseAttack</t>
        </is>
      </c>
      <c r="D9171" s="37" t="n">
        <v>50</v>
      </c>
      <c r="E9171" s="37" t="n">
        <v>86</v>
      </c>
      <c r="F9171" s="37" t="inlineStr">
        <is>
          <t>Differs from upstream baseline</t>
        </is>
      </c>
      <c r="G9171" s="3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37" t="inlineStr">
        <is>
          <t>2026-10-06</t>
        </is>
      </c>
      <c r="B9173" s="37" t="inlineStr">
        <is>
          <t>Pokemon Stats</t>
        </is>
      </c>
      <c r="C9173" s="37" t="inlineStr">
        <is>
          <t>Noibat baseHP</t>
        </is>
      </c>
      <c r="D9173" s="37" t="n">
        <v>40</v>
      </c>
      <c r="E9173" s="37" t="n">
        <v>55</v>
      </c>
      <c r="F9173" s="37" t="inlineStr">
        <is>
          <t>Differs from upstream baseline</t>
        </is>
      </c>
      <c r="G9173" s="3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37" t="inlineStr">
        <is>
          <t>2026-10-06</t>
        </is>
      </c>
      <c r="B9175" s="37" t="inlineStr">
        <is>
          <t>Pokemon Stats</t>
        </is>
      </c>
      <c r="C9175" s="37" t="inlineStr">
        <is>
          <t>Noibat baseDefense</t>
        </is>
      </c>
      <c r="D9175" s="37" t="n">
        <v>35</v>
      </c>
      <c r="E9175" s="37" t="n">
        <v>57</v>
      </c>
      <c r="F9175" s="37" t="inlineStr">
        <is>
          <t>Differs from upstream baseline</t>
        </is>
      </c>
      <c r="G9175" s="3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37" t="inlineStr">
        <is>
          <t>2026-10-06</t>
        </is>
      </c>
      <c r="B9177" s="37" t="inlineStr">
        <is>
          <t>Evolutions</t>
        </is>
      </c>
      <c r="C9177" s="37" t="inlineStr">
        <is>
          <t>Noibat evolution</t>
        </is>
      </c>
      <c r="D9177" s="37" t="inlineStr">
        <is>
          <t>Lv 48 -&gt; Noivern</t>
        </is>
      </c>
      <c r="E9177" s="37" t="inlineStr">
        <is>
          <t>Lv 40 -&gt; Noivern</t>
        </is>
      </c>
      <c r="F9177" s="37" t="inlineStr">
        <is>
          <t>Differs from upstream baseline</t>
        </is>
      </c>
      <c r="G9177" s="3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37" t="inlineStr">
        <is>
          <t>2026-10-06</t>
        </is>
      </c>
      <c r="B9179" s="37" t="inlineStr">
        <is>
          <t>Abilities</t>
        </is>
      </c>
      <c r="C9179" s="37" t="inlineStr">
        <is>
          <t>Nosepass abilities</t>
        </is>
      </c>
      <c r="D9179" s="37" t="inlineStr">
        <is>
          <t>Sturdy / Magnet Pull / Sand Force</t>
        </is>
      </c>
      <c r="E9179" s="37" t="inlineStr">
        <is>
          <t>Solid Rock / Solid Rock / Sand Force</t>
        </is>
      </c>
      <c r="F9179" s="37" t="inlineStr">
        <is>
          <t>Differs from upstream baseline</t>
        </is>
      </c>
      <c r="G9179" s="3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37" t="inlineStr">
        <is>
          <t>2026-10-06</t>
        </is>
      </c>
      <c r="B9181" s="37" t="inlineStr">
        <is>
          <t>Pokemon Stats</t>
        </is>
      </c>
      <c r="C9181" s="37" t="inlineStr">
        <is>
          <t>Octillery baseHP</t>
        </is>
      </c>
      <c r="D9181" s="37" t="n">
        <v>75</v>
      </c>
      <c r="E9181" s="37" t="n">
        <v>84</v>
      </c>
      <c r="F9181" s="37" t="inlineStr">
        <is>
          <t>Differs from upstream baseline</t>
        </is>
      </c>
      <c r="G9181" s="3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37" t="inlineStr">
        <is>
          <t>2026-10-06</t>
        </is>
      </c>
      <c r="B9183" s="37" t="inlineStr">
        <is>
          <t>Pokemon Stats</t>
        </is>
      </c>
      <c r="C9183" s="37" t="inlineStr">
        <is>
          <t>Octillery baseDefense</t>
        </is>
      </c>
      <c r="D9183" s="37" t="n">
        <v>75</v>
      </c>
      <c r="E9183" s="37" t="n">
        <v>88</v>
      </c>
      <c r="F9183" s="37" t="inlineStr">
        <is>
          <t>Differs from upstream baseline</t>
        </is>
      </c>
      <c r="G9183" s="3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37" t="inlineStr">
        <is>
          <t>2026-10-06</t>
        </is>
      </c>
      <c r="B9185" s="37" t="inlineStr">
        <is>
          <t>Pokemon Stats</t>
        </is>
      </c>
      <c r="C9185" s="37" t="inlineStr">
        <is>
          <t>Octillery baseSpDefense</t>
        </is>
      </c>
      <c r="D9185" s="37" t="n">
        <v>75</v>
      </c>
      <c r="E9185" s="37" t="n">
        <v>88</v>
      </c>
      <c r="F9185" s="37" t="inlineStr">
        <is>
          <t>Differs from upstream baseline</t>
        </is>
      </c>
      <c r="G9185" s="3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37" t="inlineStr">
        <is>
          <t>2026-10-06</t>
        </is>
      </c>
      <c r="B9187" s="37" t="inlineStr">
        <is>
          <t>Abilities</t>
        </is>
      </c>
      <c r="C9187" s="37" t="inlineStr">
        <is>
          <t>Octillery abilities</t>
        </is>
      </c>
      <c r="D9187" s="37" t="inlineStr">
        <is>
          <t>Suction Cups / Sniper / Moody</t>
        </is>
      </c>
      <c r="E9187" s="37" t="inlineStr">
        <is>
          <t>Rock Head / Rock Head / Moody</t>
        </is>
      </c>
      <c r="F9187" s="37" t="inlineStr">
        <is>
          <t>Differs from upstream baseline</t>
        </is>
      </c>
      <c r="G9187" s="3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37" t="inlineStr">
        <is>
          <t>2026-10-06</t>
        </is>
      </c>
      <c r="B9189" s="37" t="inlineStr">
        <is>
          <t>Pokemon Stats</t>
        </is>
      </c>
      <c r="C9189" s="37" t="inlineStr">
        <is>
          <t>Onix baseAttack</t>
        </is>
      </c>
      <c r="D9189" s="37" t="n">
        <v>45</v>
      </c>
      <c r="E9189" s="37" t="n">
        <v>80</v>
      </c>
      <c r="F9189" s="37" t="inlineStr">
        <is>
          <t>Differs from upstream baseline</t>
        </is>
      </c>
      <c r="G9189" s="3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37" t="inlineStr">
        <is>
          <t>2026-10-06</t>
        </is>
      </c>
      <c r="B9191" s="37" t="inlineStr">
        <is>
          <t>Pokemon Stats</t>
        </is>
      </c>
      <c r="C9191" s="37" t="inlineStr">
        <is>
          <t>Onix baseSpDefense</t>
        </is>
      </c>
      <c r="D9191" s="37" t="n">
        <v>45</v>
      </c>
      <c r="E9191" s="37" t="n">
        <v>55</v>
      </c>
      <c r="F9191" s="37" t="inlineStr">
        <is>
          <t>Differs from upstream baseline</t>
        </is>
      </c>
      <c r="G9191" s="3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37" t="inlineStr">
        <is>
          <t>2026-10-06</t>
        </is>
      </c>
      <c r="B9193" s="37" t="inlineStr">
        <is>
          <t>Pokemon Stats</t>
        </is>
      </c>
      <c r="C9193" s="37" t="inlineStr">
        <is>
          <t>Overqwil baseAttack</t>
        </is>
      </c>
      <c r="D9193" s="37" t="n">
        <v>115</v>
      </c>
      <c r="E9193" s="37" t="n">
        <v>134</v>
      </c>
      <c r="F9193" s="37" t="inlineStr">
        <is>
          <t>Differs from upstream baseline</t>
        </is>
      </c>
      <c r="G9193" s="3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37" t="inlineStr">
        <is>
          <t>2026-10-06</t>
        </is>
      </c>
      <c r="B9195" s="37" t="inlineStr">
        <is>
          <t>Pokemon Stats</t>
        </is>
      </c>
      <c r="C9195" s="37" t="inlineStr">
        <is>
          <t>Overqwil baseSpeed</t>
        </is>
      </c>
      <c r="D9195" s="37" t="n">
        <v>85</v>
      </c>
      <c r="E9195" s="37" t="n">
        <v>101</v>
      </c>
      <c r="F9195" s="37" t="inlineStr">
        <is>
          <t>Differs from upstream baseline</t>
        </is>
      </c>
      <c r="G9195" s="3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37" t="inlineStr">
        <is>
          <t>2026-10-06</t>
        </is>
      </c>
      <c r="B9197" s="37" t="inlineStr">
        <is>
          <t>Pokemon Stats</t>
        </is>
      </c>
      <c r="C9197" s="37" t="inlineStr">
        <is>
          <t>Pachirisu baseSpAttack</t>
        </is>
      </c>
      <c r="D9197" s="37" t="n">
        <v>45</v>
      </c>
      <c r="E9197" s="37" t="n">
        <v>65</v>
      </c>
      <c r="F9197" s="37" t="inlineStr">
        <is>
          <t>Differs from upstream baseline</t>
        </is>
      </c>
      <c r="G9197" s="3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37" t="inlineStr">
        <is>
          <t>2026-10-06</t>
        </is>
      </c>
      <c r="B9199" s="37" t="inlineStr">
        <is>
          <t>Pokemon Stats</t>
        </is>
      </c>
      <c r="C9199" s="37" t="inlineStr">
        <is>
          <t>Pancham baseAttack</t>
        </is>
      </c>
      <c r="D9199" s="37" t="n">
        <v>82</v>
      </c>
      <c r="E9199" s="37" t="n">
        <v>98</v>
      </c>
      <c r="F9199" s="37" t="inlineStr">
        <is>
          <t>Differs from upstream baseline</t>
        </is>
      </c>
      <c r="G9199" s="3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37" t="inlineStr">
        <is>
          <t>2026-10-06</t>
        </is>
      </c>
      <c r="B9201" s="37" t="inlineStr">
        <is>
          <t>Pokemon Stats</t>
        </is>
      </c>
      <c r="C9201" s="37" t="inlineStr">
        <is>
          <t>Pangoro baseAttack</t>
        </is>
      </c>
      <c r="D9201" s="37" t="n">
        <v>124</v>
      </c>
      <c r="E9201" s="37" t="n">
        <v>145</v>
      </c>
      <c r="F9201" s="37" t="inlineStr">
        <is>
          <t>Differs from upstream baseline</t>
        </is>
      </c>
      <c r="G9201" s="3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37" t="inlineStr">
        <is>
          <t>2026-10-06</t>
        </is>
      </c>
      <c r="B9203" s="37" t="inlineStr">
        <is>
          <t>Pokemon Stats</t>
        </is>
      </c>
      <c r="C9203" s="37" t="inlineStr">
        <is>
          <t>Pangoro baseSpeed</t>
        </is>
      </c>
      <c r="D9203" s="37" t="n">
        <v>58</v>
      </c>
      <c r="E9203" s="37" t="n">
        <v>86</v>
      </c>
      <c r="F9203" s="37" t="inlineStr">
        <is>
          <t>Differs from upstream baseline</t>
        </is>
      </c>
      <c r="G9203" s="3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37" t="inlineStr">
        <is>
          <t>2026-10-06</t>
        </is>
      </c>
      <c r="B9205" s="37" t="inlineStr">
        <is>
          <t>Abilities</t>
        </is>
      </c>
      <c r="C9205" s="37" t="inlineStr">
        <is>
          <t>Parasect abilities</t>
        </is>
      </c>
      <c r="D9205" s="37" t="inlineStr">
        <is>
          <t>Effect Spore / Dry Skin / Damp</t>
        </is>
      </c>
      <c r="E9205" s="37" t="inlineStr">
        <is>
          <t>Dry Skin / Dry Skin / Damp</t>
        </is>
      </c>
      <c r="F9205" s="37" t="inlineStr">
        <is>
          <t>Differs from upstream baseline</t>
        </is>
      </c>
      <c r="G9205" s="3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37" t="inlineStr">
        <is>
          <t>2026-10-06</t>
        </is>
      </c>
      <c r="B9207" s="37" t="inlineStr">
        <is>
          <t>Pokemon Stats</t>
        </is>
      </c>
      <c r="C9207" s="37" t="inlineStr">
        <is>
          <t>Patrat baseAttack</t>
        </is>
      </c>
      <c r="D9207" s="37" t="n">
        <v>55</v>
      </c>
      <c r="E9207" s="37" t="n">
        <v>65</v>
      </c>
      <c r="F9207" s="37" t="inlineStr">
        <is>
          <t>Differs from upstream baseline</t>
        </is>
      </c>
      <c r="G9207" s="3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37" t="inlineStr">
        <is>
          <t>2026-10-06</t>
        </is>
      </c>
      <c r="B9209" s="37" t="inlineStr">
        <is>
          <t>Pokemon Stats</t>
        </is>
      </c>
      <c r="C9209" s="37" t="inlineStr">
        <is>
          <t>Patrat baseSpAttack</t>
        </is>
      </c>
      <c r="D9209" s="37" t="n">
        <v>35</v>
      </c>
      <c r="E9209" s="37" t="n">
        <v>38</v>
      </c>
      <c r="F9209" s="37" t="inlineStr">
        <is>
          <t>Differs from upstream baseline</t>
        </is>
      </c>
      <c r="G9209" s="3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37" t="inlineStr">
        <is>
          <t>2026-10-06</t>
        </is>
      </c>
      <c r="B9211" s="37" t="inlineStr">
        <is>
          <t>Pokemon Stats</t>
        </is>
      </c>
      <c r="C9211" s="37" t="inlineStr">
        <is>
          <t>Patrat baseSpeed</t>
        </is>
      </c>
      <c r="D9211" s="37" t="n">
        <v>42</v>
      </c>
      <c r="E9211" s="37" t="n">
        <v>57</v>
      </c>
      <c r="F9211" s="37" t="inlineStr">
        <is>
          <t>Differs from upstream baseline</t>
        </is>
      </c>
      <c r="G9211" s="3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37" t="inlineStr">
        <is>
          <t>2026-10-06</t>
        </is>
      </c>
      <c r="B9213" s="37" t="inlineStr">
        <is>
          <t>Pokemon Stats</t>
        </is>
      </c>
      <c r="C9213" s="37" t="inlineStr">
        <is>
          <t>Pawniard baseAttack</t>
        </is>
      </c>
      <c r="D9213" s="37" t="n">
        <v>85</v>
      </c>
      <c r="E9213" s="37" t="n">
        <v>91</v>
      </c>
      <c r="F9213" s="37" t="inlineStr">
        <is>
          <t>Differs from upstream baseline</t>
        </is>
      </c>
      <c r="G9213" s="3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37" t="inlineStr">
        <is>
          <t>2026-10-06</t>
        </is>
      </c>
      <c r="B9215" s="37" t="inlineStr">
        <is>
          <t>Pokemon Stats</t>
        </is>
      </c>
      <c r="C9215" s="37" t="inlineStr">
        <is>
          <t>Pawniard baseSpeed</t>
        </is>
      </c>
      <c r="D9215" s="37" t="n">
        <v>60</v>
      </c>
      <c r="E9215" s="37" t="n">
        <v>64</v>
      </c>
      <c r="F9215" s="37" t="inlineStr">
        <is>
          <t>Differs from upstream baseline</t>
        </is>
      </c>
      <c r="G9215" s="3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37" t="inlineStr">
        <is>
          <t>2026-10-06</t>
        </is>
      </c>
      <c r="B9217" s="37" t="inlineStr">
        <is>
          <t>Pokemon Stats</t>
        </is>
      </c>
      <c r="C9217" s="37" t="inlineStr">
        <is>
          <t>Pelipper baseAttack</t>
        </is>
      </c>
      <c r="D9217" s="37" t="n">
        <v>50</v>
      </c>
      <c r="E9217" s="37" t="n">
        <v>80</v>
      </c>
      <c r="F9217" s="37" t="inlineStr">
        <is>
          <t>Differs from upstream baseline</t>
        </is>
      </c>
      <c r="G9217" s="3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37" t="inlineStr">
        <is>
          <t>2026-10-06</t>
        </is>
      </c>
      <c r="B9219" s="37" t="inlineStr">
        <is>
          <t>Pokemon Stats</t>
        </is>
      </c>
      <c r="C9219" s="37" t="inlineStr">
        <is>
          <t>Perrserker baseAttack</t>
        </is>
      </c>
      <c r="D9219" s="37" t="n">
        <v>110</v>
      </c>
      <c r="E9219" s="37" t="n">
        <v>124</v>
      </c>
      <c r="F9219" s="37" t="inlineStr">
        <is>
          <t>Differs from upstream baseline</t>
        </is>
      </c>
      <c r="G9219" s="3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37" t="inlineStr">
        <is>
          <t>2026-10-06</t>
        </is>
      </c>
      <c r="B9221" s="37" t="inlineStr">
        <is>
          <t>Pokemon Stats</t>
        </is>
      </c>
      <c r="C9221" s="37" t="inlineStr">
        <is>
          <t>Perrserker baseSpDefense</t>
        </is>
      </c>
      <c r="D9221" s="37" t="n">
        <v>60</v>
      </c>
      <c r="E9221" s="37" t="n">
        <v>71</v>
      </c>
      <c r="F9221" s="37" t="inlineStr">
        <is>
          <t>Differs from upstream baseline</t>
        </is>
      </c>
      <c r="G9221" s="3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37" t="inlineStr">
        <is>
          <t>2026-10-06</t>
        </is>
      </c>
      <c r="B9223" s="37" t="inlineStr">
        <is>
          <t>Pokemon Stats</t>
        </is>
      </c>
      <c r="C9223" s="37" t="inlineStr">
        <is>
          <t>Persian baseAttack</t>
        </is>
      </c>
      <c r="D9223" s="37" t="n">
        <v>70</v>
      </c>
      <c r="E9223" s="37" t="n">
        <v>92</v>
      </c>
      <c r="F9223" s="37" t="inlineStr">
        <is>
          <t>Differs from upstream baseline</t>
        </is>
      </c>
      <c r="G9223" s="3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37" t="inlineStr">
        <is>
          <t>2026-10-06</t>
        </is>
      </c>
      <c r="B9225" s="37" t="inlineStr">
        <is>
          <t>Pokemon Stats</t>
        </is>
      </c>
      <c r="C9225" s="37" t="inlineStr">
        <is>
          <t>Persian baseHP</t>
        </is>
      </c>
      <c r="D9225" s="37" t="n">
        <v>65</v>
      </c>
      <c r="E9225" s="37" t="n">
        <v>68</v>
      </c>
      <c r="F9225" s="37" t="inlineStr">
        <is>
          <t>Differs from upstream baseline</t>
        </is>
      </c>
      <c r="G9225" s="3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37" t="inlineStr">
        <is>
          <t>2026-10-06</t>
        </is>
      </c>
      <c r="B9227" s="37" t="inlineStr">
        <is>
          <t>Pokemon Stats</t>
        </is>
      </c>
      <c r="C9227" s="37" t="inlineStr">
        <is>
          <t>Persian baseDefense</t>
        </is>
      </c>
      <c r="D9227" s="37" t="n">
        <v>60</v>
      </c>
      <c r="E9227" s="37" t="n">
        <v>69</v>
      </c>
      <c r="F9227" s="37" t="inlineStr">
        <is>
          <t>Differs from upstream baseline</t>
        </is>
      </c>
      <c r="G9227" s="3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37" t="inlineStr">
        <is>
          <t>2026-10-06</t>
        </is>
      </c>
      <c r="B9229" s="37" t="inlineStr">
        <is>
          <t>Pokemon Stats</t>
        </is>
      </c>
      <c r="C9229" s="37" t="inlineStr">
        <is>
          <t>Persian baseSpDefense</t>
        </is>
      </c>
      <c r="D9229" s="37" t="n">
        <v>65</v>
      </c>
      <c r="E9229" s="37" t="n">
        <v>73</v>
      </c>
      <c r="F9229" s="37" t="inlineStr">
        <is>
          <t>Differs from upstream baseline</t>
        </is>
      </c>
      <c r="G9229" s="3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37" t="inlineStr">
        <is>
          <t>2026-10-06</t>
        </is>
      </c>
      <c r="B9231" s="37" t="inlineStr">
        <is>
          <t>Pokemon Stats</t>
        </is>
      </c>
      <c r="C9231" s="37" t="inlineStr">
        <is>
          <t>Petilil baseAttack</t>
        </is>
      </c>
      <c r="D9231" s="37" t="n">
        <v>35</v>
      </c>
      <c r="E9231" s="37" t="n">
        <v>30</v>
      </c>
      <c r="F9231" s="37" t="inlineStr">
        <is>
          <t>Differs from upstream baseline</t>
        </is>
      </c>
      <c r="G9231" s="3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37" t="inlineStr">
        <is>
          <t>2026-10-06</t>
        </is>
      </c>
      <c r="B9233" s="37" t="inlineStr">
        <is>
          <t>Pokemon Stats</t>
        </is>
      </c>
      <c r="C9233" s="37" t="inlineStr">
        <is>
          <t>Petilil baseSpeed</t>
        </is>
      </c>
      <c r="D9233" s="37" t="n">
        <v>30</v>
      </c>
      <c r="E9233" s="37" t="n">
        <v>52</v>
      </c>
      <c r="F9233" s="37" t="inlineStr">
        <is>
          <t>Differs from upstream baseline</t>
        </is>
      </c>
      <c r="G9233" s="3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37" t="inlineStr">
        <is>
          <t>2026-10-06</t>
        </is>
      </c>
      <c r="B9235" s="37" t="inlineStr">
        <is>
          <t>Pokemon Stats</t>
        </is>
      </c>
      <c r="C9235" s="37" t="inlineStr">
        <is>
          <t>Phione baseAttack</t>
        </is>
      </c>
      <c r="D9235" s="37" t="n">
        <v>80</v>
      </c>
      <c r="E9235" s="37" t="n">
        <v>90</v>
      </c>
      <c r="F9235" s="37" t="inlineStr">
        <is>
          <t>Differs from upstream baseline</t>
        </is>
      </c>
      <c r="G9235" s="3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37" t="inlineStr">
        <is>
          <t>2026-10-06</t>
        </is>
      </c>
      <c r="B9237" s="37" t="inlineStr">
        <is>
          <t>Pokemon Stats</t>
        </is>
      </c>
      <c r="C9237" s="37" t="inlineStr">
        <is>
          <t>Phione baseSpAttack</t>
        </is>
      </c>
      <c r="D9237" s="37" t="n">
        <v>80</v>
      </c>
      <c r="E9237" s="37" t="n">
        <v>90</v>
      </c>
      <c r="F9237" s="37" t="inlineStr">
        <is>
          <t>Differs from upstream baseline</t>
        </is>
      </c>
      <c r="G9237" s="3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37" t="inlineStr">
        <is>
          <t>2026-10-06</t>
        </is>
      </c>
      <c r="B9239" s="37" t="inlineStr">
        <is>
          <t>Evolutions</t>
        </is>
      </c>
      <c r="C9239" s="37" t="inlineStr">
        <is>
          <t>Pichu evolution</t>
        </is>
      </c>
      <c r="D9239" s="37" t="inlineStr">
        <is>
          <t>Friendship -&gt; Pikachu</t>
        </is>
      </c>
      <c r="E9239" s="37" t="inlineStr">
        <is>
          <t>Lv 15 -&gt; Pikachu</t>
        </is>
      </c>
      <c r="F9239" s="37" t="inlineStr">
        <is>
          <t>Differs from upstream baseline</t>
        </is>
      </c>
      <c r="G9239" s="3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37" t="inlineStr">
        <is>
          <t>2026-10-06</t>
        </is>
      </c>
      <c r="B9241" s="37" t="inlineStr">
        <is>
          <t>Pokemon Stats</t>
        </is>
      </c>
      <c r="C9241" s="37" t="inlineStr">
        <is>
          <t>Pidgeot baseSpAttack</t>
        </is>
      </c>
      <c r="D9241" s="37" t="n">
        <v>70</v>
      </c>
      <c r="E9241" s="37" t="n">
        <v>100</v>
      </c>
      <c r="F9241" s="37" t="inlineStr">
        <is>
          <t>Differs from upstream baseline</t>
        </is>
      </c>
      <c r="G9241" s="3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37" t="inlineStr">
        <is>
          <t>2026-10-06</t>
        </is>
      </c>
      <c r="B9243" s="37" t="inlineStr">
        <is>
          <t>Abilities</t>
        </is>
      </c>
      <c r="C9243" s="37" t="inlineStr">
        <is>
          <t>Pidgeotto abilities</t>
        </is>
      </c>
      <c r="D9243" s="37" t="inlineStr">
        <is>
          <t>Keen Eye / Tangled Feet / Big Pecks</t>
        </is>
      </c>
      <c r="E9243" s="37" t="inlineStr">
        <is>
          <t>Tangled Feet / Tangled Feet / Big Pecks</t>
        </is>
      </c>
      <c r="F9243" s="37" t="inlineStr">
        <is>
          <t>Differs from upstream baseline</t>
        </is>
      </c>
      <c r="G9243" s="3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37" t="inlineStr">
        <is>
          <t>2026-10-06</t>
        </is>
      </c>
      <c r="B9245" s="37" t="inlineStr">
        <is>
          <t>Abilities</t>
        </is>
      </c>
      <c r="C9245" s="37" t="inlineStr">
        <is>
          <t>Pidgey abilities</t>
        </is>
      </c>
      <c r="D9245" s="37" t="inlineStr">
        <is>
          <t>Keen Eye / Tangled Feet / Big Pecks</t>
        </is>
      </c>
      <c r="E9245" s="37" t="inlineStr">
        <is>
          <t>Tangled Feet / Tangled Feet / Big Pecks</t>
        </is>
      </c>
      <c r="F9245" s="37" t="inlineStr">
        <is>
          <t>Differs from upstream baseline</t>
        </is>
      </c>
      <c r="G9245" s="3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37" t="inlineStr">
        <is>
          <t>2026-10-06</t>
        </is>
      </c>
      <c r="B9247" s="37" t="inlineStr">
        <is>
          <t>Pokemon Stats</t>
        </is>
      </c>
      <c r="C9247" s="37" t="inlineStr">
        <is>
          <t>Pidove baseSpAttack</t>
        </is>
      </c>
      <c r="D9247" s="37" t="n">
        <v>36</v>
      </c>
      <c r="E9247" s="37" t="n">
        <v>55</v>
      </c>
      <c r="F9247" s="37" t="inlineStr">
        <is>
          <t>Differs from upstream baseline</t>
        </is>
      </c>
      <c r="G9247" s="3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37" t="inlineStr">
        <is>
          <t>2026-10-06</t>
        </is>
      </c>
      <c r="B9249" s="37" t="inlineStr">
        <is>
          <t>Pokemon Stats</t>
        </is>
      </c>
      <c r="C9249" s="37" t="inlineStr">
        <is>
          <t>Pikachu baseDefense</t>
        </is>
      </c>
      <c r="D9249" s="37" t="n">
        <v>40</v>
      </c>
      <c r="E9249" s="37" t="n">
        <v>30</v>
      </c>
      <c r="F9249" s="37" t="inlineStr">
        <is>
          <t>Differs from upstream baseline</t>
        </is>
      </c>
      <c r="G9249" s="3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37" t="inlineStr">
        <is>
          <t>2026-10-06</t>
        </is>
      </c>
      <c r="B9251" s="37" t="inlineStr">
        <is>
          <t>Abilities</t>
        </is>
      </c>
      <c r="C9251" s="37" t="inlineStr">
        <is>
          <t>Pikachu abilities</t>
        </is>
      </c>
      <c r="D9251" s="37" t="inlineStr">
        <is>
          <t>Static / Lightning Rod</t>
        </is>
      </c>
      <c r="E9251" s="37" t="inlineStr">
        <is>
          <t>Reckless / Lightning Rod</t>
        </is>
      </c>
      <c r="F9251" s="37" t="inlineStr">
        <is>
          <t>Differs from upstream baseline</t>
        </is>
      </c>
      <c r="G9251" s="3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37" t="inlineStr">
        <is>
          <t>2026-10-06</t>
        </is>
      </c>
      <c r="B9253" s="37" t="inlineStr">
        <is>
          <t>Pokemon Stats</t>
        </is>
      </c>
      <c r="C9253" s="37" t="inlineStr">
        <is>
          <t>Piloswine baseSpeed</t>
        </is>
      </c>
      <c r="D9253" s="37" t="n">
        <v>50</v>
      </c>
      <c r="E9253" s="37" t="n">
        <v>80</v>
      </c>
      <c r="F9253" s="37" t="inlineStr">
        <is>
          <t>Differs from upstream baseline</t>
        </is>
      </c>
      <c r="G9253" s="3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37" t="inlineStr">
        <is>
          <t>2026-10-06</t>
        </is>
      </c>
      <c r="B9255" s="37" t="inlineStr">
        <is>
          <t>Abilities</t>
        </is>
      </c>
      <c r="C9255" s="37" t="inlineStr">
        <is>
          <t>Pineco abilities</t>
        </is>
      </c>
      <c r="D9255" s="37" t="inlineStr">
        <is>
          <t>Sturdy / Overcoat</t>
        </is>
      </c>
      <c r="E9255" s="37" t="inlineStr">
        <is>
          <t>Rough Skin / Overcoat</t>
        </is>
      </c>
      <c r="F9255" s="37" t="inlineStr">
        <is>
          <t>Differs from upstream baseline</t>
        </is>
      </c>
      <c r="G9255" s="3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37" t="inlineStr">
        <is>
          <t>2026-10-06</t>
        </is>
      </c>
      <c r="B9257" s="37" t="inlineStr">
        <is>
          <t>Pokemon Stats</t>
        </is>
      </c>
      <c r="C9257" s="37" t="inlineStr">
        <is>
          <t>Piplup baseSpAttack</t>
        </is>
      </c>
      <c r="D9257" s="37" t="n">
        <v>61</v>
      </c>
      <c r="E9257" s="37" t="n">
        <v>51</v>
      </c>
      <c r="F9257" s="37" t="inlineStr">
        <is>
          <t>Differs from upstream baseline</t>
        </is>
      </c>
      <c r="G9257" s="3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37" t="inlineStr">
        <is>
          <t>2026-10-06</t>
        </is>
      </c>
      <c r="B9259" s="37" t="inlineStr">
        <is>
          <t>Pokemon Stats</t>
        </is>
      </c>
      <c r="C9259" s="37" t="inlineStr">
        <is>
          <t>Politoed baseAttack</t>
        </is>
      </c>
      <c r="D9259" s="37" t="n">
        <v>75</v>
      </c>
      <c r="E9259" s="37" t="n">
        <v>85</v>
      </c>
      <c r="F9259" s="37" t="inlineStr">
        <is>
          <t>Differs from upstream baseline</t>
        </is>
      </c>
      <c r="G9259" s="3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37" t="inlineStr">
        <is>
          <t>2026-10-06</t>
        </is>
      </c>
      <c r="B9261" s="37" t="inlineStr">
        <is>
          <t>Abilities</t>
        </is>
      </c>
      <c r="C9261" s="37" t="inlineStr">
        <is>
          <t>Politoed abilities</t>
        </is>
      </c>
      <c r="D9261" s="37" t="inlineStr">
        <is>
          <t>Water Absorb / Damp / Drizzle</t>
        </is>
      </c>
      <c r="E9261" s="37" t="inlineStr">
        <is>
          <t>Swift Swim / Water Absorb / Regenerator</t>
        </is>
      </c>
      <c r="F9261" s="37" t="inlineStr">
        <is>
          <t>Differs from upstream baseline</t>
        </is>
      </c>
      <c r="G9261" s="3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37" t="inlineStr">
        <is>
          <t>2026-10-06</t>
        </is>
      </c>
      <c r="B9263" s="37" t="inlineStr">
        <is>
          <t>Abilities</t>
        </is>
      </c>
      <c r="C9263" s="37" t="inlineStr">
        <is>
          <t>Poliwhirl abilities</t>
        </is>
      </c>
      <c r="D9263" s="37" t="inlineStr">
        <is>
          <t>Water Absorb / Damp / Swift Swim</t>
        </is>
      </c>
      <c r="E9263" s="37" t="inlineStr">
        <is>
          <t>Swift Swim / Swift Swim / Swift Swim</t>
        </is>
      </c>
      <c r="F9263" s="37" t="inlineStr">
        <is>
          <t>Differs from upstream baseline</t>
        </is>
      </c>
      <c r="G9263" s="3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37" t="inlineStr">
        <is>
          <t>2026-10-06</t>
        </is>
      </c>
      <c r="B9265" s="37" t="inlineStr">
        <is>
          <t>Pokemon Stats</t>
        </is>
      </c>
      <c r="C9265" s="37" t="inlineStr">
        <is>
          <t>Poliwrath baseSpeed</t>
        </is>
      </c>
      <c r="D9265" s="37" t="n">
        <v>70</v>
      </c>
      <c r="E9265" s="37" t="n">
        <v>90</v>
      </c>
      <c r="F9265" s="37" t="inlineStr">
        <is>
          <t>Differs from upstream baseline</t>
        </is>
      </c>
      <c r="G9265" s="3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37" t="inlineStr">
        <is>
          <t>2026-10-06</t>
        </is>
      </c>
      <c r="B9267" s="37" t="inlineStr">
        <is>
          <t>Abilities</t>
        </is>
      </c>
      <c r="C9267" s="37" t="inlineStr">
        <is>
          <t>Ponyta abilities</t>
        </is>
      </c>
      <c r="D9267" s="37" t="inlineStr">
        <is>
          <t>Run Away / Flash Fire / Flame Body</t>
        </is>
      </c>
      <c r="E9267" s="37" t="inlineStr">
        <is>
          <t>Reckless / Reckless / Flame Body</t>
        </is>
      </c>
      <c r="F9267" s="37" t="inlineStr">
        <is>
          <t>Differs from upstream baseline</t>
        </is>
      </c>
      <c r="G9267" s="3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37" t="inlineStr">
        <is>
          <t>2026-10-06</t>
        </is>
      </c>
      <c r="B9269" s="37" t="inlineStr">
        <is>
          <t>Abilities</t>
        </is>
      </c>
      <c r="C9269" s="37" t="inlineStr">
        <is>
          <t>Poochyena abilities</t>
        </is>
      </c>
      <c r="D9269" s="37" t="inlineStr">
        <is>
          <t>Run Away / Quick Feet / Rattled</t>
        </is>
      </c>
      <c r="E9269" s="37" t="inlineStr">
        <is>
          <t>Quick Feet / Quick Feet / Rattled</t>
        </is>
      </c>
      <c r="F9269" s="37" t="inlineStr">
        <is>
          <t>Differs from upstream baseline</t>
        </is>
      </c>
      <c r="G9269" s="3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37" t="inlineStr">
        <is>
          <t>2026-10-06</t>
        </is>
      </c>
      <c r="B9271" s="37" t="inlineStr">
        <is>
          <t>Abilities</t>
        </is>
      </c>
      <c r="C9271" s="37" t="inlineStr">
        <is>
          <t>Porygon2 abilities</t>
        </is>
      </c>
      <c r="D9271" s="37" t="inlineStr">
        <is>
          <t>Trace / Download / Analytic</t>
        </is>
      </c>
      <c r="E9271" s="37" t="inlineStr">
        <is>
          <t>Trace / Trace / Analytic</t>
        </is>
      </c>
      <c r="F9271" s="37" t="inlineStr">
        <is>
          <t>Differs from upstream baseline</t>
        </is>
      </c>
      <c r="G9271" s="3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37" t="inlineStr">
        <is>
          <t>2026-10-06</t>
        </is>
      </c>
      <c r="B9273" s="37" t="inlineStr">
        <is>
          <t>Pokemon Stats</t>
        </is>
      </c>
      <c r="C9273" s="37" t="inlineStr">
        <is>
          <t>Primeape baseHP</t>
        </is>
      </c>
      <c r="D9273" s="37" t="n">
        <v>65</v>
      </c>
      <c r="E9273" s="37" t="n">
        <v>75</v>
      </c>
      <c r="F9273" s="37" t="inlineStr">
        <is>
          <t>Differs from upstream baseline</t>
        </is>
      </c>
      <c r="G9273" s="3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37" t="inlineStr">
        <is>
          <t>2026-10-06</t>
        </is>
      </c>
      <c r="B9275" s="37" t="inlineStr">
        <is>
          <t>Pokemon Stats</t>
        </is>
      </c>
      <c r="C9275" s="37" t="inlineStr">
        <is>
          <t>Primeape baseDefense</t>
        </is>
      </c>
      <c r="D9275" s="37" t="n">
        <v>60</v>
      </c>
      <c r="E9275" s="37" t="n">
        <v>80</v>
      </c>
      <c r="F9275" s="37" t="inlineStr">
        <is>
          <t>Differs from upstream baseline</t>
        </is>
      </c>
      <c r="G9275" s="3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37" t="inlineStr">
        <is>
          <t>2026-10-06</t>
        </is>
      </c>
      <c r="B9277" s="37" t="inlineStr">
        <is>
          <t>Pokemon Stats</t>
        </is>
      </c>
      <c r="C9277" s="37" t="inlineStr">
        <is>
          <t>Primeape baseSpDefense</t>
        </is>
      </c>
      <c r="D9277" s="37" t="n">
        <v>70</v>
      </c>
      <c r="E9277" s="37" t="n">
        <v>90</v>
      </c>
      <c r="F9277" s="37" t="inlineStr">
        <is>
          <t>Differs from upstream baseline</t>
        </is>
      </c>
      <c r="G9277" s="3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37" t="inlineStr">
        <is>
          <t>2026-10-06</t>
        </is>
      </c>
      <c r="B9279" s="37" t="inlineStr">
        <is>
          <t>Pokemon Stats</t>
        </is>
      </c>
      <c r="C9279" s="37" t="inlineStr">
        <is>
          <t>Prinplup baseAttack</t>
        </is>
      </c>
      <c r="D9279" s="37" t="n">
        <v>66</v>
      </c>
      <c r="E9279" s="37" t="n">
        <v>81</v>
      </c>
      <c r="F9279" s="37" t="inlineStr">
        <is>
          <t>Differs from upstream baseline</t>
        </is>
      </c>
      <c r="G9279" s="3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37" t="inlineStr">
        <is>
          <t>2026-10-06</t>
        </is>
      </c>
      <c r="B9281" s="37" t="inlineStr">
        <is>
          <t>Abilities</t>
        </is>
      </c>
      <c r="C9281" s="37" t="inlineStr">
        <is>
          <t>Prinplup abilities</t>
        </is>
      </c>
      <c r="D9281" s="37" t="inlineStr">
        <is>
          <t>Torrent / Competitive</t>
        </is>
      </c>
      <c r="E9281" s="37" t="inlineStr">
        <is>
          <t>Swift Swim / Torrent / Competitive</t>
        </is>
      </c>
      <c r="F9281" s="37" t="inlineStr">
        <is>
          <t>Differs from upstream baseline</t>
        </is>
      </c>
      <c r="G9281" s="3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37" t="inlineStr">
        <is>
          <t>2026-10-06</t>
        </is>
      </c>
      <c r="B9283" s="37" t="inlineStr">
        <is>
          <t>Pokemon Stats</t>
        </is>
      </c>
      <c r="C9283" s="37" t="inlineStr">
        <is>
          <t>Probopass baseAttack</t>
        </is>
      </c>
      <c r="D9283" s="37" t="n">
        <v>55</v>
      </c>
      <c r="E9283" s="37" t="n">
        <v>75</v>
      </c>
      <c r="F9283" s="37" t="inlineStr">
        <is>
          <t>Differs from upstream baseline</t>
        </is>
      </c>
      <c r="G9283" s="3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37" t="inlineStr">
        <is>
          <t>2026-10-06</t>
        </is>
      </c>
      <c r="B9285" s="37" t="inlineStr">
        <is>
          <t>Abilities</t>
        </is>
      </c>
      <c r="C9285" s="37" t="inlineStr">
        <is>
          <t>Psyduck abilities</t>
        </is>
      </c>
      <c r="D9285" s="37" t="inlineStr">
        <is>
          <t>Damp / Cloud Nine / Swift Swim</t>
        </is>
      </c>
      <c r="E9285" s="37" t="inlineStr">
        <is>
          <t>Simple / Unaware / Swift Swim</t>
        </is>
      </c>
      <c r="F9285" s="37" t="inlineStr">
        <is>
          <t>Differs from upstream baseline</t>
        </is>
      </c>
      <c r="G9285" s="3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37" t="inlineStr">
        <is>
          <t>2026-10-06</t>
        </is>
      </c>
      <c r="B9287" s="37" t="inlineStr">
        <is>
          <t>Evolutions</t>
        </is>
      </c>
      <c r="C9287" s="37" t="inlineStr">
        <is>
          <t>Pumpkaboo evolution</t>
        </is>
      </c>
      <c r="D9287" s="37" t="inlineStr">
        <is>
          <t>Trade -&gt; Gourgeist Large; Item (Linking Cord) -&gt; Gourgeist Large</t>
        </is>
      </c>
      <c r="E9287" s="37" t="inlineStr">
        <is>
          <t>Lv 30 -&gt; Gourgeist Large; Item (Linking Cord) -&gt; Gourgeist Large</t>
        </is>
      </c>
      <c r="F9287" s="37" t="inlineStr">
        <is>
          <t>Differs from upstream baseline</t>
        </is>
      </c>
      <c r="G9287" s="3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37" t="inlineStr">
        <is>
          <t>2026-10-06</t>
        </is>
      </c>
      <c r="B9289" s="37" t="inlineStr">
        <is>
          <t>Evolutions</t>
        </is>
      </c>
      <c r="C9289" s="37" t="inlineStr">
        <is>
          <t>Pumpkaboo evolution</t>
        </is>
      </c>
      <c r="D9289" s="37" t="inlineStr">
        <is>
          <t>Trade -&gt; Gourgeist Super; Item (Linking Cord) -&gt; Gourgeist Super</t>
        </is>
      </c>
      <c r="E9289" s="37" t="inlineStr">
        <is>
          <t>Lv 30 -&gt; Gourgeist Super; Item (Linking Cord) -&gt; Gourgeist Super</t>
        </is>
      </c>
      <c r="F9289" s="37" t="inlineStr">
        <is>
          <t>Differs from upstream baseline</t>
        </is>
      </c>
      <c r="G9289" s="3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37" t="inlineStr">
        <is>
          <t>2026-10-06</t>
        </is>
      </c>
      <c r="B9291" s="37" t="inlineStr">
        <is>
          <t>Pokemon Stats</t>
        </is>
      </c>
      <c r="C9291" s="37" t="inlineStr">
        <is>
          <t>Purrloin baseHP</t>
        </is>
      </c>
      <c r="D9291" s="37" t="n">
        <v>41</v>
      </c>
      <c r="E9291" s="37" t="n">
        <v>46</v>
      </c>
      <c r="F9291" s="37" t="inlineStr">
        <is>
          <t>Differs from upstream baseline</t>
        </is>
      </c>
      <c r="G9291" s="3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37" t="inlineStr">
        <is>
          <t>2026-10-06</t>
        </is>
      </c>
      <c r="B9293" s="37" t="inlineStr">
        <is>
          <t>Pokemon Stats</t>
        </is>
      </c>
      <c r="C9293" s="37" t="inlineStr">
        <is>
          <t>Purrloin baseDefense</t>
        </is>
      </c>
      <c r="D9293" s="37" t="n">
        <v>37</v>
      </c>
      <c r="E9293" s="37" t="n">
        <v>45</v>
      </c>
      <c r="F9293" s="37" t="inlineStr">
        <is>
          <t>Differs from upstream baseline</t>
        </is>
      </c>
      <c r="G9293" s="3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37" t="inlineStr">
        <is>
          <t>2026-10-06</t>
        </is>
      </c>
      <c r="B9295" s="37" t="inlineStr">
        <is>
          <t>Pokemon Stats</t>
        </is>
      </c>
      <c r="C9295" s="37" t="inlineStr">
        <is>
          <t>Purugly baseHP</t>
        </is>
      </c>
      <c r="D9295" s="37" t="n">
        <v>71</v>
      </c>
      <c r="E9295" s="37" t="n">
        <v>91</v>
      </c>
      <c r="F9295" s="37" t="inlineStr">
        <is>
          <t>Differs from upstream baseline</t>
        </is>
      </c>
      <c r="G9295" s="3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37" t="inlineStr">
        <is>
          <t>2026-10-06</t>
        </is>
      </c>
      <c r="B9297" s="37" t="inlineStr">
        <is>
          <t>Pokemon Stats</t>
        </is>
      </c>
      <c r="C9297" s="37" t="inlineStr">
        <is>
          <t>Purugly baseSpDefense</t>
        </is>
      </c>
      <c r="D9297" s="37" t="n">
        <v>59</v>
      </c>
      <c r="E9297" s="37" t="n">
        <v>69</v>
      </c>
      <c r="F9297" s="37" t="inlineStr">
        <is>
          <t>Differs from upstream baseline</t>
        </is>
      </c>
      <c r="G9297" s="3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37" t="inlineStr">
        <is>
          <t>2026-10-06</t>
        </is>
      </c>
      <c r="B9299" s="37" t="inlineStr">
        <is>
          <t>Pokemon Stats</t>
        </is>
      </c>
      <c r="C9299" s="37" t="inlineStr">
        <is>
          <t>Pyroar baseAttack</t>
        </is>
      </c>
      <c r="D9299" s="37" t="n">
        <v>68</v>
      </c>
      <c r="E9299" s="37" t="n">
        <v>30</v>
      </c>
      <c r="F9299" s="37" t="inlineStr">
        <is>
          <t>Differs from upstream baseline</t>
        </is>
      </c>
      <c r="G9299" s="3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37" t="inlineStr">
        <is>
          <t>2026-10-06</t>
        </is>
      </c>
      <c r="B9301" s="37" t="inlineStr">
        <is>
          <t>Pokemon Stats</t>
        </is>
      </c>
      <c r="C9301" s="37" t="inlineStr">
        <is>
          <t>Pyroar baseSpeed</t>
        </is>
      </c>
      <c r="D9301" s="37" t="n">
        <v>106</v>
      </c>
      <c r="E9301" s="37" t="n">
        <v>133</v>
      </c>
      <c r="F9301" s="37" t="inlineStr">
        <is>
          <t>Differs from upstream baseline</t>
        </is>
      </c>
      <c r="G9301" s="3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37" t="inlineStr">
        <is>
          <t>2026-10-06</t>
        </is>
      </c>
      <c r="B9303" s="37" t="inlineStr">
        <is>
          <t>Abilities</t>
        </is>
      </c>
      <c r="C9303" s="37" t="inlineStr">
        <is>
          <t>Quagsire abilities</t>
        </is>
      </c>
      <c r="D9303" s="37" t="inlineStr">
        <is>
          <t>Damp / Water Absorb / Unaware</t>
        </is>
      </c>
      <c r="E9303" s="37" t="inlineStr">
        <is>
          <t>Simple / Poison Point / Unaware</t>
        </is>
      </c>
      <c r="F9303" s="37" t="inlineStr">
        <is>
          <t>Differs from upstream baseline</t>
        </is>
      </c>
      <c r="G9303" s="3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37" t="inlineStr">
        <is>
          <t>2026-10-06</t>
        </is>
      </c>
      <c r="B9305" s="37" t="inlineStr">
        <is>
          <t>Pokemon Stats</t>
        </is>
      </c>
      <c r="C9305" s="37" t="inlineStr">
        <is>
          <t>Qwilfish baseHP</t>
        </is>
      </c>
      <c r="D9305" s="37" t="n">
        <v>65</v>
      </c>
      <c r="E9305" s="37" t="n">
        <v>75</v>
      </c>
      <c r="F9305" s="37" t="inlineStr">
        <is>
          <t>Differs from upstream baseline</t>
        </is>
      </c>
      <c r="G9305" s="3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37" t="inlineStr">
        <is>
          <t>2026-10-06</t>
        </is>
      </c>
      <c r="B9307" s="37" t="inlineStr">
        <is>
          <t>Pokemon Stats</t>
        </is>
      </c>
      <c r="C9307" s="37" t="inlineStr">
        <is>
          <t>Qwilfish baseDefense</t>
        </is>
      </c>
      <c r="D9307" s="37" t="n">
        <v>85</v>
      </c>
      <c r="E9307" s="37" t="n">
        <v>95</v>
      </c>
      <c r="F9307" s="37" t="inlineStr">
        <is>
          <t>Differs from upstream baseline</t>
        </is>
      </c>
      <c r="G9307" s="3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37" t="inlineStr">
        <is>
          <t>2026-10-06</t>
        </is>
      </c>
      <c r="B9309" s="37" t="inlineStr">
        <is>
          <t>Pokemon Stats</t>
        </is>
      </c>
      <c r="C9309" s="37" t="inlineStr">
        <is>
          <t>Qwilfish baseSpDefense</t>
        </is>
      </c>
      <c r="D9309" s="37" t="n">
        <v>55</v>
      </c>
      <c r="E9309" s="37" t="n">
        <v>65</v>
      </c>
      <c r="F9309" s="37" t="inlineStr">
        <is>
          <t>Differs from upstream baseline</t>
        </is>
      </c>
      <c r="G9309" s="3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37" t="inlineStr">
        <is>
          <t>2026-10-06</t>
        </is>
      </c>
      <c r="B9311" s="37" t="inlineStr">
        <is>
          <t>Pokemon Stats</t>
        </is>
      </c>
      <c r="C9311" s="37" t="inlineStr">
        <is>
          <t>Raichu baseDefense</t>
        </is>
      </c>
      <c r="D9311" s="37" t="n">
        <v>55</v>
      </c>
      <c r="E9311" s="37" t="n">
        <v>60</v>
      </c>
      <c r="F9311" s="37" t="inlineStr">
        <is>
          <t>Differs from upstream baseline</t>
        </is>
      </c>
      <c r="G9311" s="3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37" t="inlineStr">
        <is>
          <t>2026-10-06</t>
        </is>
      </c>
      <c r="B9313" s="37" t="inlineStr">
        <is>
          <t>Abilities</t>
        </is>
      </c>
      <c r="C9313" s="37" t="inlineStr">
        <is>
          <t>Raichu abilities</t>
        </is>
      </c>
      <c r="D9313" s="37" t="inlineStr">
        <is>
          <t>Static / Lightning Rod</t>
        </is>
      </c>
      <c r="E9313" s="37" t="inlineStr">
        <is>
          <t>Lightning Rod / Lightning Rod</t>
        </is>
      </c>
      <c r="F9313" s="37" t="inlineStr">
        <is>
          <t>Differs from upstream baseline</t>
        </is>
      </c>
      <c r="G9313" s="3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37" t="inlineStr">
        <is>
          <t>2026-10-06</t>
        </is>
      </c>
      <c r="B9315" s="37" t="inlineStr">
        <is>
          <t>Pokemon Stats</t>
        </is>
      </c>
      <c r="C9315" s="37" t="inlineStr">
        <is>
          <t>Raichu baseAttack</t>
        </is>
      </c>
      <c r="D9315" s="37" t="n">
        <v>85</v>
      </c>
      <c r="E9315" s="37" t="n">
        <v>86</v>
      </c>
      <c r="F9315" s="37" t="inlineStr">
        <is>
          <t>Differs from upstream baseline</t>
        </is>
      </c>
      <c r="G9315" s="3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37" t="inlineStr">
        <is>
          <t>2026-10-06</t>
        </is>
      </c>
      <c r="B9317" s="37" t="inlineStr">
        <is>
          <t>Pokemon Stats</t>
        </is>
      </c>
      <c r="C9317" s="37" t="inlineStr">
        <is>
          <t>Raikou baseSpAttack</t>
        </is>
      </c>
      <c r="D9317" s="37" t="n">
        <v>115</v>
      </c>
      <c r="E9317" s="37" t="n">
        <v>135</v>
      </c>
      <c r="F9317" s="37" t="inlineStr">
        <is>
          <t>Differs from upstream baseline</t>
        </is>
      </c>
      <c r="G9317" s="3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37" t="inlineStr">
        <is>
          <t>2026-10-06</t>
        </is>
      </c>
      <c r="B9319" s="37" t="inlineStr">
        <is>
          <t>Pokemon Stats</t>
        </is>
      </c>
      <c r="C9319" s="37" t="inlineStr">
        <is>
          <t>Rampardos baseAttack</t>
        </is>
      </c>
      <c r="D9319" s="37" t="n">
        <v>165</v>
      </c>
      <c r="E9319" s="37" t="n">
        <v>180</v>
      </c>
      <c r="F9319" s="37" t="inlineStr">
        <is>
          <t>Differs from upstream baseline</t>
        </is>
      </c>
      <c r="G9319" s="3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37" t="inlineStr">
        <is>
          <t>2026-10-06</t>
        </is>
      </c>
      <c r="B9321" s="37" t="inlineStr">
        <is>
          <t>Pokemon Stats</t>
        </is>
      </c>
      <c r="C9321" s="37" t="inlineStr">
        <is>
          <t>Rampardos baseSpAttack</t>
        </is>
      </c>
      <c r="D9321" s="37" t="n">
        <v>65</v>
      </c>
      <c r="E9321" s="37" t="n">
        <v>15</v>
      </c>
      <c r="F9321" s="37" t="inlineStr">
        <is>
          <t>Differs from upstream baseline</t>
        </is>
      </c>
      <c r="G9321" s="3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37" t="inlineStr">
        <is>
          <t>2026-10-06</t>
        </is>
      </c>
      <c r="B9323" s="37" t="inlineStr">
        <is>
          <t>Abilities</t>
        </is>
      </c>
      <c r="C9323" s="37" t="inlineStr">
        <is>
          <t>Rampardos abilities</t>
        </is>
      </c>
      <c r="D9323" s="37" t="inlineStr">
        <is>
          <t>Mold Breaker / Sheer Force</t>
        </is>
      </c>
      <c r="E9323" s="37" t="inlineStr">
        <is>
          <t>Rock Head / Mold Breaker / Sheer Force</t>
        </is>
      </c>
      <c r="F9323" s="37" t="inlineStr">
        <is>
          <t>Differs from upstream baseline</t>
        </is>
      </c>
      <c r="G9323" s="3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37" t="inlineStr">
        <is>
          <t>2026-10-06</t>
        </is>
      </c>
      <c r="B9325" s="37" t="inlineStr">
        <is>
          <t>Pokemon Stats</t>
        </is>
      </c>
      <c r="C9325" s="37" t="inlineStr">
        <is>
          <t>Rapidash baseAttack</t>
        </is>
      </c>
      <c r="D9325" s="37" t="n">
        <v>100</v>
      </c>
      <c r="E9325" s="37" t="n">
        <v>105</v>
      </c>
      <c r="F9325" s="37" t="inlineStr">
        <is>
          <t>Differs from upstream baseline</t>
        </is>
      </c>
      <c r="G9325" s="3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37" t="inlineStr">
        <is>
          <t>2026-10-06</t>
        </is>
      </c>
      <c r="B9327" s="37" t="inlineStr">
        <is>
          <t>Pokemon Stats</t>
        </is>
      </c>
      <c r="C9327" s="37" t="inlineStr">
        <is>
          <t>Rapidash baseSpAttack</t>
        </is>
      </c>
      <c r="D9327" s="37" t="n">
        <v>80</v>
      </c>
      <c r="E9327" s="37" t="n">
        <v>85</v>
      </c>
      <c r="F9327" s="37" t="inlineStr">
        <is>
          <t>Differs from upstream baseline</t>
        </is>
      </c>
      <c r="G9327" s="3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37" t="inlineStr">
        <is>
          <t>2026-10-06</t>
        </is>
      </c>
      <c r="B9329" s="37" t="inlineStr">
        <is>
          <t>Pokemon Stats</t>
        </is>
      </c>
      <c r="C9329" s="37" t="inlineStr">
        <is>
          <t>Rapidash baseSpeed</t>
        </is>
      </c>
      <c r="D9329" s="37" t="n">
        <v>105</v>
      </c>
      <c r="E9329" s="37" t="n">
        <v>110</v>
      </c>
      <c r="F9329" s="37" t="inlineStr">
        <is>
          <t>Differs from upstream baseline</t>
        </is>
      </c>
      <c r="G9329" s="3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37" t="inlineStr">
        <is>
          <t>2026-10-06</t>
        </is>
      </c>
      <c r="B9331" s="37" t="inlineStr">
        <is>
          <t>Abilities</t>
        </is>
      </c>
      <c r="C9331" s="37" t="inlineStr">
        <is>
          <t>Rapidash abilities</t>
        </is>
      </c>
      <c r="D9331" s="37" t="inlineStr">
        <is>
          <t>Run Away / Pastel Veil / Anticipation</t>
        </is>
      </c>
      <c r="E9331" s="37" t="inlineStr">
        <is>
          <t>Reckless / Reckless / Anticipation</t>
        </is>
      </c>
      <c r="F9331" s="37" t="inlineStr">
        <is>
          <t>Differs from upstream baseline</t>
        </is>
      </c>
      <c r="G9331" s="3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37" t="inlineStr">
        <is>
          <t>2026-10-06</t>
        </is>
      </c>
      <c r="B9333" s="37" t="inlineStr">
        <is>
          <t>Pokemon Stats</t>
        </is>
      </c>
      <c r="C9333" s="37" t="inlineStr">
        <is>
          <t>Raticate baseAttack</t>
        </is>
      </c>
      <c r="D9333" s="37" t="n">
        <v>71</v>
      </c>
      <c r="E9333" s="37" t="n">
        <v>113</v>
      </c>
      <c r="F9333" s="37" t="inlineStr">
        <is>
          <t>Differs from upstream baseline</t>
        </is>
      </c>
      <c r="G9333" s="3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37" t="inlineStr">
        <is>
          <t>2026-10-06</t>
        </is>
      </c>
      <c r="B9335" s="37" t="inlineStr">
        <is>
          <t>Pokemon Stats</t>
        </is>
      </c>
      <c r="C9335" s="37" t="inlineStr">
        <is>
          <t>Raticate baseSpAttack</t>
        </is>
      </c>
      <c r="D9335" s="37" t="n">
        <v>40</v>
      </c>
      <c r="E9335" s="37" t="n">
        <v>30</v>
      </c>
      <c r="F9335" s="37" t="inlineStr">
        <is>
          <t>Differs from upstream baseline</t>
        </is>
      </c>
      <c r="G9335" s="3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37" t="inlineStr">
        <is>
          <t>2026-10-06</t>
        </is>
      </c>
      <c r="B9337" s="37" t="inlineStr">
        <is>
          <t>Abilities</t>
        </is>
      </c>
      <c r="C9337" s="37" t="inlineStr">
        <is>
          <t>Rattata abilities</t>
        </is>
      </c>
      <c r="D9337" s="37" t="inlineStr">
        <is>
          <t>Run Away / Guts / Hustle</t>
        </is>
      </c>
      <c r="E9337" s="37" t="inlineStr">
        <is>
          <t>Guts / Guts / Hustle</t>
        </is>
      </c>
      <c r="F9337" s="37" t="inlineStr">
        <is>
          <t>Differs from upstream baseline</t>
        </is>
      </c>
      <c r="G9337" s="3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37" t="inlineStr">
        <is>
          <t>2026-10-06</t>
        </is>
      </c>
      <c r="B9339" s="37" t="inlineStr">
        <is>
          <t>Abilities</t>
        </is>
      </c>
      <c r="C9339" s="37" t="inlineStr">
        <is>
          <t>Rayquaza abilities</t>
        </is>
      </c>
      <c r="D9339" s="37" t="inlineStr">
        <is>
          <t>Delta Stream / Delta Stream / Delta Stream</t>
        </is>
      </c>
      <c r="E9339" s="37" t="inlineStr">
        <is>
          <t>Air Lock / Air Lock / Air Lock</t>
        </is>
      </c>
      <c r="F9339" s="37" t="inlineStr">
        <is>
          <t>Differs from upstream baseline</t>
        </is>
      </c>
      <c r="G9339" s="3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37" t="inlineStr">
        <is>
          <t>2026-10-06</t>
        </is>
      </c>
      <c r="B9341" s="37" t="inlineStr">
        <is>
          <t>Abilities</t>
        </is>
      </c>
      <c r="C9341" s="37" t="inlineStr">
        <is>
          <t>Regice abilities</t>
        </is>
      </c>
      <c r="D9341" s="37" t="inlineStr">
        <is>
          <t>Clear Body / Ice Body</t>
        </is>
      </c>
      <c r="E9341" s="37" t="inlineStr">
        <is>
          <t>Filter / Ice Body / Ice Body</t>
        </is>
      </c>
      <c r="F9341" s="37" t="inlineStr">
        <is>
          <t>Differs from upstream baseline</t>
        </is>
      </c>
      <c r="G9341" s="3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37" t="inlineStr">
        <is>
          <t>2026-10-06</t>
        </is>
      </c>
      <c r="B9343" s="37" t="inlineStr">
        <is>
          <t>Pokemon Stats</t>
        </is>
      </c>
      <c r="C9343" s="37" t="inlineStr">
        <is>
          <t>Regirock baseAttack</t>
        </is>
      </c>
      <c r="D9343" s="37" t="n">
        <v>100</v>
      </c>
      <c r="E9343" s="37" t="n">
        <v>120</v>
      </c>
      <c r="F9343" s="37" t="inlineStr">
        <is>
          <t>Differs from upstream baseline</t>
        </is>
      </c>
      <c r="G9343" s="3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37" t="inlineStr">
        <is>
          <t>2026-10-06</t>
        </is>
      </c>
      <c r="B9345" s="37" t="inlineStr">
        <is>
          <t>Pokemon Stats</t>
        </is>
      </c>
      <c r="C9345" s="37" t="inlineStr">
        <is>
          <t>Registeel baseAttack</t>
        </is>
      </c>
      <c r="D9345" s="37" t="n">
        <v>75</v>
      </c>
      <c r="E9345" s="37" t="n">
        <v>80</v>
      </c>
      <c r="F9345" s="37" t="inlineStr">
        <is>
          <t>Differs from upstream baseline</t>
        </is>
      </c>
      <c r="G9345" s="3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37" t="inlineStr">
        <is>
          <t>2026-10-06</t>
        </is>
      </c>
      <c r="B9347" s="37" t="inlineStr">
        <is>
          <t>Pokemon Stats</t>
        </is>
      </c>
      <c r="C9347" s="37" t="inlineStr">
        <is>
          <t>Registeel baseSpAttack</t>
        </is>
      </c>
      <c r="D9347" s="37" t="n">
        <v>75</v>
      </c>
      <c r="E9347" s="37" t="n">
        <v>35</v>
      </c>
      <c r="F9347" s="37" t="inlineStr">
        <is>
          <t>Differs from upstream baseline</t>
        </is>
      </c>
      <c r="G9347" s="3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37" t="inlineStr">
        <is>
          <t>2026-10-06</t>
        </is>
      </c>
      <c r="B9349" s="37" t="inlineStr">
        <is>
          <t>Pokemon Stats</t>
        </is>
      </c>
      <c r="C9349" s="37" t="inlineStr">
        <is>
          <t>Registeel baseSpeed</t>
        </is>
      </c>
      <c r="D9349" s="37" t="n">
        <v>50</v>
      </c>
      <c r="E9349" s="37" t="n">
        <v>5</v>
      </c>
      <c r="F9349" s="37" t="inlineStr">
        <is>
          <t>Differs from upstream baseline</t>
        </is>
      </c>
      <c r="G9349" s="3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37" t="inlineStr">
        <is>
          <t>2026-10-06</t>
        </is>
      </c>
      <c r="B9351" s="37" t="inlineStr">
        <is>
          <t>Abilities</t>
        </is>
      </c>
      <c r="C9351" s="37" t="inlineStr">
        <is>
          <t>Remoraid abilities</t>
        </is>
      </c>
      <c r="D9351" s="37" t="inlineStr">
        <is>
          <t>Hustle / Sniper / Moody</t>
        </is>
      </c>
      <c r="E9351" s="37" t="inlineStr">
        <is>
          <t>Sniper / Sniper / Moody</t>
        </is>
      </c>
      <c r="F9351" s="37" t="inlineStr">
        <is>
          <t>Differs from upstream baseline</t>
        </is>
      </c>
      <c r="G9351" s="3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37" t="inlineStr">
        <is>
          <t>2026-10-06</t>
        </is>
      </c>
      <c r="B9353" s="37" t="inlineStr">
        <is>
          <t>Pokemon Stats</t>
        </is>
      </c>
      <c r="C9353" s="37" t="inlineStr">
        <is>
          <t>Reuniclus baseDefense</t>
        </is>
      </c>
      <c r="D9353" s="37" t="n">
        <v>75</v>
      </c>
      <c r="E9353" s="37" t="n">
        <v>77</v>
      </c>
      <c r="F9353" s="37" t="inlineStr">
        <is>
          <t>Differs from upstream baseline</t>
        </is>
      </c>
      <c r="G9353" s="3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37" t="inlineStr">
        <is>
          <t>2026-10-06</t>
        </is>
      </c>
      <c r="B9355" s="37" t="inlineStr">
        <is>
          <t>Pokemon Stats</t>
        </is>
      </c>
      <c r="C9355" s="37" t="inlineStr">
        <is>
          <t>Reuniclus baseSpeed</t>
        </is>
      </c>
      <c r="D9355" s="37" t="n">
        <v>30</v>
      </c>
      <c r="E9355" s="37" t="n">
        <v>70</v>
      </c>
      <c r="F9355" s="37" t="inlineStr">
        <is>
          <t>Differs from upstream baseline</t>
        </is>
      </c>
      <c r="G9355" s="3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37" t="inlineStr">
        <is>
          <t>2026-10-06</t>
        </is>
      </c>
      <c r="B9357" s="37" t="inlineStr">
        <is>
          <t>Abilities</t>
        </is>
      </c>
      <c r="C9357" s="37" t="inlineStr">
        <is>
          <t>Riolu abilities</t>
        </is>
      </c>
      <c r="D9357" s="37" t="inlineStr">
        <is>
          <t>Steadfast / Inner Focus / Prankster</t>
        </is>
      </c>
      <c r="E9357" s="37" t="inlineStr">
        <is>
          <t>Adaptability / Adaptability / Prankster</t>
        </is>
      </c>
      <c r="F9357" s="37" t="inlineStr">
        <is>
          <t>Differs from upstream baseline</t>
        </is>
      </c>
      <c r="G9357" s="3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37" t="inlineStr">
        <is>
          <t>2026-10-06</t>
        </is>
      </c>
      <c r="B9359" s="37" t="inlineStr">
        <is>
          <t>Evolutions</t>
        </is>
      </c>
      <c r="C9359" s="37" t="inlineStr">
        <is>
          <t>Roggenrola evolution</t>
        </is>
      </c>
      <c r="D9359" s="37" t="inlineStr">
        <is>
          <t>Lv 25 -&gt; Boldore</t>
        </is>
      </c>
      <c r="E9359" s="37" t="inlineStr">
        <is>
          <t>Lv 22 -&gt; Boldore</t>
        </is>
      </c>
      <c r="F9359" s="37" t="inlineStr">
        <is>
          <t>Differs from upstream baseline</t>
        </is>
      </c>
      <c r="G9359" s="3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37" t="inlineStr">
        <is>
          <t>2026-10-06</t>
        </is>
      </c>
      <c r="B9361" s="37" t="inlineStr">
        <is>
          <t>Evolutions</t>
        </is>
      </c>
      <c r="C9361" s="37" t="inlineStr">
        <is>
          <t>Roselia evolution</t>
        </is>
      </c>
      <c r="D9361" s="37" t="inlineStr">
        <is>
          <t>Item (Shiny Stone) -&gt; Roserade</t>
        </is>
      </c>
      <c r="E9361" s="37" t="inlineStr">
        <is>
          <t>Item (Leaf Stone) -&gt; Roserade</t>
        </is>
      </c>
      <c r="F9361" s="37" t="inlineStr">
        <is>
          <t>Differs from upstream baseline</t>
        </is>
      </c>
      <c r="G9361" s="3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37" t="inlineStr">
        <is>
          <t>2026-10-06</t>
        </is>
      </c>
      <c r="B9363" s="37" t="inlineStr">
        <is>
          <t>Abilities</t>
        </is>
      </c>
      <c r="C9363" s="37" t="inlineStr">
        <is>
          <t>Roserade abilities</t>
        </is>
      </c>
      <c r="D9363" s="37" t="inlineStr">
        <is>
          <t>Natural Cure / Poison Point / Technician</t>
        </is>
      </c>
      <c r="E9363" s="37" t="inlineStr">
        <is>
          <t>Natural Cure / Natural Cure / Technician</t>
        </is>
      </c>
      <c r="F9363" s="37" t="inlineStr">
        <is>
          <t>Differs from upstream baseline</t>
        </is>
      </c>
      <c r="G9363" s="3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37" t="inlineStr">
        <is>
          <t>2026-10-06</t>
        </is>
      </c>
      <c r="B9365" s="37" t="inlineStr">
        <is>
          <t>Pokemon Stats</t>
        </is>
      </c>
      <c r="C9365" s="37" t="inlineStr">
        <is>
          <t>Rotom baseDefense</t>
        </is>
      </c>
      <c r="D9365" s="37" t="n">
        <v>77</v>
      </c>
      <c r="E9365" s="37" t="n">
        <v>107</v>
      </c>
      <c r="F9365" s="37" t="inlineStr">
        <is>
          <t>Differs from upstream baseline</t>
        </is>
      </c>
      <c r="G9365" s="3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37" t="inlineStr">
        <is>
          <t>2026-10-06</t>
        </is>
      </c>
      <c r="B9367" s="37" t="inlineStr">
        <is>
          <t>Pokemon Stats</t>
        </is>
      </c>
      <c r="C9367" s="37" t="inlineStr">
        <is>
          <t>Rotom baseSpDefense</t>
        </is>
      </c>
      <c r="D9367" s="37" t="n">
        <v>77</v>
      </c>
      <c r="E9367" s="37" t="n">
        <v>107</v>
      </c>
      <c r="F9367" s="37" t="inlineStr">
        <is>
          <t>Differs from upstream baseline</t>
        </is>
      </c>
      <c r="G9367" s="3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37" t="inlineStr">
        <is>
          <t>2026-10-06</t>
        </is>
      </c>
      <c r="B9369" s="37" t="inlineStr">
        <is>
          <t>Pokemon Stats</t>
        </is>
      </c>
      <c r="C9369" s="37" t="inlineStr">
        <is>
          <t>Rufflet baseAttack</t>
        </is>
      </c>
      <c r="D9369" s="37" t="n">
        <v>83</v>
      </c>
      <c r="E9369" s="37" t="n">
        <v>87</v>
      </c>
      <c r="F9369" s="37" t="inlineStr">
        <is>
          <t>Differs from upstream baseline</t>
        </is>
      </c>
      <c r="G9369" s="3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37" t="inlineStr">
        <is>
          <t>2026-10-06</t>
        </is>
      </c>
      <c r="B9371" s="37" t="inlineStr">
        <is>
          <t>Pokemon Stats</t>
        </is>
      </c>
      <c r="C9371" s="37" t="inlineStr">
        <is>
          <t>Rufflet baseSpeed</t>
        </is>
      </c>
      <c r="D9371" s="37" t="n">
        <v>60</v>
      </c>
      <c r="E9371" s="37" t="n">
        <v>63</v>
      </c>
      <c r="F9371" s="37" t="inlineStr">
        <is>
          <t>Differs from upstream baseline</t>
        </is>
      </c>
      <c r="G9371" s="3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37" t="inlineStr">
        <is>
          <t>2026-10-06</t>
        </is>
      </c>
      <c r="B9373" s="37" t="inlineStr">
        <is>
          <t>Pokemon Stats</t>
        </is>
      </c>
      <c r="C9373" s="37" t="inlineStr">
        <is>
          <t>Runerigus baseAttack</t>
        </is>
      </c>
      <c r="D9373" s="37" t="n">
        <v>95</v>
      </c>
      <c r="E9373" s="37" t="n">
        <v>115</v>
      </c>
      <c r="F9373" s="37" t="inlineStr">
        <is>
          <t>Differs from upstream baseline</t>
        </is>
      </c>
      <c r="G9373" s="3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37" t="inlineStr">
        <is>
          <t>2026-10-06</t>
        </is>
      </c>
      <c r="B9375" s="37" t="inlineStr">
        <is>
          <t>Pokemon Stats</t>
        </is>
      </c>
      <c r="C9375" s="37" t="inlineStr">
        <is>
          <t>Sableye baseHP</t>
        </is>
      </c>
      <c r="D9375" s="37" t="n">
        <v>50</v>
      </c>
      <c r="E9375" s="37" t="n">
        <v>60</v>
      </c>
      <c r="F9375" s="37" t="inlineStr">
        <is>
          <t>Differs from upstream baseline</t>
        </is>
      </c>
      <c r="G9375" s="3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37" t="inlineStr">
        <is>
          <t>2026-10-06</t>
        </is>
      </c>
      <c r="B9377" s="37" t="inlineStr">
        <is>
          <t>Pokemon Stats</t>
        </is>
      </c>
      <c r="C9377" s="37" t="inlineStr">
        <is>
          <t>Sableye baseDefense</t>
        </is>
      </c>
      <c r="D9377" s="37" t="n">
        <v>75</v>
      </c>
      <c r="E9377" s="37" t="n">
        <v>105</v>
      </c>
      <c r="F9377" s="37" t="inlineStr">
        <is>
          <t>Differs from upstream baseline</t>
        </is>
      </c>
      <c r="G9377" s="3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37" t="inlineStr">
        <is>
          <t>2026-10-06</t>
        </is>
      </c>
      <c r="B9379" s="37" t="inlineStr">
        <is>
          <t>Abilities</t>
        </is>
      </c>
      <c r="C9379" s="37" t="inlineStr">
        <is>
          <t>Sableye abilities</t>
        </is>
      </c>
      <c r="D9379" s="37" t="inlineStr">
        <is>
          <t>Keen Eye / Stall / Prankster</t>
        </is>
      </c>
      <c r="E9379" s="37" t="inlineStr">
        <is>
          <t>Clear Body / Clear Body / Prankster</t>
        </is>
      </c>
      <c r="F9379" s="37" t="inlineStr">
        <is>
          <t>Differs from upstream baseline</t>
        </is>
      </c>
      <c r="G9379" s="3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37" t="inlineStr">
        <is>
          <t>2026-10-06</t>
        </is>
      </c>
      <c r="B9381" s="37" t="inlineStr">
        <is>
          <t>Pokemon Stats</t>
        </is>
      </c>
      <c r="C9381" s="37" t="inlineStr">
        <is>
          <t>Sableye baseDefense</t>
        </is>
      </c>
      <c r="D9381" s="37" t="n">
        <v>125</v>
      </c>
      <c r="E9381" s="37" t="n">
        <v>155</v>
      </c>
      <c r="F9381" s="37" t="inlineStr">
        <is>
          <t>Differs from upstream baseline</t>
        </is>
      </c>
      <c r="G9381" s="3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37" t="inlineStr">
        <is>
          <t>2026-10-06</t>
        </is>
      </c>
      <c r="B9383" s="37" t="inlineStr">
        <is>
          <t>Pokemon Stats</t>
        </is>
      </c>
      <c r="C9383" s="37" t="inlineStr">
        <is>
          <t>Salamence baseSpDefense</t>
        </is>
      </c>
      <c r="D9383" s="37" t="n">
        <v>80</v>
      </c>
      <c r="E9383" s="37" t="n">
        <v>85</v>
      </c>
      <c r="F9383" s="37" t="inlineStr">
        <is>
          <t>Differs from upstream baseline</t>
        </is>
      </c>
      <c r="G9383" s="3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37" t="inlineStr">
        <is>
          <t>2026-10-06</t>
        </is>
      </c>
      <c r="B9385" s="37" t="inlineStr">
        <is>
          <t>Pokemon Stats</t>
        </is>
      </c>
      <c r="C9385" s="37" t="inlineStr">
        <is>
          <t>Salamence baseSpDefense</t>
        </is>
      </c>
      <c r="D9385" s="37" t="n">
        <v>90</v>
      </c>
      <c r="E9385" s="37" t="n">
        <v>95</v>
      </c>
      <c r="F9385" s="37" t="inlineStr">
        <is>
          <t>Differs from upstream baseline</t>
        </is>
      </c>
      <c r="G9385" s="3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37" t="inlineStr">
        <is>
          <t>2026-10-06</t>
        </is>
      </c>
      <c r="B9387" s="37" t="inlineStr">
        <is>
          <t>Abilities</t>
        </is>
      </c>
      <c r="C9387" s="37" t="inlineStr">
        <is>
          <t>Samurott abilities</t>
        </is>
      </c>
      <c r="D9387" s="37" t="inlineStr">
        <is>
          <t>Torrent / Shell Armor</t>
        </is>
      </c>
      <c r="E9387" s="37" t="inlineStr">
        <is>
          <t>Torrent / Shell Armor / Sharpness</t>
        </is>
      </c>
      <c r="F9387" s="37" t="inlineStr">
        <is>
          <t>Differs from upstream baseline</t>
        </is>
      </c>
      <c r="G9387" s="3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37" t="inlineStr">
        <is>
          <t>2026-10-06</t>
        </is>
      </c>
      <c r="B9389" s="37" t="inlineStr">
        <is>
          <t>Pokemon Stats</t>
        </is>
      </c>
      <c r="C9389" s="37" t="inlineStr">
        <is>
          <t>Sandile baseAttack</t>
        </is>
      </c>
      <c r="D9389" s="37" t="n">
        <v>72</v>
      </c>
      <c r="E9389" s="37" t="n">
        <v>75</v>
      </c>
      <c r="F9389" s="37" t="inlineStr">
        <is>
          <t>Differs from upstream baseline</t>
        </is>
      </c>
      <c r="G9389" s="3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37" t="inlineStr">
        <is>
          <t>2026-10-06</t>
        </is>
      </c>
      <c r="B9391" s="37" t="inlineStr">
        <is>
          <t>Pokemon Stats</t>
        </is>
      </c>
      <c r="C9391" s="37" t="inlineStr">
        <is>
          <t>Sandile baseSpeed</t>
        </is>
      </c>
      <c r="D9391" s="37" t="n">
        <v>65</v>
      </c>
      <c r="E9391" s="37" t="n">
        <v>67</v>
      </c>
      <c r="F9391" s="37" t="inlineStr">
        <is>
          <t>Differs from upstream baseline</t>
        </is>
      </c>
      <c r="G9391" s="3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37" t="inlineStr">
        <is>
          <t>2026-10-06</t>
        </is>
      </c>
      <c r="B9393" s="37" t="inlineStr">
        <is>
          <t>Pokemon Stats</t>
        </is>
      </c>
      <c r="C9393" s="37" t="inlineStr">
        <is>
          <t>Sandshrew baseSpAttack</t>
        </is>
      </c>
      <c r="D9393" s="37" t="n">
        <v>20</v>
      </c>
      <c r="E9393" s="37" t="n">
        <v>10</v>
      </c>
      <c r="F9393" s="37" t="inlineStr">
        <is>
          <t>Differs from upstream baseline</t>
        </is>
      </c>
      <c r="G9393" s="3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37" t="inlineStr">
        <is>
          <t>2026-10-06</t>
        </is>
      </c>
      <c r="B9395" s="37" t="inlineStr">
        <is>
          <t>Abilities</t>
        </is>
      </c>
      <c r="C9395" s="37" t="inlineStr">
        <is>
          <t>Sandshrew abilities</t>
        </is>
      </c>
      <c r="D9395" s="37" t="inlineStr">
        <is>
          <t>Sand Veil / Sand Rush</t>
        </is>
      </c>
      <c r="E9395" s="37" t="inlineStr">
        <is>
          <t>Rough Skin / Rough Skin / Sand Rush</t>
        </is>
      </c>
      <c r="F9395" s="37" t="inlineStr">
        <is>
          <t>Differs from upstream baseline</t>
        </is>
      </c>
      <c r="G9395" s="3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37" t="inlineStr">
        <is>
          <t>2026-10-06</t>
        </is>
      </c>
      <c r="B9397" s="37" t="inlineStr">
        <is>
          <t>Pokemon Stats</t>
        </is>
      </c>
      <c r="C9397" s="37" t="inlineStr">
        <is>
          <t>Sandshrew baseSpDefense</t>
        </is>
      </c>
      <c r="D9397" s="37" t="n">
        <v>35</v>
      </c>
      <c r="E9397" s="37" t="n">
        <v>37</v>
      </c>
      <c r="F9397" s="37" t="inlineStr">
        <is>
          <t>Differs from upstream baseline</t>
        </is>
      </c>
      <c r="G9397" s="3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37" t="inlineStr">
        <is>
          <t>2026-10-06</t>
        </is>
      </c>
      <c r="B9399" s="37" t="inlineStr">
        <is>
          <t>Pokemon Stats</t>
        </is>
      </c>
      <c r="C9399" s="37" t="inlineStr">
        <is>
          <t>Sandslash baseDefense</t>
        </is>
      </c>
      <c r="D9399" s="37" t="n">
        <v>110</v>
      </c>
      <c r="E9399" s="37" t="n">
        <v>120</v>
      </c>
      <c r="F9399" s="37" t="inlineStr">
        <is>
          <t>Differs from upstream baseline</t>
        </is>
      </c>
      <c r="G9399" s="3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37" t="inlineStr">
        <is>
          <t>2026-10-06</t>
        </is>
      </c>
      <c r="B9401" s="37" t="inlineStr">
        <is>
          <t>Pokemon Stats</t>
        </is>
      </c>
      <c r="C9401" s="37" t="inlineStr">
        <is>
          <t>Sandslash baseSpDefense</t>
        </is>
      </c>
      <c r="D9401" s="37" t="n">
        <v>55</v>
      </c>
      <c r="E9401" s="37" t="n">
        <v>65</v>
      </c>
      <c r="F9401" s="37" t="inlineStr">
        <is>
          <t>Differs from upstream baseline</t>
        </is>
      </c>
      <c r="G9401" s="3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37" t="inlineStr">
        <is>
          <t>2026-10-06</t>
        </is>
      </c>
      <c r="B9403" s="37" t="inlineStr">
        <is>
          <t>Pokemon Stats</t>
        </is>
      </c>
      <c r="C9403" s="37" t="inlineStr">
        <is>
          <t>Sandslash baseSpAttack</t>
        </is>
      </c>
      <c r="D9403" s="37" t="n">
        <v>25</v>
      </c>
      <c r="E9403" s="37" t="n">
        <v>32</v>
      </c>
      <c r="F9403" s="37" t="inlineStr">
        <is>
          <t>Differs from upstream baseline</t>
        </is>
      </c>
      <c r="G9403" s="3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37" t="inlineStr">
        <is>
          <t>2026-10-06</t>
        </is>
      </c>
      <c r="B9405" s="37" t="inlineStr">
        <is>
          <t>Pokemon Stats</t>
        </is>
      </c>
      <c r="C9405" s="37" t="inlineStr">
        <is>
          <t>Sandslash baseSpeed</t>
        </is>
      </c>
      <c r="D9405" s="37" t="n">
        <v>65</v>
      </c>
      <c r="E9405" s="37" t="n">
        <v>68</v>
      </c>
      <c r="F9405" s="37" t="inlineStr">
        <is>
          <t>Differs from upstream baseline</t>
        </is>
      </c>
      <c r="G9405" s="3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37" t="inlineStr">
        <is>
          <t>2026-10-06</t>
        </is>
      </c>
      <c r="B9407" s="37" t="inlineStr">
        <is>
          <t>Pokemon Stats</t>
        </is>
      </c>
      <c r="C9407" s="37" t="inlineStr">
        <is>
          <t>Sawk baseDefense</t>
        </is>
      </c>
      <c r="D9407" s="37" t="n">
        <v>75</v>
      </c>
      <c r="E9407" s="37" t="n">
        <v>84</v>
      </c>
      <c r="F9407" s="37" t="inlineStr">
        <is>
          <t>Differs from upstream baseline</t>
        </is>
      </c>
      <c r="G9407" s="3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37" t="inlineStr">
        <is>
          <t>2026-10-06</t>
        </is>
      </c>
      <c r="B9409" s="37" t="inlineStr">
        <is>
          <t>Pokemon Stats</t>
        </is>
      </c>
      <c r="C9409" s="37" t="inlineStr">
        <is>
          <t>Sawk baseSpeed</t>
        </is>
      </c>
      <c r="D9409" s="37" t="n">
        <v>85</v>
      </c>
      <c r="E9409" s="37" t="n">
        <v>105</v>
      </c>
      <c r="F9409" s="37" t="inlineStr">
        <is>
          <t>Differs from upstream baseline</t>
        </is>
      </c>
      <c r="G9409" s="3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37" t="inlineStr">
        <is>
          <t>2026-10-06</t>
        </is>
      </c>
      <c r="B9411" s="37" t="inlineStr">
        <is>
          <t>Pokemon Stats</t>
        </is>
      </c>
      <c r="C9411" s="37" t="inlineStr">
        <is>
          <t>Sawsbuck baseSpAttack</t>
        </is>
      </c>
      <c r="D9411" s="37" t="n">
        <v>60</v>
      </c>
      <c r="E9411" s="37" t="n">
        <v>30</v>
      </c>
      <c r="F9411" s="37" t="inlineStr">
        <is>
          <t>Differs from upstream baseline</t>
        </is>
      </c>
      <c r="G9411" s="3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37" t="inlineStr">
        <is>
          <t>2026-10-06</t>
        </is>
      </c>
      <c r="B9413" s="37" t="inlineStr">
        <is>
          <t>Pokemon Stats</t>
        </is>
      </c>
      <c r="C9413" s="37" t="inlineStr">
        <is>
          <t>Sawsbuck baseAttack</t>
        </is>
      </c>
      <c r="D9413" s="37" t="n">
        <v>100</v>
      </c>
      <c r="E9413" s="37" t="n">
        <v>126</v>
      </c>
      <c r="F9413" s="37" t="inlineStr">
        <is>
          <t>Differs from upstream baseline</t>
        </is>
      </c>
      <c r="G9413" s="3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37" t="inlineStr">
        <is>
          <t>2026-10-06</t>
        </is>
      </c>
      <c r="B9415" s="37" t="inlineStr">
        <is>
          <t>Pokemon Stats</t>
        </is>
      </c>
      <c r="C9415" s="37" t="inlineStr">
        <is>
          <t>Sceptile baseAttack</t>
        </is>
      </c>
      <c r="D9415" s="37" t="n">
        <v>85</v>
      </c>
      <c r="E9415" s="37" t="n">
        <v>100</v>
      </c>
      <c r="F9415" s="37" t="inlineStr">
        <is>
          <t>Differs from upstream baseline</t>
        </is>
      </c>
      <c r="G9415" s="3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37" t="inlineStr">
        <is>
          <t>2026-10-06</t>
        </is>
      </c>
      <c r="B9417" s="37" t="inlineStr">
        <is>
          <t>Pokemon Stats</t>
        </is>
      </c>
      <c r="C9417" s="37" t="inlineStr">
        <is>
          <t>Sceptile baseSpDefense</t>
        </is>
      </c>
      <c r="D9417" s="37" t="n">
        <v>85</v>
      </c>
      <c r="E9417" s="37" t="n">
        <v>80</v>
      </c>
      <c r="F9417" s="37" t="inlineStr">
        <is>
          <t>Differs from upstream baseline</t>
        </is>
      </c>
      <c r="G9417" s="3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37" t="inlineStr">
        <is>
          <t>2026-10-06</t>
        </is>
      </c>
      <c r="B9419" s="37" t="inlineStr">
        <is>
          <t>Pokemon Stats</t>
        </is>
      </c>
      <c r="C9419" s="37" t="inlineStr">
        <is>
          <t>Sceptile baseSpAttack</t>
        </is>
      </c>
      <c r="D9419" s="37" t="n">
        <v>145</v>
      </c>
      <c r="E9419" s="37" t="n">
        <v>140</v>
      </c>
      <c r="F9419" s="37" t="inlineStr">
        <is>
          <t>Differs from upstream baseline</t>
        </is>
      </c>
      <c r="G9419" s="3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37" t="inlineStr">
        <is>
          <t>2026-10-06</t>
        </is>
      </c>
      <c r="B9421" s="37" t="inlineStr">
        <is>
          <t>Pokemon Stats</t>
        </is>
      </c>
      <c r="C9421" s="37" t="inlineStr">
        <is>
          <t>Scolipede baseHP</t>
        </is>
      </c>
      <c r="D9421" s="37" t="n">
        <v>60</v>
      </c>
      <c r="E9421" s="37" t="n">
        <v>75</v>
      </c>
      <c r="F9421" s="37" t="inlineStr">
        <is>
          <t>Differs from upstream baseline</t>
        </is>
      </c>
      <c r="G9421" s="3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37" t="inlineStr">
        <is>
          <t>2026-10-06</t>
        </is>
      </c>
      <c r="B9423" s="37" t="inlineStr">
        <is>
          <t>Pokemon Stats</t>
        </is>
      </c>
      <c r="C9423" s="37" t="inlineStr">
        <is>
          <t>Scolipede baseSpAttack</t>
        </is>
      </c>
      <c r="D9423" s="37" t="n">
        <v>55</v>
      </c>
      <c r="E9423" s="37" t="n">
        <v>30</v>
      </c>
      <c r="F9423" s="37" t="inlineStr">
        <is>
          <t>Differs from upstream baseline</t>
        </is>
      </c>
      <c r="G9423" s="3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37" t="inlineStr">
        <is>
          <t>2026-10-06</t>
        </is>
      </c>
      <c r="B9425" s="37" t="inlineStr">
        <is>
          <t>Pokemon Stats</t>
        </is>
      </c>
      <c r="C9425" s="37" t="inlineStr">
        <is>
          <t>Scolipede baseSpeed</t>
        </is>
      </c>
      <c r="D9425" s="37" t="n">
        <v>112</v>
      </c>
      <c r="E9425" s="37" t="n">
        <v>126</v>
      </c>
      <c r="F9425" s="37" t="inlineStr">
        <is>
          <t>Differs from upstream baseline</t>
        </is>
      </c>
      <c r="G9425" s="3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37" t="inlineStr">
        <is>
          <t>2026-10-06</t>
        </is>
      </c>
      <c r="B9427" s="37" t="inlineStr">
        <is>
          <t>Pokemon Stats</t>
        </is>
      </c>
      <c r="C9427" s="37" t="inlineStr">
        <is>
          <t>Scrafty baseSpAttack</t>
        </is>
      </c>
      <c r="D9427" s="37" t="n">
        <v>45</v>
      </c>
      <c r="E9427" s="37" t="n">
        <v>30</v>
      </c>
      <c r="F9427" s="37" t="inlineStr">
        <is>
          <t>Differs from upstream baseline</t>
        </is>
      </c>
      <c r="G9427" s="3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37" t="inlineStr">
        <is>
          <t>2026-10-06</t>
        </is>
      </c>
      <c r="B9429" s="37" t="inlineStr">
        <is>
          <t>Pokemon Stats</t>
        </is>
      </c>
      <c r="C9429" s="37" t="inlineStr">
        <is>
          <t>Scraggy baseAttack</t>
        </is>
      </c>
      <c r="D9429" s="37" t="n">
        <v>75</v>
      </c>
      <c r="E9429" s="37" t="n">
        <v>78</v>
      </c>
      <c r="F9429" s="37" t="inlineStr">
        <is>
          <t>Differs from upstream baseline</t>
        </is>
      </c>
      <c r="G9429" s="3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37" t="inlineStr">
        <is>
          <t>2026-10-06</t>
        </is>
      </c>
      <c r="B9431" s="37" t="inlineStr">
        <is>
          <t>Pokemon Stats</t>
        </is>
      </c>
      <c r="C9431" s="37" t="inlineStr">
        <is>
          <t>Scraggy baseSpeed</t>
        </is>
      </c>
      <c r="D9431" s="37" t="n">
        <v>48</v>
      </c>
      <c r="E9431" s="37" t="n">
        <v>50</v>
      </c>
      <c r="F9431" s="37" t="inlineStr">
        <is>
          <t>Differs from upstream baseline</t>
        </is>
      </c>
      <c r="G9431" s="3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37" t="inlineStr">
        <is>
          <t>2026-10-06</t>
        </is>
      </c>
      <c r="B9433" s="37" t="inlineStr">
        <is>
          <t>Abilities</t>
        </is>
      </c>
      <c r="C9433" s="37" t="inlineStr">
        <is>
          <t>Seadra abilities</t>
        </is>
      </c>
      <c r="D9433" s="37" t="inlineStr">
        <is>
          <t>Poison Point / Sniper / Damp</t>
        </is>
      </c>
      <c r="E9433" s="37" t="inlineStr">
        <is>
          <t>Sniper / Sniper / Damp</t>
        </is>
      </c>
      <c r="F9433" s="37" t="inlineStr">
        <is>
          <t>Differs from upstream baseline</t>
        </is>
      </c>
      <c r="G9433" s="3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37" t="inlineStr">
        <is>
          <t>2026-10-06</t>
        </is>
      </c>
      <c r="B9435" s="37" t="inlineStr">
        <is>
          <t>Pokemon Stats</t>
        </is>
      </c>
      <c r="C9435" s="37" t="inlineStr">
        <is>
          <t>Sealeo baseDefense</t>
        </is>
      </c>
      <c r="D9435" s="37" t="n">
        <v>70</v>
      </c>
      <c r="E9435" s="37" t="n">
        <v>90</v>
      </c>
      <c r="F9435" s="37" t="inlineStr">
        <is>
          <t>Differs from upstream baseline</t>
        </is>
      </c>
      <c r="G9435" s="3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37" t="inlineStr">
        <is>
          <t>2026-10-06</t>
        </is>
      </c>
      <c r="B9437" s="37" t="inlineStr">
        <is>
          <t>Abilities</t>
        </is>
      </c>
      <c r="C9437" s="37" t="inlineStr">
        <is>
          <t>Sealeo abilities</t>
        </is>
      </c>
      <c r="D9437" s="37" t="inlineStr">
        <is>
          <t>Thick Fat / Ice Body / Oblivious</t>
        </is>
      </c>
      <c r="E9437" s="37" t="inlineStr">
        <is>
          <t>Ice Body / Ice Body / Oblivious</t>
        </is>
      </c>
      <c r="F9437" s="37" t="inlineStr">
        <is>
          <t>Differs from upstream baseline</t>
        </is>
      </c>
      <c r="G9437" s="3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37" t="inlineStr">
        <is>
          <t>2026-10-06</t>
        </is>
      </c>
      <c r="B9439" s="37" t="inlineStr">
        <is>
          <t>Abilities</t>
        </is>
      </c>
      <c r="C9439" s="37" t="inlineStr">
        <is>
          <t>Seel abilities</t>
        </is>
      </c>
      <c r="D9439" s="37" t="inlineStr">
        <is>
          <t>Thick Fat / Hydration / Ice Body</t>
        </is>
      </c>
      <c r="E9439" s="37" t="inlineStr">
        <is>
          <t>Thick Fat / Thick Fat / Ice Body</t>
        </is>
      </c>
      <c r="F9439" s="37" t="inlineStr">
        <is>
          <t>Differs from upstream baseline</t>
        </is>
      </c>
      <c r="G9439" s="3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37" t="inlineStr">
        <is>
          <t>2026-10-06</t>
        </is>
      </c>
      <c r="B9441" s="37" t="inlineStr">
        <is>
          <t>Pokemon Stats</t>
        </is>
      </c>
      <c r="C9441" s="37" t="inlineStr">
        <is>
          <t>Seismitoad baseSpAttack</t>
        </is>
      </c>
      <c r="D9441" s="37" t="n">
        <v>85</v>
      </c>
      <c r="E9441" s="37" t="n">
        <v>96</v>
      </c>
      <c r="F9441" s="37" t="inlineStr">
        <is>
          <t>Differs from upstream baseline</t>
        </is>
      </c>
      <c r="G9441" s="3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37" t="inlineStr">
        <is>
          <t>2026-10-06</t>
        </is>
      </c>
      <c r="B9443" s="37" t="inlineStr">
        <is>
          <t>Pokemon Stats</t>
        </is>
      </c>
      <c r="C9443" s="37" t="inlineStr">
        <is>
          <t>Seismitoad baseSpeed</t>
        </is>
      </c>
      <c r="D9443" s="37" t="n">
        <v>74</v>
      </c>
      <c r="E9443" s="37" t="n">
        <v>76</v>
      </c>
      <c r="F9443" s="37" t="inlineStr">
        <is>
          <t>Differs from upstream baseline</t>
        </is>
      </c>
      <c r="G9443" s="3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37" t="inlineStr">
        <is>
          <t>2026-10-06</t>
        </is>
      </c>
      <c r="B9445" s="37" t="inlineStr">
        <is>
          <t>Abilities</t>
        </is>
      </c>
      <c r="C9445" s="37" t="inlineStr">
        <is>
          <t>Sentret abilities</t>
        </is>
      </c>
      <c r="D9445" s="37" t="inlineStr">
        <is>
          <t>Run Away / Keen Eye / Frisk</t>
        </is>
      </c>
      <c r="E9445" s="37" t="inlineStr">
        <is>
          <t>Adaptability / Adaptability / Frisk</t>
        </is>
      </c>
      <c r="F9445" s="37" t="inlineStr">
        <is>
          <t>Differs from upstream baseline</t>
        </is>
      </c>
      <c r="G9445" s="3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37" t="inlineStr">
        <is>
          <t>2026-10-06</t>
        </is>
      </c>
      <c r="B9447" s="37" t="inlineStr">
        <is>
          <t>Pokemon Stats</t>
        </is>
      </c>
      <c r="C9447" s="37" t="inlineStr">
        <is>
          <t>Seviper baseSpAttack</t>
        </is>
      </c>
      <c r="D9447" s="37" t="n">
        <v>100</v>
      </c>
      <c r="E9447" s="37" t="n">
        <v>60</v>
      </c>
      <c r="F9447" s="37" t="inlineStr">
        <is>
          <t>Differs from upstream baseline</t>
        </is>
      </c>
      <c r="G9447" s="3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37" t="inlineStr">
        <is>
          <t>2026-10-06</t>
        </is>
      </c>
      <c r="B9449" s="37" t="inlineStr">
        <is>
          <t>Abilities</t>
        </is>
      </c>
      <c r="C9449" s="37" t="inlineStr">
        <is>
          <t>Seviper abilities</t>
        </is>
      </c>
      <c r="D9449" s="37" t="inlineStr">
        <is>
          <t>Shed Skin / Infiltrator</t>
        </is>
      </c>
      <c r="E9449" s="37" t="inlineStr">
        <is>
          <t>Hyper Cutter / Shed Skin / Infiltrator</t>
        </is>
      </c>
      <c r="F9449" s="37" t="inlineStr">
        <is>
          <t>Differs from upstream baseline</t>
        </is>
      </c>
      <c r="G9449" s="3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37" t="inlineStr">
        <is>
          <t>2026-10-06</t>
        </is>
      </c>
      <c r="B9451" s="37" t="inlineStr">
        <is>
          <t>Abilities</t>
        </is>
      </c>
      <c r="C9451" s="37" t="inlineStr">
        <is>
          <t>Sharpedo abilities</t>
        </is>
      </c>
      <c r="D9451" s="37" t="inlineStr">
        <is>
          <t>Rough Skin / Speed Boost</t>
        </is>
      </c>
      <c r="E9451" s="37" t="inlineStr">
        <is>
          <t>Tinted Lens / Speed Boost</t>
        </is>
      </c>
      <c r="F9451" s="37" t="inlineStr">
        <is>
          <t>Differs from upstream baseline</t>
        </is>
      </c>
      <c r="G9451" s="3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37" t="inlineStr">
        <is>
          <t>2026-10-06</t>
        </is>
      </c>
      <c r="B9453" s="37" t="inlineStr">
        <is>
          <t>Pokemon Stats</t>
        </is>
      </c>
      <c r="C9453" s="37" t="inlineStr">
        <is>
          <t>Shedinja baseDefense</t>
        </is>
      </c>
      <c r="D9453" s="37" t="n">
        <v>45</v>
      </c>
      <c r="E9453" s="37" t="n">
        <v>5</v>
      </c>
      <c r="F9453" s="37" t="inlineStr">
        <is>
          <t>Differs from upstream baseline</t>
        </is>
      </c>
      <c r="G9453" s="3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37" t="inlineStr">
        <is>
          <t>2026-10-06</t>
        </is>
      </c>
      <c r="B9455" s="37" t="inlineStr">
        <is>
          <t>Pokemon Stats</t>
        </is>
      </c>
      <c r="C9455" s="37" t="inlineStr">
        <is>
          <t>Shedinja baseSpDefense</t>
        </is>
      </c>
      <c r="D9455" s="37" t="n">
        <v>30</v>
      </c>
      <c r="E9455" s="37" t="n">
        <v>10</v>
      </c>
      <c r="F9455" s="37" t="inlineStr">
        <is>
          <t>Differs from upstream baseline</t>
        </is>
      </c>
      <c r="G9455" s="3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37" t="inlineStr">
        <is>
          <t>2026-10-06</t>
        </is>
      </c>
      <c r="B9457" s="37" t="inlineStr">
        <is>
          <t>Pokemon Stats</t>
        </is>
      </c>
      <c r="C9457" s="37" t="inlineStr">
        <is>
          <t>Shelgon baseSpDefense</t>
        </is>
      </c>
      <c r="D9457" s="37" t="n">
        <v>50</v>
      </c>
      <c r="E9457" s="37" t="n">
        <v>80</v>
      </c>
      <c r="F9457" s="37" t="inlineStr">
        <is>
          <t>Differs from upstream baseline</t>
        </is>
      </c>
      <c r="G9457" s="3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37" t="inlineStr">
        <is>
          <t>2026-10-06</t>
        </is>
      </c>
      <c r="B9459" s="37" t="inlineStr">
        <is>
          <t>Pokemon Stats</t>
        </is>
      </c>
      <c r="C9459" s="37" t="inlineStr">
        <is>
          <t>Shellder baseSpDefense</t>
        </is>
      </c>
      <c r="D9459" s="37" t="n">
        <v>25</v>
      </c>
      <c r="E9459" s="37" t="n">
        <v>45</v>
      </c>
      <c r="F9459" s="37" t="inlineStr">
        <is>
          <t>Differs from upstream baseline</t>
        </is>
      </c>
      <c r="G9459" s="3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37" t="inlineStr">
        <is>
          <t>2026-10-06</t>
        </is>
      </c>
      <c r="B9461" s="37" t="inlineStr">
        <is>
          <t>Abilities</t>
        </is>
      </c>
      <c r="C9461" s="37" t="inlineStr">
        <is>
          <t>Shellos abilities</t>
        </is>
      </c>
      <c r="D9461" s="37" t="inlineStr">
        <is>
          <t>Sticky Hold / Storm Drain / Sand Force</t>
        </is>
      </c>
      <c r="E9461" s="37" t="inlineStr">
        <is>
          <t>Dry Skin / Dry Skin / Sand Force</t>
        </is>
      </c>
      <c r="F9461" s="37" t="inlineStr">
        <is>
          <t>Differs from upstream baseline</t>
        </is>
      </c>
      <c r="G9461" s="3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37" t="inlineStr">
        <is>
          <t>2026-10-06</t>
        </is>
      </c>
      <c r="B9463" s="37" t="inlineStr">
        <is>
          <t>Pokemon Stats</t>
        </is>
      </c>
      <c r="C9463" s="37" t="inlineStr">
        <is>
          <t>Shelmet baseAttack</t>
        </is>
      </c>
      <c r="D9463" s="37" t="n">
        <v>40</v>
      </c>
      <c r="E9463" s="37" t="n">
        <v>67</v>
      </c>
      <c r="F9463" s="37" t="inlineStr">
        <is>
          <t>Differs from upstream baseline</t>
        </is>
      </c>
      <c r="G9463" s="3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37" t="inlineStr">
        <is>
          <t>2026-10-06</t>
        </is>
      </c>
      <c r="B9465" s="37" t="inlineStr">
        <is>
          <t>Pokemon Stats</t>
        </is>
      </c>
      <c r="C9465" s="37" t="inlineStr">
        <is>
          <t>Shelmet baseSpeed</t>
        </is>
      </c>
      <c r="D9465" s="37" t="n">
        <v>25</v>
      </c>
      <c r="E9465" s="37" t="n">
        <v>54</v>
      </c>
      <c r="F9465" s="37" t="inlineStr">
        <is>
          <t>Differs from upstream baseline</t>
        </is>
      </c>
      <c r="G9465" s="3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37" t="inlineStr">
        <is>
          <t>2026-10-06</t>
        </is>
      </c>
      <c r="B9467" s="37" t="inlineStr">
        <is>
          <t>Pokemon Stats</t>
        </is>
      </c>
      <c r="C9467" s="37" t="inlineStr">
        <is>
          <t>Shieldon baseHP</t>
        </is>
      </c>
      <c r="D9467" s="37" t="n">
        <v>30</v>
      </c>
      <c r="E9467" s="37" t="n">
        <v>60</v>
      </c>
      <c r="F9467" s="37" t="inlineStr">
        <is>
          <t>Differs from upstream baseline</t>
        </is>
      </c>
      <c r="G9467" s="3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37" t="inlineStr">
        <is>
          <t>2026-10-06</t>
        </is>
      </c>
      <c r="B9469" s="37" t="inlineStr">
        <is>
          <t>Pokemon Stats</t>
        </is>
      </c>
      <c r="C9469" s="37" t="inlineStr">
        <is>
          <t>Shieldon baseSpAttack</t>
        </is>
      </c>
      <c r="D9469" s="37" t="n">
        <v>42</v>
      </c>
      <c r="E9469" s="37" t="n">
        <v>2</v>
      </c>
      <c r="F9469" s="37" t="inlineStr">
        <is>
          <t>Differs from upstream baseline</t>
        </is>
      </c>
      <c r="G9469" s="3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37" t="inlineStr">
        <is>
          <t>2026-10-06</t>
        </is>
      </c>
      <c r="B9471" s="37" t="inlineStr">
        <is>
          <t>Abilities</t>
        </is>
      </c>
      <c r="C9471" s="37" t="inlineStr">
        <is>
          <t>Shiftry abilities</t>
        </is>
      </c>
      <c r="D9471" s="37" t="inlineStr">
        <is>
          <t>Chlorophyll / Wind Rider / Pickpocket</t>
        </is>
      </c>
      <c r="E9471" s="37" t="inlineStr">
        <is>
          <t>Chlorophyll / Chlorophyll / Pickpocket</t>
        </is>
      </c>
      <c r="F9471" s="37" t="inlineStr">
        <is>
          <t>Differs from upstream baseline</t>
        </is>
      </c>
      <c r="G9471" s="3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37" t="inlineStr">
        <is>
          <t>2026-10-06</t>
        </is>
      </c>
      <c r="B9473" s="37" t="inlineStr">
        <is>
          <t>Abilities</t>
        </is>
      </c>
      <c r="C9473" s="37" t="inlineStr">
        <is>
          <t>Shroomish abilities</t>
        </is>
      </c>
      <c r="D9473" s="37" t="inlineStr">
        <is>
          <t>Effect Spore / Poison Heal / Quick Feet</t>
        </is>
      </c>
      <c r="E9473" s="37" t="inlineStr">
        <is>
          <t>Poison Heal / Poison Heal / Quick Feet</t>
        </is>
      </c>
      <c r="F9473" s="37" t="inlineStr">
        <is>
          <t>Differs from upstream baseline</t>
        </is>
      </c>
      <c r="G9473" s="3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37" t="inlineStr">
        <is>
          <t>2026-10-06</t>
        </is>
      </c>
      <c r="B9475" s="37" t="inlineStr">
        <is>
          <t>Abilities</t>
        </is>
      </c>
      <c r="C9475" s="37" t="inlineStr">
        <is>
          <t>Shuckle abilities</t>
        </is>
      </c>
      <c r="D9475" s="37" t="inlineStr">
        <is>
          <t>Sturdy / Gluttony / Contrary</t>
        </is>
      </c>
      <c r="E9475" s="37" t="inlineStr">
        <is>
          <t>Solid Rock / Solid Rock / Contrary</t>
        </is>
      </c>
      <c r="F9475" s="37" t="inlineStr">
        <is>
          <t>Differs from upstream baseline</t>
        </is>
      </c>
      <c r="G9475" s="3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37" t="inlineStr">
        <is>
          <t>2026-10-06</t>
        </is>
      </c>
      <c r="B9477" s="37" t="inlineStr">
        <is>
          <t>Pokemon Stats</t>
        </is>
      </c>
      <c r="C9477" s="37" t="inlineStr">
        <is>
          <t>Shuppet baseSpAttack</t>
        </is>
      </c>
      <c r="D9477" s="37" t="n">
        <v>63</v>
      </c>
      <c r="E9477" s="37" t="n">
        <v>83</v>
      </c>
      <c r="F9477" s="37" t="inlineStr">
        <is>
          <t>Differs from upstream baseline</t>
        </is>
      </c>
      <c r="G9477" s="3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37" t="inlineStr">
        <is>
          <t>2026-10-06</t>
        </is>
      </c>
      <c r="B9479" s="37" t="inlineStr">
        <is>
          <t>Pokemon Stats</t>
        </is>
      </c>
      <c r="C9479" s="37" t="inlineStr">
        <is>
          <t>Sigilyph baseHP</t>
        </is>
      </c>
      <c r="D9479" s="37" t="n">
        <v>72</v>
      </c>
      <c r="E9479" s="37" t="n">
        <v>82</v>
      </c>
      <c r="F9479" s="37" t="inlineStr">
        <is>
          <t>Differs from upstream baseline</t>
        </is>
      </c>
      <c r="G9479" s="3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37" t="inlineStr">
        <is>
          <t>2026-10-06</t>
        </is>
      </c>
      <c r="B9481" s="37" t="inlineStr">
        <is>
          <t>Pokemon Stats</t>
        </is>
      </c>
      <c r="C9481" s="37" t="inlineStr">
        <is>
          <t>Sigilyph baseDefense</t>
        </is>
      </c>
      <c r="D9481" s="37" t="n">
        <v>80</v>
      </c>
      <c r="E9481" s="37" t="n">
        <v>82</v>
      </c>
      <c r="F9481" s="37" t="inlineStr">
        <is>
          <t>Differs from upstream baseline</t>
        </is>
      </c>
      <c r="G9481" s="3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37" t="inlineStr">
        <is>
          <t>2026-10-06</t>
        </is>
      </c>
      <c r="B9483" s="37" t="inlineStr">
        <is>
          <t>Pokemon Stats</t>
        </is>
      </c>
      <c r="C9483" s="37" t="inlineStr">
        <is>
          <t>Sigilyph baseSpeed</t>
        </is>
      </c>
      <c r="D9483" s="37" t="n">
        <v>97</v>
      </c>
      <c r="E9483" s="37" t="n">
        <v>111</v>
      </c>
      <c r="F9483" s="37" t="inlineStr">
        <is>
          <t>Differs from upstream baseline</t>
        </is>
      </c>
      <c r="G9483" s="3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37" t="inlineStr">
        <is>
          <t>2026-10-06</t>
        </is>
      </c>
      <c r="B9485" s="37" t="inlineStr">
        <is>
          <t>Abilities</t>
        </is>
      </c>
      <c r="C9485" s="37" t="inlineStr">
        <is>
          <t>Silicobra abilities</t>
        </is>
      </c>
      <c r="D9485" s="37" t="inlineStr">
        <is>
          <t>Sand Spit / Shed Skin / Sand Veil</t>
        </is>
      </c>
      <c r="E9485" s="37" t="inlineStr">
        <is>
          <t>Shed Skin / Shed Skin / Sand Veil</t>
        </is>
      </c>
      <c r="F9485" s="37" t="inlineStr">
        <is>
          <t>Differs from upstream baseline</t>
        </is>
      </c>
      <c r="G9485" s="3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37" t="inlineStr">
        <is>
          <t>2026-10-06</t>
        </is>
      </c>
      <c r="B9487" s="37" t="inlineStr">
        <is>
          <t>Pokemon Stats</t>
        </is>
      </c>
      <c r="C9487" s="37" t="inlineStr">
        <is>
          <t>Simipour baseSpeed</t>
        </is>
      </c>
      <c r="D9487" s="37" t="n">
        <v>101</v>
      </c>
      <c r="E9487" s="37" t="n">
        <v>111</v>
      </c>
      <c r="F9487" s="37" t="inlineStr">
        <is>
          <t>Differs from upstream baseline</t>
        </is>
      </c>
      <c r="G9487" s="3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37" t="inlineStr">
        <is>
          <t>2026-10-06</t>
        </is>
      </c>
      <c r="B9489" s="37" t="inlineStr">
        <is>
          <t>Pokemon Stats</t>
        </is>
      </c>
      <c r="C9489" s="37" t="inlineStr">
        <is>
          <t>Simisage baseAttack</t>
        </is>
      </c>
      <c r="D9489" s="37" t="n">
        <v>98</v>
      </c>
      <c r="E9489" s="37" t="n">
        <v>108</v>
      </c>
      <c r="F9489" s="37" t="inlineStr">
        <is>
          <t>Differs from upstream baseline</t>
        </is>
      </c>
      <c r="G9489" s="3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37" t="inlineStr">
        <is>
          <t>2026-10-06</t>
        </is>
      </c>
      <c r="B9491" s="37" t="inlineStr">
        <is>
          <t>Abilities</t>
        </is>
      </c>
      <c r="C9491" s="37" t="inlineStr">
        <is>
          <t>Simisage abilities</t>
        </is>
      </c>
      <c r="D9491" s="37" t="inlineStr">
        <is>
          <t>Gluttony / Overgrow</t>
        </is>
      </c>
      <c r="E9491" s="37" t="inlineStr">
        <is>
          <t>Gluttony / Technician / Overgrow</t>
        </is>
      </c>
      <c r="F9491" s="37" t="inlineStr">
        <is>
          <t>Differs from upstream baseline</t>
        </is>
      </c>
      <c r="G9491" s="3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37" t="inlineStr">
        <is>
          <t>2026-10-06</t>
        </is>
      </c>
      <c r="B9493" s="37" t="inlineStr">
        <is>
          <t>Pokemon Stats</t>
        </is>
      </c>
      <c r="C9493" s="37" t="inlineStr">
        <is>
          <t>Simisear baseSpeed</t>
        </is>
      </c>
      <c r="D9493" s="37" t="n">
        <v>101</v>
      </c>
      <c r="E9493" s="37" t="n">
        <v>111</v>
      </c>
      <c r="F9493" s="37" t="inlineStr">
        <is>
          <t>Differs from upstream baseline</t>
        </is>
      </c>
      <c r="G9493" s="3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37" t="inlineStr">
        <is>
          <t>2026-10-06</t>
        </is>
      </c>
      <c r="B9495" s="37" t="inlineStr">
        <is>
          <t>Pokemon Stats</t>
        </is>
      </c>
      <c r="C9495" s="37" t="inlineStr">
        <is>
          <t>Sirfetch'd baseAttack</t>
        </is>
      </c>
      <c r="D9495" s="37" t="n">
        <v>135</v>
      </c>
      <c r="E9495" s="37" t="n">
        <v>156</v>
      </c>
      <c r="F9495" s="37" t="inlineStr">
        <is>
          <t>Differs from upstream baseline</t>
        </is>
      </c>
      <c r="G9495" s="3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37" t="inlineStr">
        <is>
          <t>2026-10-06</t>
        </is>
      </c>
      <c r="B9497" s="37" t="inlineStr">
        <is>
          <t>Pokemon Stats</t>
        </is>
      </c>
      <c r="C9497" s="37" t="inlineStr">
        <is>
          <t>Sirfetch'd baseSpeed</t>
        </is>
      </c>
      <c r="D9497" s="37" t="n">
        <v>65</v>
      </c>
      <c r="E9497" s="37" t="n">
        <v>82</v>
      </c>
      <c r="F9497" s="37" t="inlineStr">
        <is>
          <t>Differs from upstream baseline</t>
        </is>
      </c>
      <c r="G9497" s="3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37" t="inlineStr">
        <is>
          <t>2026-10-06</t>
        </is>
      </c>
      <c r="B9499" s="37" t="inlineStr">
        <is>
          <t>Pokemon Stats</t>
        </is>
      </c>
      <c r="C9499" s="37" t="inlineStr">
        <is>
          <t>Skarmory baseAttack</t>
        </is>
      </c>
      <c r="D9499" s="37" t="n">
        <v>80</v>
      </c>
      <c r="E9499" s="37" t="n">
        <v>85</v>
      </c>
      <c r="F9499" s="37" t="inlineStr">
        <is>
          <t>Differs from upstream baseline</t>
        </is>
      </c>
      <c r="G9499" s="3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37" t="inlineStr">
        <is>
          <t>2026-10-06</t>
        </is>
      </c>
      <c r="B9501" s="37" t="inlineStr">
        <is>
          <t>Abilities</t>
        </is>
      </c>
      <c r="C9501" s="37" t="inlineStr">
        <is>
          <t>Skarmory abilities</t>
        </is>
      </c>
      <c r="D9501" s="37" t="inlineStr">
        <is>
          <t>Keen Eye / Sturdy / Weak Armor</t>
        </is>
      </c>
      <c r="E9501" s="37" t="inlineStr">
        <is>
          <t>Filter / Filter / Weak Armor</t>
        </is>
      </c>
      <c r="F9501" s="37" t="inlineStr">
        <is>
          <t>Differs from upstream baseline</t>
        </is>
      </c>
      <c r="G9501" s="3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37" t="inlineStr">
        <is>
          <t>2026-10-06</t>
        </is>
      </c>
      <c r="B9503" s="37" t="inlineStr">
        <is>
          <t>Abilities</t>
        </is>
      </c>
      <c r="C9503" s="37" t="inlineStr">
        <is>
          <t>Skiploom abilities</t>
        </is>
      </c>
      <c r="D9503" s="37" t="inlineStr">
        <is>
          <t>Chlorophyll / Leaf Guard / Infiltrator</t>
        </is>
      </c>
      <c r="E9503" s="37" t="inlineStr">
        <is>
          <t>Chlorophyll / Chlorophyll / Infiltrator</t>
        </is>
      </c>
      <c r="F9503" s="37" t="inlineStr">
        <is>
          <t>Differs from upstream baseline</t>
        </is>
      </c>
      <c r="G9503" s="3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37" t="inlineStr">
        <is>
          <t>2026-10-06</t>
        </is>
      </c>
      <c r="B9505" s="37" t="inlineStr">
        <is>
          <t>Evolutions</t>
        </is>
      </c>
      <c r="C9505" s="37" t="inlineStr">
        <is>
          <t>Skorupi evolution</t>
        </is>
      </c>
      <c r="D9505" s="37" t="inlineStr">
        <is>
          <t>Lv 40 -&gt; Drapion</t>
        </is>
      </c>
      <c r="E9505" s="37" t="inlineStr">
        <is>
          <t>Lv 32 -&gt; Drapion</t>
        </is>
      </c>
      <c r="F9505" s="37" t="inlineStr">
        <is>
          <t>Differs from upstream baseline</t>
        </is>
      </c>
      <c r="G9505" s="3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37" t="inlineStr">
        <is>
          <t>2026-10-06</t>
        </is>
      </c>
      <c r="B9507" s="37" t="inlineStr">
        <is>
          <t>Pokemon Stats</t>
        </is>
      </c>
      <c r="C9507" s="37" t="inlineStr">
        <is>
          <t>Skuntank baseSpAttack</t>
        </is>
      </c>
      <c r="D9507" s="37" t="n">
        <v>71</v>
      </c>
      <c r="E9507" s="37" t="n">
        <v>91</v>
      </c>
      <c r="F9507" s="37" t="inlineStr">
        <is>
          <t>Differs from upstream baseline</t>
        </is>
      </c>
      <c r="G9507" s="3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37" t="inlineStr">
        <is>
          <t>2026-10-06</t>
        </is>
      </c>
      <c r="B9509" s="37" t="inlineStr">
        <is>
          <t>Pokemon Stats</t>
        </is>
      </c>
      <c r="C9509" s="37" t="inlineStr">
        <is>
          <t>Slaking baseAttack</t>
        </is>
      </c>
      <c r="D9509" s="37" t="n">
        <v>160</v>
      </c>
      <c r="E9509" s="37" t="n">
        <v>170</v>
      </c>
      <c r="F9509" s="37" t="inlineStr">
        <is>
          <t>Differs from upstream baseline</t>
        </is>
      </c>
      <c r="G9509" s="3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37" t="inlineStr">
        <is>
          <t>2026-10-06</t>
        </is>
      </c>
      <c r="B9511" s="37" t="inlineStr">
        <is>
          <t>Abilities</t>
        </is>
      </c>
      <c r="C9511" s="37" t="inlineStr">
        <is>
          <t>Slowking abilities</t>
        </is>
      </c>
      <c r="D9511" s="37" t="inlineStr">
        <is>
          <t>Oblivious / Own Tempo / Regenerator</t>
        </is>
      </c>
      <c r="E9511" s="37" t="inlineStr">
        <is>
          <t>Simple / Magic Guard / Regenerator</t>
        </is>
      </c>
      <c r="F9511" s="37" t="inlineStr">
        <is>
          <t>Differs from upstream baseline</t>
        </is>
      </c>
      <c r="G9511" s="3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37" t="inlineStr">
        <is>
          <t>2026-10-06</t>
        </is>
      </c>
      <c r="B9513" s="37" t="inlineStr">
        <is>
          <t>Pokemon Stats</t>
        </is>
      </c>
      <c r="C9513" s="37" t="inlineStr">
        <is>
          <t>Slowking baseSpAttack</t>
        </is>
      </c>
      <c r="D9513" s="37" t="n">
        <v>110</v>
      </c>
      <c r="E9513" s="37" t="n">
        <v>145</v>
      </c>
      <c r="F9513" s="37" t="inlineStr">
        <is>
          <t>Differs from upstream baseline</t>
        </is>
      </c>
      <c r="G9513" s="3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37" t="inlineStr">
        <is>
          <t>2026-10-06</t>
        </is>
      </c>
      <c r="B9515" s="37" t="inlineStr">
        <is>
          <t>Abilities</t>
        </is>
      </c>
      <c r="C9515" s="37" t="inlineStr">
        <is>
          <t>Slowpoke abilities</t>
        </is>
      </c>
      <c r="D9515" s="37" t="inlineStr">
        <is>
          <t>Gluttony / Own Tempo / Regenerator</t>
        </is>
      </c>
      <c r="E9515" s="37" t="inlineStr">
        <is>
          <t>Simple / Unaware / Regenerator</t>
        </is>
      </c>
      <c r="F9515" s="37" t="inlineStr">
        <is>
          <t>Differs from upstream baseline</t>
        </is>
      </c>
      <c r="G9515" s="3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37" t="inlineStr">
        <is>
          <t>2026-10-06</t>
        </is>
      </c>
      <c r="B9517" s="37" t="inlineStr">
        <is>
          <t>Pokemon Stats</t>
        </is>
      </c>
      <c r="C9517" s="37" t="inlineStr">
        <is>
          <t>Slugma baseAttack</t>
        </is>
      </c>
      <c r="D9517" s="37" t="n">
        <v>40</v>
      </c>
      <c r="E9517" s="37" t="n">
        <v>50</v>
      </c>
      <c r="F9517" s="37" t="inlineStr">
        <is>
          <t>Differs from upstream baseline</t>
        </is>
      </c>
      <c r="G9517" s="3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37" t="inlineStr">
        <is>
          <t>2026-10-06</t>
        </is>
      </c>
      <c r="B9519" s="37" t="inlineStr">
        <is>
          <t>Pokemon Stats</t>
        </is>
      </c>
      <c r="C9519" s="37" t="inlineStr">
        <is>
          <t>Slugma baseSpAttack</t>
        </is>
      </c>
      <c r="D9519" s="37" t="n">
        <v>70</v>
      </c>
      <c r="E9519" s="37" t="n">
        <v>90</v>
      </c>
      <c r="F9519" s="37" t="inlineStr">
        <is>
          <t>Differs from upstream baseline</t>
        </is>
      </c>
      <c r="G9519" s="3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37" t="inlineStr">
        <is>
          <t>2026-10-06</t>
        </is>
      </c>
      <c r="B9521" s="37" t="inlineStr">
        <is>
          <t>Abilities</t>
        </is>
      </c>
      <c r="C9521" s="37" t="inlineStr">
        <is>
          <t>Slugma abilities</t>
        </is>
      </c>
      <c r="D9521" s="37" t="inlineStr">
        <is>
          <t>Magma Armor / Flame Body / Weak Armor</t>
        </is>
      </c>
      <c r="E9521" s="37" t="inlineStr">
        <is>
          <t>Magma Armor / Vital Spirit / Weak Armor</t>
        </is>
      </c>
      <c r="F9521" s="37" t="inlineStr">
        <is>
          <t>Differs from upstream baseline</t>
        </is>
      </c>
      <c r="G9521" s="3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37" t="inlineStr">
        <is>
          <t>2026-10-06</t>
        </is>
      </c>
      <c r="B9523" s="37" t="inlineStr">
        <is>
          <t>Pokemon Stats</t>
        </is>
      </c>
      <c r="C9523" s="37" t="inlineStr">
        <is>
          <t>Slurpuff baseSpeed</t>
        </is>
      </c>
      <c r="D9523" s="37" t="n">
        <v>72</v>
      </c>
      <c r="E9523" s="37" t="n">
        <v>82</v>
      </c>
      <c r="F9523" s="37" t="inlineStr">
        <is>
          <t>Differs from upstream baseline</t>
        </is>
      </c>
      <c r="G9523" s="3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37" t="inlineStr">
        <is>
          <t>2026-10-06</t>
        </is>
      </c>
      <c r="B9525" s="37" t="inlineStr">
        <is>
          <t>Pokemon Stats</t>
        </is>
      </c>
      <c r="C9525" s="37" t="inlineStr">
        <is>
          <t>Smeargle baseHP</t>
        </is>
      </c>
      <c r="D9525" s="37" t="n">
        <v>55</v>
      </c>
      <c r="E9525" s="37" t="n">
        <v>60</v>
      </c>
      <c r="F9525" s="37" t="inlineStr">
        <is>
          <t>Differs from upstream baseline</t>
        </is>
      </c>
      <c r="G9525" s="3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37" t="inlineStr">
        <is>
          <t>2026-10-06</t>
        </is>
      </c>
      <c r="B9527" s="37" t="inlineStr">
        <is>
          <t>Pokemon Stats</t>
        </is>
      </c>
      <c r="C9527" s="37" t="inlineStr">
        <is>
          <t>Smeargle baseDefense</t>
        </is>
      </c>
      <c r="D9527" s="37" t="n">
        <v>35</v>
      </c>
      <c r="E9527" s="37" t="n">
        <v>75</v>
      </c>
      <c r="F9527" s="37" t="inlineStr">
        <is>
          <t>Differs from upstream baseline</t>
        </is>
      </c>
      <c r="G9527" s="3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37" t="inlineStr">
        <is>
          <t>2026-10-06</t>
        </is>
      </c>
      <c r="B9529" s="37" t="inlineStr">
        <is>
          <t>Pokemon Stats</t>
        </is>
      </c>
      <c r="C9529" s="37" t="inlineStr">
        <is>
          <t>Smeargle baseSpDefense</t>
        </is>
      </c>
      <c r="D9529" s="37" t="n">
        <v>45</v>
      </c>
      <c r="E9529" s="37" t="n">
        <v>85</v>
      </c>
      <c r="F9529" s="37" t="inlineStr">
        <is>
          <t>Differs from upstream baseline</t>
        </is>
      </c>
      <c r="G9529" s="3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37" t="inlineStr">
        <is>
          <t>2026-10-06</t>
        </is>
      </c>
      <c r="B9531" s="37" t="inlineStr">
        <is>
          <t>Abilities</t>
        </is>
      </c>
      <c r="C9531" s="37" t="inlineStr">
        <is>
          <t>Smeargle abilities</t>
        </is>
      </c>
      <c r="D9531" s="37" t="inlineStr">
        <is>
          <t>Own Tempo / Technician / Moody</t>
        </is>
      </c>
      <c r="E9531" s="37" t="inlineStr">
        <is>
          <t>Trace / Trace / Moody</t>
        </is>
      </c>
      <c r="F9531" s="37" t="inlineStr">
        <is>
          <t>Differs from upstream baseline</t>
        </is>
      </c>
      <c r="G9531" s="3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37" t="inlineStr">
        <is>
          <t>2026-10-06</t>
        </is>
      </c>
      <c r="B9533" s="37" t="inlineStr">
        <is>
          <t>Abilities</t>
        </is>
      </c>
      <c r="C9533" s="37" t="inlineStr">
        <is>
          <t>Sneasel abilities</t>
        </is>
      </c>
      <c r="D9533" s="37" t="inlineStr">
        <is>
          <t>Inner Focus / Keen Eye / Pickpocket</t>
        </is>
      </c>
      <c r="E9533" s="37" t="inlineStr">
        <is>
          <t>Inner Focus / Inner Focus / Pickpocket</t>
        </is>
      </c>
      <c r="F9533" s="37" t="inlineStr">
        <is>
          <t>Differs from upstream baseline</t>
        </is>
      </c>
      <c r="G9533" s="3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37" t="inlineStr">
        <is>
          <t>2026-10-06</t>
        </is>
      </c>
      <c r="B9535" s="37" t="inlineStr">
        <is>
          <t>Pokemon Stats</t>
        </is>
      </c>
      <c r="C9535" s="37" t="inlineStr">
        <is>
          <t>Sneasler baseSpAttack</t>
        </is>
      </c>
      <c r="D9535" s="37" t="n">
        <v>40</v>
      </c>
      <c r="E9535" s="37" t="n">
        <v>30</v>
      </c>
      <c r="F9535" s="37" t="inlineStr">
        <is>
          <t>Differs from upstream baseline</t>
        </is>
      </c>
      <c r="G9535" s="3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37" t="inlineStr">
        <is>
          <t>2026-10-06</t>
        </is>
      </c>
      <c r="B9537" s="37" t="inlineStr">
        <is>
          <t>Pokemon Stats</t>
        </is>
      </c>
      <c r="C9537" s="37" t="inlineStr">
        <is>
          <t>Snorlax baseHP</t>
        </is>
      </c>
      <c r="D9537" s="37" t="n">
        <v>160</v>
      </c>
      <c r="E9537" s="37" t="n">
        <v>165</v>
      </c>
      <c r="F9537" s="37" t="inlineStr">
        <is>
          <t>Differs from upstream baseline</t>
        </is>
      </c>
      <c r="G9537" s="3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37" t="inlineStr">
        <is>
          <t>2026-10-06</t>
        </is>
      </c>
      <c r="B9539" s="37" t="inlineStr">
        <is>
          <t>Abilities</t>
        </is>
      </c>
      <c r="C9539" s="37" t="inlineStr">
        <is>
          <t>Snorlax abilities</t>
        </is>
      </c>
      <c r="D9539" s="37" t="inlineStr">
        <is>
          <t>Immunity / Thick Fat / Gluttony</t>
        </is>
      </c>
      <c r="E9539" s="37" t="inlineStr">
        <is>
          <t>Thick Fat / Thick Fat / Gluttony</t>
        </is>
      </c>
      <c r="F9539" s="37" t="inlineStr">
        <is>
          <t>Differs from upstream baseline</t>
        </is>
      </c>
      <c r="G9539" s="3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37" t="inlineStr">
        <is>
          <t>2026-10-06</t>
        </is>
      </c>
      <c r="B9541" s="37" t="inlineStr">
        <is>
          <t>Abilities</t>
        </is>
      </c>
      <c r="C9541" s="37" t="inlineStr">
        <is>
          <t>Snorunt abilities</t>
        </is>
      </c>
      <c r="D9541" s="37" t="inlineStr">
        <is>
          <t>Inner Focus / Ice Body / Moody</t>
        </is>
      </c>
      <c r="E9541" s="37" t="inlineStr">
        <is>
          <t>Snow Cloak / Snow Cloak / Moody</t>
        </is>
      </c>
      <c r="F9541" s="37" t="inlineStr">
        <is>
          <t>Differs from upstream baseline</t>
        </is>
      </c>
      <c r="G9541" s="3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37" t="inlineStr">
        <is>
          <t>2026-10-06</t>
        </is>
      </c>
      <c r="B9543" s="37" t="inlineStr">
        <is>
          <t>Abilities</t>
        </is>
      </c>
      <c r="C9543" s="37" t="inlineStr">
        <is>
          <t>Snubbull abilities</t>
        </is>
      </c>
      <c r="D9543" s="37" t="inlineStr">
        <is>
          <t>Intimidate / Run Away / Rattled</t>
        </is>
      </c>
      <c r="E9543" s="37" t="inlineStr">
        <is>
          <t>Intimidate / Intimidate / Rattled</t>
        </is>
      </c>
      <c r="F9543" s="37" t="inlineStr">
        <is>
          <t>Differs from upstream baseline</t>
        </is>
      </c>
      <c r="G9543" s="3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37" t="inlineStr">
        <is>
          <t>2026-10-06</t>
        </is>
      </c>
      <c r="B9545" s="37" t="inlineStr">
        <is>
          <t>Abilities</t>
        </is>
      </c>
      <c r="C9545" s="37" t="inlineStr">
        <is>
          <t>Spearow abilities</t>
        </is>
      </c>
      <c r="D9545" s="37" t="inlineStr">
        <is>
          <t>Keen Eye / Sniper</t>
        </is>
      </c>
      <c r="E9545" s="37" t="inlineStr">
        <is>
          <t>Sniper / Sniper</t>
        </is>
      </c>
      <c r="F9545" s="37" t="inlineStr">
        <is>
          <t>Differs from upstream baseline</t>
        </is>
      </c>
      <c r="G9545" s="3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37" t="inlineStr">
        <is>
          <t>2026-10-06</t>
        </is>
      </c>
      <c r="B9547" s="37" t="inlineStr">
        <is>
          <t>Abilities</t>
        </is>
      </c>
      <c r="C9547" s="37" t="inlineStr">
        <is>
          <t>Spinarak abilities</t>
        </is>
      </c>
      <c r="D9547" s="37" t="inlineStr">
        <is>
          <t>Swarm / Insomnia / Sniper</t>
        </is>
      </c>
      <c r="E9547" s="37" t="inlineStr">
        <is>
          <t>Intimidate / Insomnia / Sniper</t>
        </is>
      </c>
      <c r="F9547" s="37" t="inlineStr">
        <is>
          <t>Differs from upstream baseline</t>
        </is>
      </c>
      <c r="G9547" s="3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37" t="inlineStr">
        <is>
          <t>2026-10-06</t>
        </is>
      </c>
      <c r="B9549" s="37" t="inlineStr">
        <is>
          <t>Pokemon Stats</t>
        </is>
      </c>
      <c r="C9549" s="37" t="inlineStr">
        <is>
          <t>Spinda baseAttack</t>
        </is>
      </c>
      <c r="D9549" s="37" t="n">
        <v>60</v>
      </c>
      <c r="E9549" s="37" t="n">
        <v>80</v>
      </c>
      <c r="F9549" s="37" t="inlineStr">
        <is>
          <t>Differs from upstream baseline</t>
        </is>
      </c>
      <c r="G9549" s="3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37" t="inlineStr">
        <is>
          <t>2026-10-06</t>
        </is>
      </c>
      <c r="B9551" s="37" t="inlineStr">
        <is>
          <t>Pokemon Stats</t>
        </is>
      </c>
      <c r="C9551" s="37" t="inlineStr">
        <is>
          <t>Spinda baseSpAttack</t>
        </is>
      </c>
      <c r="D9551" s="37" t="n">
        <v>60</v>
      </c>
      <c r="E9551" s="37" t="n">
        <v>80</v>
      </c>
      <c r="F9551" s="37" t="inlineStr">
        <is>
          <t>Differs from upstream baseline</t>
        </is>
      </c>
      <c r="G9551" s="3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37" t="inlineStr">
        <is>
          <t>2026-10-06</t>
        </is>
      </c>
      <c r="B9553" s="37" t="inlineStr">
        <is>
          <t>Pokemon Stats</t>
        </is>
      </c>
      <c r="C9553" s="37" t="inlineStr">
        <is>
          <t>Spinda baseSpeed</t>
        </is>
      </c>
      <c r="D9553" s="37" t="n">
        <v>60</v>
      </c>
      <c r="E9553" s="37" t="n">
        <v>80</v>
      </c>
      <c r="F9553" s="37" t="inlineStr">
        <is>
          <t>Differs from upstream baseline</t>
        </is>
      </c>
      <c r="G9553" s="3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37" t="inlineStr">
        <is>
          <t>2026-10-06</t>
        </is>
      </c>
      <c r="B9555" s="37" t="inlineStr">
        <is>
          <t>Pokemon Stats</t>
        </is>
      </c>
      <c r="C9555" s="37" t="inlineStr">
        <is>
          <t>Spiritomb baseHP</t>
        </is>
      </c>
      <c r="D9555" s="37" t="n">
        <v>50</v>
      </c>
      <c r="E9555" s="37" t="n">
        <v>73</v>
      </c>
      <c r="F9555" s="37" t="inlineStr">
        <is>
          <t>Differs from upstream baseline</t>
        </is>
      </c>
      <c r="G9555" s="3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37" t="inlineStr">
        <is>
          <t>2026-10-06</t>
        </is>
      </c>
      <c r="B9557" s="37" t="inlineStr">
        <is>
          <t>Pokemon Stats</t>
        </is>
      </c>
      <c r="C9557" s="37" t="inlineStr">
        <is>
          <t>Spiritomb baseSpAttack</t>
        </is>
      </c>
      <c r="D9557" s="37" t="n">
        <v>92</v>
      </c>
      <c r="E9557" s="37" t="n">
        <v>108</v>
      </c>
      <c r="F9557" s="37" t="inlineStr">
        <is>
          <t>Differs from upstream baseline</t>
        </is>
      </c>
      <c r="G9557" s="3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37" t="inlineStr">
        <is>
          <t>2026-10-06</t>
        </is>
      </c>
      <c r="B9559" s="37" t="inlineStr">
        <is>
          <t>Abilities</t>
        </is>
      </c>
      <c r="C9559" s="37" t="inlineStr">
        <is>
          <t>Squirtle abilities</t>
        </is>
      </c>
      <c r="D9559" s="37" t="inlineStr">
        <is>
          <t>Torrent / Rain Dish</t>
        </is>
      </c>
      <c r="E9559" s="37" t="inlineStr">
        <is>
          <t>Shell Armor / Shell Armor / Rain Dish</t>
        </is>
      </c>
      <c r="F9559" s="37" t="inlineStr">
        <is>
          <t>Differs from upstream baseline</t>
        </is>
      </c>
      <c r="G9559" s="3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37" t="inlineStr">
        <is>
          <t>2026-10-06</t>
        </is>
      </c>
      <c r="B9561" s="37" t="inlineStr">
        <is>
          <t>Pokemon Stats</t>
        </is>
      </c>
      <c r="C9561" s="37" t="inlineStr">
        <is>
          <t>Stantler baseDefense</t>
        </is>
      </c>
      <c r="D9561" s="37" t="n">
        <v>62</v>
      </c>
      <c r="E9561" s="37" t="n">
        <v>72</v>
      </c>
      <c r="F9561" s="37" t="inlineStr">
        <is>
          <t>Differs from upstream baseline</t>
        </is>
      </c>
      <c r="G9561" s="3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37" t="inlineStr">
        <is>
          <t>2026-10-06</t>
        </is>
      </c>
      <c r="B9563" s="37" t="inlineStr">
        <is>
          <t>Pokemon Stats</t>
        </is>
      </c>
      <c r="C9563" s="37" t="inlineStr">
        <is>
          <t>Stantler baseSpDefense</t>
        </is>
      </c>
      <c r="D9563" s="37" t="n">
        <v>65</v>
      </c>
      <c r="E9563" s="37" t="n">
        <v>75</v>
      </c>
      <c r="F9563" s="37" t="inlineStr">
        <is>
          <t>Differs from upstream baseline</t>
        </is>
      </c>
      <c r="G9563" s="3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37" t="inlineStr">
        <is>
          <t>2026-10-06</t>
        </is>
      </c>
      <c r="B9565" s="37" t="inlineStr">
        <is>
          <t>Pokemon Stats</t>
        </is>
      </c>
      <c r="C9565" s="37" t="inlineStr">
        <is>
          <t>Staraptor baseSpDefense</t>
        </is>
      </c>
      <c r="D9565" s="37" t="n">
        <v>60</v>
      </c>
      <c r="E9565" s="37" t="n">
        <v>50</v>
      </c>
      <c r="F9565" s="37" t="inlineStr">
        <is>
          <t>Differs from upstream baseline</t>
        </is>
      </c>
      <c r="G9565" s="3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37" t="inlineStr">
        <is>
          <t>2026-10-06</t>
        </is>
      </c>
      <c r="B9567" s="37" t="inlineStr">
        <is>
          <t>Abilities</t>
        </is>
      </c>
      <c r="C9567" s="37" t="inlineStr">
        <is>
          <t>Staraptor abilities</t>
        </is>
      </c>
      <c r="D9567" s="37" t="inlineStr">
        <is>
          <t>Intimidate / Reckless</t>
        </is>
      </c>
      <c r="E9567" s="37" t="inlineStr">
        <is>
          <t>Reckless / Reckless</t>
        </is>
      </c>
      <c r="F9567" s="37" t="inlineStr">
        <is>
          <t>Differs from upstream baseline</t>
        </is>
      </c>
      <c r="G9567" s="3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37" t="inlineStr">
        <is>
          <t>2026-10-06</t>
        </is>
      </c>
      <c r="B9569" s="37" t="inlineStr">
        <is>
          <t>Pokemon Stats</t>
        </is>
      </c>
      <c r="C9569" s="37" t="inlineStr">
        <is>
          <t>Starmie baseAttack</t>
        </is>
      </c>
      <c r="D9569" s="37" t="n">
        <v>75</v>
      </c>
      <c r="E9569" s="37" t="n">
        <v>80</v>
      </c>
      <c r="F9569" s="37" t="inlineStr">
        <is>
          <t>Differs from upstream baseline</t>
        </is>
      </c>
      <c r="G9569" s="3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37" t="inlineStr">
        <is>
          <t>2026-10-06</t>
        </is>
      </c>
      <c r="B9571" s="37" t="inlineStr">
        <is>
          <t>Abilities</t>
        </is>
      </c>
      <c r="C9571" s="37" t="inlineStr">
        <is>
          <t>Starmie abilities</t>
        </is>
      </c>
      <c r="D9571" s="37" t="inlineStr">
        <is>
          <t>Illuminate / Natural Cure / Analytic</t>
        </is>
      </c>
      <c r="E9571" s="37" t="inlineStr">
        <is>
          <t>Magic Guard / Natural Cure / Analytic</t>
        </is>
      </c>
      <c r="F9571" s="37" t="inlineStr">
        <is>
          <t>Differs from upstream baseline</t>
        </is>
      </c>
      <c r="G9571" s="3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37" t="inlineStr">
        <is>
          <t>2026-10-06</t>
        </is>
      </c>
      <c r="B9573" s="37" t="inlineStr">
        <is>
          <t>Pokemon Stats</t>
        </is>
      </c>
      <c r="C9573" s="37" t="inlineStr">
        <is>
          <t>Steelix baseHP</t>
        </is>
      </c>
      <c r="D9573" s="37" t="n">
        <v>75</v>
      </c>
      <c r="E9573" s="37" t="n">
        <v>100</v>
      </c>
      <c r="F9573" s="37" t="inlineStr">
        <is>
          <t>Differs from upstream baseline</t>
        </is>
      </c>
      <c r="G9573" s="3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37" t="inlineStr">
        <is>
          <t>2026-10-06</t>
        </is>
      </c>
      <c r="B9575" s="37" t="inlineStr">
        <is>
          <t>Pokemon Stats</t>
        </is>
      </c>
      <c r="C9575" s="37" t="inlineStr">
        <is>
          <t>Steelix baseSpAttack</t>
        </is>
      </c>
      <c r="D9575" s="37" t="n">
        <v>55</v>
      </c>
      <c r="E9575" s="37" t="n">
        <v>35</v>
      </c>
      <c r="F9575" s="37" t="inlineStr">
        <is>
          <t>Differs from upstream baseline</t>
        </is>
      </c>
      <c r="G9575" s="3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37" t="inlineStr">
        <is>
          <t>2026-10-06</t>
        </is>
      </c>
      <c r="B9577" s="37" t="inlineStr">
        <is>
          <t>Abilities</t>
        </is>
      </c>
      <c r="C9577" s="37" t="inlineStr">
        <is>
          <t>Steelix abilities</t>
        </is>
      </c>
      <c r="D9577" s="37" t="inlineStr">
        <is>
          <t>Rock Head / Sturdy / Sheer Force</t>
        </is>
      </c>
      <c r="E9577" s="37" t="inlineStr">
        <is>
          <t>Solid Rock / Rock Head / Sheer Force</t>
        </is>
      </c>
      <c r="F9577" s="37" t="inlineStr">
        <is>
          <t>Differs from upstream baseline</t>
        </is>
      </c>
      <c r="G9577" s="3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37" t="inlineStr">
        <is>
          <t>2026-10-06</t>
        </is>
      </c>
      <c r="B9579" s="37" t="inlineStr">
        <is>
          <t>Pokemon Stats</t>
        </is>
      </c>
      <c r="C9579" s="37" t="inlineStr">
        <is>
          <t>Steelix baseSpDefense</t>
        </is>
      </c>
      <c r="D9579" s="37" t="n">
        <v>95</v>
      </c>
      <c r="E9579" s="37" t="n">
        <v>105</v>
      </c>
      <c r="F9579" s="37" t="inlineStr">
        <is>
          <t>Differs from upstream baseline</t>
        </is>
      </c>
      <c r="G9579" s="3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37" t="inlineStr">
        <is>
          <t>2026-10-06</t>
        </is>
      </c>
      <c r="B9581" s="37" t="inlineStr">
        <is>
          <t>Pokemon Stats</t>
        </is>
      </c>
      <c r="C9581" s="37" t="inlineStr">
        <is>
          <t>Stoutland baseAttack</t>
        </is>
      </c>
      <c r="D9581" s="37" t="n">
        <v>110</v>
      </c>
      <c r="E9581" s="37" t="n">
        <v>133</v>
      </c>
      <c r="F9581" s="37" t="inlineStr">
        <is>
          <t>Differs from upstream baseline</t>
        </is>
      </c>
      <c r="G9581" s="3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37" t="inlineStr">
        <is>
          <t>2026-10-06</t>
        </is>
      </c>
      <c r="B9583" s="37" t="inlineStr">
        <is>
          <t>Pokemon Stats</t>
        </is>
      </c>
      <c r="C9583" s="37" t="inlineStr">
        <is>
          <t>Stoutland baseSpeed</t>
        </is>
      </c>
      <c r="D9583" s="37" t="n">
        <v>80</v>
      </c>
      <c r="E9583" s="37" t="n">
        <v>95</v>
      </c>
      <c r="F9583" s="37" t="inlineStr">
        <is>
          <t>Differs from upstream baseline</t>
        </is>
      </c>
      <c r="G9583" s="3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37" t="inlineStr">
        <is>
          <t>2026-10-06</t>
        </is>
      </c>
      <c r="B9585" s="37" t="inlineStr">
        <is>
          <t>Pokemon Stats</t>
        </is>
      </c>
      <c r="C9585" s="37" t="inlineStr">
        <is>
          <t>Stunfisk baseAttack</t>
        </is>
      </c>
      <c r="D9585" s="37" t="n">
        <v>66</v>
      </c>
      <c r="E9585" s="37" t="n">
        <v>68</v>
      </c>
      <c r="F9585" s="37" t="inlineStr">
        <is>
          <t>Differs from upstream baseline</t>
        </is>
      </c>
      <c r="G9585" s="3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37" t="inlineStr">
        <is>
          <t>2026-10-06</t>
        </is>
      </c>
      <c r="B9587" s="37" t="inlineStr">
        <is>
          <t>Pokemon Stats</t>
        </is>
      </c>
      <c r="C9587" s="37" t="inlineStr">
        <is>
          <t>Stunfisk baseSpeed</t>
        </is>
      </c>
      <c r="D9587" s="37" t="n">
        <v>32</v>
      </c>
      <c r="E9587" s="37" t="n">
        <v>54</v>
      </c>
      <c r="F9587" s="37" t="inlineStr">
        <is>
          <t>Differs from upstream baseline</t>
        </is>
      </c>
      <c r="G9587" s="3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37" t="inlineStr">
        <is>
          <t>2026-10-06</t>
        </is>
      </c>
      <c r="B9589" s="37" t="inlineStr">
        <is>
          <t>Pokemon Stats</t>
        </is>
      </c>
      <c r="C9589" s="37" t="inlineStr">
        <is>
          <t>Stunfisk baseAttack</t>
        </is>
      </c>
      <c r="D9589" s="37" t="n">
        <v>81</v>
      </c>
      <c r="E9589" s="37" t="n">
        <v>84</v>
      </c>
      <c r="F9589" s="37" t="inlineStr">
        <is>
          <t>Differs from upstream baseline</t>
        </is>
      </c>
      <c r="G9589" s="3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37" t="inlineStr">
        <is>
          <t>2026-10-06</t>
        </is>
      </c>
      <c r="B9591" s="37" t="inlineStr">
        <is>
          <t>Pokemon Stats</t>
        </is>
      </c>
      <c r="C9591" s="37" t="inlineStr">
        <is>
          <t>Stunfisk baseSpeed</t>
        </is>
      </c>
      <c r="D9591" s="37" t="n">
        <v>32</v>
      </c>
      <c r="E9591" s="37" t="n">
        <v>52</v>
      </c>
      <c r="F9591" s="37" t="inlineStr">
        <is>
          <t>Differs from upstream baseline</t>
        </is>
      </c>
      <c r="G9591" s="3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37" t="inlineStr">
        <is>
          <t>2026-10-06</t>
        </is>
      </c>
      <c r="B9593" s="37" t="inlineStr">
        <is>
          <t>Abilities</t>
        </is>
      </c>
      <c r="C9593" s="37" t="inlineStr">
        <is>
          <t>Stunky abilities</t>
        </is>
      </c>
      <c r="D9593" s="37" t="inlineStr">
        <is>
          <t>Stench / Aftermath / Keen Eye</t>
        </is>
      </c>
      <c r="E9593" s="37" t="inlineStr">
        <is>
          <t>Aftermath / Aftermath / Keen Eye</t>
        </is>
      </c>
      <c r="F9593" s="37" t="inlineStr">
        <is>
          <t>Differs from upstream baseline</t>
        </is>
      </c>
      <c r="G9593" s="3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37" t="inlineStr">
        <is>
          <t>2026-10-06</t>
        </is>
      </c>
      <c r="B9595" s="37" t="inlineStr">
        <is>
          <t>Pokemon Stats</t>
        </is>
      </c>
      <c r="C9595" s="37" t="inlineStr">
        <is>
          <t>Suicune baseHP</t>
        </is>
      </c>
      <c r="D9595" s="37" t="n">
        <v>100</v>
      </c>
      <c r="E9595" s="37" t="n">
        <v>120</v>
      </c>
      <c r="F9595" s="37" t="inlineStr">
        <is>
          <t>Differs from upstream baseline</t>
        </is>
      </c>
      <c r="G9595" s="3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37" t="inlineStr">
        <is>
          <t>2026-10-06</t>
        </is>
      </c>
      <c r="B9597" s="37" t="inlineStr">
        <is>
          <t>Abilities</t>
        </is>
      </c>
      <c r="C9597" s="37" t="inlineStr">
        <is>
          <t>Sunkern abilities</t>
        </is>
      </c>
      <c r="D9597" s="37" t="inlineStr">
        <is>
          <t>Chlorophyll / Solar Power / Early Bird</t>
        </is>
      </c>
      <c r="E9597" s="37" t="inlineStr">
        <is>
          <t>Solar Power / Solar Power / Early Bird</t>
        </is>
      </c>
      <c r="F9597" s="37" t="inlineStr">
        <is>
          <t>Differs from upstream baseline</t>
        </is>
      </c>
      <c r="G9597" s="3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37" t="inlineStr">
        <is>
          <t>2026-10-06</t>
        </is>
      </c>
      <c r="B9599" s="37" t="inlineStr">
        <is>
          <t>Pokemon Stats</t>
        </is>
      </c>
      <c r="C9599" s="37" t="inlineStr">
        <is>
          <t>Surskit baseDefense</t>
        </is>
      </c>
      <c r="D9599" s="37" t="n">
        <v>32</v>
      </c>
      <c r="E9599" s="37" t="n">
        <v>62</v>
      </c>
      <c r="F9599" s="37" t="inlineStr">
        <is>
          <t>Differs from upstream baseline</t>
        </is>
      </c>
      <c r="G9599" s="3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37" t="inlineStr">
        <is>
          <t>2026-10-06</t>
        </is>
      </c>
      <c r="B9601" s="37" t="inlineStr">
        <is>
          <t>Pokemon Stats</t>
        </is>
      </c>
      <c r="C9601" s="37" t="inlineStr">
        <is>
          <t>Surskit baseSpDefense</t>
        </is>
      </c>
      <c r="D9601" s="37" t="n">
        <v>52</v>
      </c>
      <c r="E9601" s="37" t="n">
        <v>82</v>
      </c>
      <c r="F9601" s="37" t="inlineStr">
        <is>
          <t>Differs from upstream baseline</t>
        </is>
      </c>
      <c r="G9601" s="3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37" t="inlineStr">
        <is>
          <t>2026-10-06</t>
        </is>
      </c>
      <c r="B9603" s="37" t="inlineStr">
        <is>
          <t>Abilities</t>
        </is>
      </c>
      <c r="C9603" s="37" t="inlineStr">
        <is>
          <t>Swalot abilities</t>
        </is>
      </c>
      <c r="D9603" s="37" t="inlineStr">
        <is>
          <t>Liquid Ooze / Sticky Hold / Gluttony</t>
        </is>
      </c>
      <c r="E9603" s="37" t="inlineStr">
        <is>
          <t>Gluttony / Gluttony / Gluttony</t>
        </is>
      </c>
      <c r="F9603" s="37" t="inlineStr">
        <is>
          <t>Differs from upstream baseline</t>
        </is>
      </c>
      <c r="G9603" s="3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37" t="inlineStr">
        <is>
          <t>2026-10-06</t>
        </is>
      </c>
      <c r="B9605" s="37" t="inlineStr">
        <is>
          <t>Pokemon Stats</t>
        </is>
      </c>
      <c r="C9605" s="37" t="inlineStr">
        <is>
          <t>Swanna baseSpAttack</t>
        </is>
      </c>
      <c r="D9605" s="37" t="n">
        <v>87</v>
      </c>
      <c r="E9605" s="37" t="n">
        <v>97</v>
      </c>
      <c r="F9605" s="37" t="inlineStr">
        <is>
          <t>Differs from upstream baseline</t>
        </is>
      </c>
      <c r="G9605" s="3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37" t="inlineStr">
        <is>
          <t>2026-10-06</t>
        </is>
      </c>
      <c r="B9607" s="37" t="inlineStr">
        <is>
          <t>Abilities</t>
        </is>
      </c>
      <c r="C9607" s="37" t="inlineStr">
        <is>
          <t>Swanna abilities</t>
        </is>
      </c>
      <c r="D9607" s="37" t="inlineStr">
        <is>
          <t>Keen Eye / Big Pecks / Hydration</t>
        </is>
      </c>
      <c r="E9607" s="37" t="inlineStr">
        <is>
          <t>Keen Eye / Hydration / Competitive</t>
        </is>
      </c>
      <c r="F9607" s="37" t="inlineStr">
        <is>
          <t>Differs from upstream baseline</t>
        </is>
      </c>
      <c r="G9607" s="3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37" t="inlineStr">
        <is>
          <t>2026-10-06</t>
        </is>
      </c>
      <c r="B9609" s="37" t="inlineStr">
        <is>
          <t>Abilities</t>
        </is>
      </c>
      <c r="C9609" s="37" t="inlineStr">
        <is>
          <t>Swinub abilities</t>
        </is>
      </c>
      <c r="D9609" s="37" t="inlineStr">
        <is>
          <t>Oblivious / Snow Cloak / Thick Fat</t>
        </is>
      </c>
      <c r="E9609" s="37" t="inlineStr">
        <is>
          <t>Snow Cloak / Snow Cloak / Thick Fat</t>
        </is>
      </c>
      <c r="F9609" s="37" t="inlineStr">
        <is>
          <t>Differs from upstream baseline</t>
        </is>
      </c>
      <c r="G9609" s="3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37" t="inlineStr">
        <is>
          <t>2026-10-06</t>
        </is>
      </c>
      <c r="B9611" s="37" t="inlineStr">
        <is>
          <t>Pokemon Stats</t>
        </is>
      </c>
      <c r="C9611" s="37" t="inlineStr">
        <is>
          <t>Swoobat baseAttack</t>
        </is>
      </c>
      <c r="D9611" s="37" t="n">
        <v>57</v>
      </c>
      <c r="E9611" s="37" t="n">
        <v>63</v>
      </c>
      <c r="F9611" s="37" t="inlineStr">
        <is>
          <t>Differs from upstream baseline</t>
        </is>
      </c>
      <c r="G9611" s="3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37" t="inlineStr">
        <is>
          <t>2026-10-06</t>
        </is>
      </c>
      <c r="B9613" s="37" t="inlineStr">
        <is>
          <t>Pokemon Stats</t>
        </is>
      </c>
      <c r="C9613" s="37" t="inlineStr">
        <is>
          <t>Swoobat baseSpAttack</t>
        </is>
      </c>
      <c r="D9613" s="37" t="n">
        <v>77</v>
      </c>
      <c r="E9613" s="37" t="n">
        <v>89</v>
      </c>
      <c r="F9613" s="37" t="inlineStr">
        <is>
          <t>Differs from upstream baseline</t>
        </is>
      </c>
      <c r="G9613" s="3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37" t="inlineStr">
        <is>
          <t>2026-10-06</t>
        </is>
      </c>
      <c r="B9615" s="37" t="inlineStr">
        <is>
          <t>Pokemon Stats</t>
        </is>
      </c>
      <c r="C9615" s="37" t="inlineStr">
        <is>
          <t>Swoobat baseSpeed</t>
        </is>
      </c>
      <c r="D9615" s="37" t="n">
        <v>114</v>
      </c>
      <c r="E9615" s="37" t="n">
        <v>124</v>
      </c>
      <c r="F9615" s="37" t="inlineStr">
        <is>
          <t>Differs from upstream baseline</t>
        </is>
      </c>
      <c r="G9615" s="3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37" t="inlineStr">
        <is>
          <t>2026-10-06</t>
        </is>
      </c>
      <c r="B9617" s="37" t="inlineStr">
        <is>
          <t>Pokemon Stats</t>
        </is>
      </c>
      <c r="C9617" s="37" t="inlineStr">
        <is>
          <t>Sylveon baseAttack</t>
        </is>
      </c>
      <c r="D9617" s="37" t="n">
        <v>65</v>
      </c>
      <c r="E9617" s="37" t="n">
        <v>30</v>
      </c>
      <c r="F9617" s="37" t="inlineStr">
        <is>
          <t>Differs from upstream baseline</t>
        </is>
      </c>
      <c r="G9617" s="3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37" t="inlineStr">
        <is>
          <t>2026-10-06</t>
        </is>
      </c>
      <c r="B9619" s="37" t="inlineStr">
        <is>
          <t>Pokemon Stats</t>
        </is>
      </c>
      <c r="C9619" s="37" t="inlineStr">
        <is>
          <t>Sylveon baseSpeed</t>
        </is>
      </c>
      <c r="D9619" s="37" t="n">
        <v>60</v>
      </c>
      <c r="E9619" s="37" t="n">
        <v>76</v>
      </c>
      <c r="F9619" s="37" t="inlineStr">
        <is>
          <t>Differs from upstream baseline</t>
        </is>
      </c>
      <c r="G9619" s="3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37" t="inlineStr">
        <is>
          <t>2026-10-06</t>
        </is>
      </c>
      <c r="B9621" s="37" t="inlineStr">
        <is>
          <t>Pokemon Stats</t>
        </is>
      </c>
      <c r="C9621" s="37" t="inlineStr">
        <is>
          <t>Talonflame baseAttack</t>
        </is>
      </c>
      <c r="D9621" s="37" t="n">
        <v>81</v>
      </c>
      <c r="E9621" s="37" t="n">
        <v>86</v>
      </c>
      <c r="F9621" s="37" t="inlineStr">
        <is>
          <t>Differs from upstream baseline</t>
        </is>
      </c>
      <c r="G9621" s="3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37" t="inlineStr">
        <is>
          <t>2026-10-06</t>
        </is>
      </c>
      <c r="B9623" s="37" t="inlineStr">
        <is>
          <t>Pokemon Stats</t>
        </is>
      </c>
      <c r="C9623" s="37" t="inlineStr">
        <is>
          <t>Talonflame baseSpAttack</t>
        </is>
      </c>
      <c r="D9623" s="37" t="n">
        <v>74</v>
      </c>
      <c r="E9623" s="37" t="n">
        <v>76</v>
      </c>
      <c r="F9623" s="37" t="inlineStr">
        <is>
          <t>Differs from upstream baseline</t>
        </is>
      </c>
      <c r="G9623" s="3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37" t="inlineStr">
        <is>
          <t>2026-10-06</t>
        </is>
      </c>
      <c r="B9625" s="37" t="inlineStr">
        <is>
          <t>Pokemon Stats</t>
        </is>
      </c>
      <c r="C9625" s="37" t="inlineStr">
        <is>
          <t>Tangela baseSpDefense</t>
        </is>
      </c>
      <c r="D9625" s="37" t="n">
        <v>40</v>
      </c>
      <c r="E9625" s="37" t="n">
        <v>50</v>
      </c>
      <c r="F9625" s="37" t="inlineStr">
        <is>
          <t>Differs from upstream baseline</t>
        </is>
      </c>
      <c r="G9625" s="3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37" t="inlineStr">
        <is>
          <t>2026-10-06</t>
        </is>
      </c>
      <c r="B9627" s="37" t="inlineStr">
        <is>
          <t>Pokemon Stats</t>
        </is>
      </c>
      <c r="C9627" s="37" t="inlineStr">
        <is>
          <t>Tangrowth baseSpDefense</t>
        </is>
      </c>
      <c r="D9627" s="37" t="n">
        <v>50</v>
      </c>
      <c r="E9627" s="37" t="n">
        <v>90</v>
      </c>
      <c r="F9627" s="37" t="inlineStr">
        <is>
          <t>Differs from upstream baseline</t>
        </is>
      </c>
      <c r="G9627" s="3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37" t="inlineStr">
        <is>
          <t>2026-10-06</t>
        </is>
      </c>
      <c r="B9629" s="37" t="inlineStr">
        <is>
          <t>Abilities</t>
        </is>
      </c>
      <c r="C9629" s="37" t="inlineStr">
        <is>
          <t>Tangrowth abilities</t>
        </is>
      </c>
      <c r="D9629" s="37" t="inlineStr">
        <is>
          <t>Chlorophyll / Leaf Guard / Regenerator</t>
        </is>
      </c>
      <c r="E9629" s="37" t="inlineStr">
        <is>
          <t>Magic Guard / Magic Guard / Regenerator</t>
        </is>
      </c>
      <c r="F9629" s="37" t="inlineStr">
        <is>
          <t>Differs from upstream baseline</t>
        </is>
      </c>
      <c r="G9629" s="3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37" t="inlineStr">
        <is>
          <t>2026-10-06</t>
        </is>
      </c>
      <c r="B9631" s="37" t="inlineStr">
        <is>
          <t>Pokemon Stats</t>
        </is>
      </c>
      <c r="C9631" s="37" t="inlineStr">
        <is>
          <t>Tauros baseAttack</t>
        </is>
      </c>
      <c r="D9631" s="37" t="n">
        <v>100</v>
      </c>
      <c r="E9631" s="37" t="n">
        <v>110</v>
      </c>
      <c r="F9631" s="37" t="inlineStr">
        <is>
          <t>Differs from upstream baseline</t>
        </is>
      </c>
      <c r="G9631" s="3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37" t="inlineStr">
        <is>
          <t>2026-10-06</t>
        </is>
      </c>
      <c r="B9633" s="37" t="inlineStr">
        <is>
          <t>Abilities</t>
        </is>
      </c>
      <c r="C9633" s="37" t="inlineStr">
        <is>
          <t>Tauros abilities</t>
        </is>
      </c>
      <c r="D9633" s="37" t="inlineStr">
        <is>
          <t>Intimidate / Anger Point / Sheer Force</t>
        </is>
      </c>
      <c r="E9633" s="37" t="inlineStr">
        <is>
          <t>Intimidate / Intimidate / Sheer Force</t>
        </is>
      </c>
      <c r="F9633" s="37" t="inlineStr">
        <is>
          <t>Differs from upstream baseline</t>
        </is>
      </c>
      <c r="G9633" s="3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37" t="inlineStr">
        <is>
          <t>2026-10-06</t>
        </is>
      </c>
      <c r="B9635" s="37" t="inlineStr">
        <is>
          <t>Pokemon Stats</t>
        </is>
      </c>
      <c r="C9635" s="37" t="inlineStr">
        <is>
          <t>Tauros baseSpDefense</t>
        </is>
      </c>
      <c r="D9635" s="37" t="n">
        <v>70</v>
      </c>
      <c r="E9635" s="37" t="n">
        <v>72</v>
      </c>
      <c r="F9635" s="37" t="inlineStr">
        <is>
          <t>Differs from upstream baseline</t>
        </is>
      </c>
      <c r="G9635" s="3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37" t="inlineStr">
        <is>
          <t>2026-10-06</t>
        </is>
      </c>
      <c r="B9637" s="37" t="inlineStr">
        <is>
          <t>Abilities</t>
        </is>
      </c>
      <c r="C9637" s="37" t="inlineStr">
        <is>
          <t>Tentacool abilities</t>
        </is>
      </c>
      <c r="D9637" s="37" t="inlineStr">
        <is>
          <t>Clear Body / Liquid Ooze / Rain Dish</t>
        </is>
      </c>
      <c r="E9637" s="37" t="inlineStr">
        <is>
          <t>Rain Dish / Clear Body / Rain Dish</t>
        </is>
      </c>
      <c r="F9637" s="37" t="inlineStr">
        <is>
          <t>Differs from upstream baseline</t>
        </is>
      </c>
      <c r="G9637" s="3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37" t="inlineStr">
        <is>
          <t>2026-10-06</t>
        </is>
      </c>
      <c r="B9639" s="37" t="inlineStr">
        <is>
          <t>Pokemon Stats</t>
        </is>
      </c>
      <c r="C9639" s="37" t="inlineStr">
        <is>
          <t>Tentacruel baseSpAttack</t>
        </is>
      </c>
      <c r="D9639" s="37" t="n">
        <v>80</v>
      </c>
      <c r="E9639" s="37" t="n">
        <v>90</v>
      </c>
      <c r="F9639" s="37" t="inlineStr">
        <is>
          <t>Differs from upstream baseline</t>
        </is>
      </c>
      <c r="G9639" s="3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37" t="inlineStr">
        <is>
          <t>2026-10-06</t>
        </is>
      </c>
      <c r="B9641" s="37" t="inlineStr">
        <is>
          <t>Pokemon Stats</t>
        </is>
      </c>
      <c r="C9641" s="37" t="inlineStr">
        <is>
          <t>Terrakion baseAttack</t>
        </is>
      </c>
      <c r="D9641" s="37" t="n">
        <v>129</v>
      </c>
      <c r="E9641" s="37" t="n">
        <v>151</v>
      </c>
      <c r="F9641" s="37" t="inlineStr">
        <is>
          <t>Differs from upstream baseline</t>
        </is>
      </c>
      <c r="G9641" s="3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37" t="inlineStr">
        <is>
          <t>2026-10-06</t>
        </is>
      </c>
      <c r="B9643" s="37" t="inlineStr">
        <is>
          <t>Pokemon Stats</t>
        </is>
      </c>
      <c r="C9643" s="37" t="inlineStr">
        <is>
          <t>Terrakion baseSpeed</t>
        </is>
      </c>
      <c r="D9643" s="37" t="n">
        <v>108</v>
      </c>
      <c r="E9643" s="37" t="n">
        <v>126</v>
      </c>
      <c r="F9643" s="37" t="inlineStr">
        <is>
          <t>Differs from upstream baseline</t>
        </is>
      </c>
      <c r="G9643" s="3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37" t="inlineStr">
        <is>
          <t>2026-10-06</t>
        </is>
      </c>
      <c r="B9645" s="37" t="inlineStr">
        <is>
          <t>Pokemon Stats</t>
        </is>
      </c>
      <c r="C9645" s="37" t="inlineStr">
        <is>
          <t>Throh baseAttack</t>
        </is>
      </c>
      <c r="D9645" s="37" t="n">
        <v>100</v>
      </c>
      <c r="E9645" s="37" t="n">
        <v>104</v>
      </c>
      <c r="F9645" s="37" t="inlineStr">
        <is>
          <t>Differs from upstream baseline</t>
        </is>
      </c>
      <c r="G9645" s="3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37" t="inlineStr">
        <is>
          <t>2026-10-06</t>
        </is>
      </c>
      <c r="B9647" s="37" t="inlineStr">
        <is>
          <t>Pokemon Stats</t>
        </is>
      </c>
      <c r="C9647" s="37" t="inlineStr">
        <is>
          <t>Throh baseSpeed</t>
        </is>
      </c>
      <c r="D9647" s="37" t="n">
        <v>45</v>
      </c>
      <c r="E9647" s="37" t="n">
        <v>71</v>
      </c>
      <c r="F9647" s="37" t="inlineStr">
        <is>
          <t>Differs from upstream baseline</t>
        </is>
      </c>
      <c r="G9647" s="3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37" t="inlineStr">
        <is>
          <t>2026-10-06</t>
        </is>
      </c>
      <c r="B9649" s="37" t="inlineStr">
        <is>
          <t>Abilities</t>
        </is>
      </c>
      <c r="C9649" s="37" t="inlineStr">
        <is>
          <t>Togepi abilities</t>
        </is>
      </c>
      <c r="D9649" s="37" t="inlineStr">
        <is>
          <t>Hustle / Serene Grace / Super Luck</t>
        </is>
      </c>
      <c r="E9649" s="37" t="inlineStr">
        <is>
          <t>Serene Grace / Serene Grace / Super Luck</t>
        </is>
      </c>
      <c r="F9649" s="37" t="inlineStr">
        <is>
          <t>Differs from upstream baseline</t>
        </is>
      </c>
      <c r="G9649" s="3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37" t="inlineStr">
        <is>
          <t>2026-10-06</t>
        </is>
      </c>
      <c r="B9651" s="37" t="inlineStr">
        <is>
          <t>Abilities</t>
        </is>
      </c>
      <c r="C9651" s="37" t="inlineStr">
        <is>
          <t>Togetic abilities</t>
        </is>
      </c>
      <c r="D9651" s="37" t="inlineStr">
        <is>
          <t>Hustle / Serene Grace / Super Luck</t>
        </is>
      </c>
      <c r="E9651" s="37" t="inlineStr">
        <is>
          <t>Serene Grace / Serene Grace / Super Luck</t>
        </is>
      </c>
      <c r="F9651" s="37" t="inlineStr">
        <is>
          <t>Differs from upstream baseline</t>
        </is>
      </c>
      <c r="G9651" s="3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37" t="inlineStr">
        <is>
          <t>2026-10-06</t>
        </is>
      </c>
      <c r="B9653" s="37" t="inlineStr">
        <is>
          <t>Abilities</t>
        </is>
      </c>
      <c r="C9653" s="37" t="inlineStr">
        <is>
          <t>Torkoal abilities</t>
        </is>
      </c>
      <c r="D9653" s="37" t="inlineStr">
        <is>
          <t>White Smoke / Drought / Shell Armor</t>
        </is>
      </c>
      <c r="E9653" s="37" t="inlineStr">
        <is>
          <t>White Smoke / Shell Armor / Shell Armor</t>
        </is>
      </c>
      <c r="F9653" s="37" t="inlineStr">
        <is>
          <t>Differs from upstream baseline</t>
        </is>
      </c>
      <c r="G9653" s="3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37" t="inlineStr">
        <is>
          <t>2026-10-06</t>
        </is>
      </c>
      <c r="B9655" s="37" t="inlineStr">
        <is>
          <t>Pokemon Stats</t>
        </is>
      </c>
      <c r="C9655" s="37" t="inlineStr">
        <is>
          <t>Torterra baseSpAttack</t>
        </is>
      </c>
      <c r="D9655" s="37" t="n">
        <v>75</v>
      </c>
      <c r="E9655" s="37" t="n">
        <v>63</v>
      </c>
      <c r="F9655" s="37" t="inlineStr">
        <is>
          <t>Differs from upstream baseline</t>
        </is>
      </c>
      <c r="G9655" s="3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37" t="inlineStr">
        <is>
          <t>2026-10-06</t>
        </is>
      </c>
      <c r="B9657" s="37" t="inlineStr">
        <is>
          <t>Abilities</t>
        </is>
      </c>
      <c r="C9657" s="37" t="inlineStr">
        <is>
          <t>Torterra abilities</t>
        </is>
      </c>
      <c r="D9657" s="37" t="inlineStr">
        <is>
          <t>Overgrow / Shell Armor</t>
        </is>
      </c>
      <c r="E9657" s="37" t="inlineStr">
        <is>
          <t>Thick Fat / Shell Armor / Shell Armor</t>
        </is>
      </c>
      <c r="F9657" s="37" t="inlineStr">
        <is>
          <t>Differs from upstream baseline</t>
        </is>
      </c>
      <c r="G9657" s="3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37" t="inlineStr">
        <is>
          <t>2026-10-06</t>
        </is>
      </c>
      <c r="B9659" s="37" t="inlineStr">
        <is>
          <t>Abilities</t>
        </is>
      </c>
      <c r="C9659" s="37" t="inlineStr">
        <is>
          <t>Toxicroak abilities</t>
        </is>
      </c>
      <c r="D9659" s="37" t="inlineStr">
        <is>
          <t>Anticipation / Dry Skin / Poison Touch</t>
        </is>
      </c>
      <c r="E9659" s="37" t="inlineStr">
        <is>
          <t>Dry Skin / Dry Skin / Poison Touch</t>
        </is>
      </c>
      <c r="F9659" s="37" t="inlineStr">
        <is>
          <t>Differs from upstream baseline</t>
        </is>
      </c>
      <c r="G9659" s="3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37" t="inlineStr">
        <is>
          <t>2026-10-06</t>
        </is>
      </c>
      <c r="B9661" s="37" t="inlineStr">
        <is>
          <t>Pokemon Stats</t>
        </is>
      </c>
      <c r="C9661" s="37" t="inlineStr">
        <is>
          <t>Tranquill baseAttack</t>
        </is>
      </c>
      <c r="D9661" s="37" t="n">
        <v>77</v>
      </c>
      <c r="E9661" s="37" t="n">
        <v>52</v>
      </c>
      <c r="F9661" s="37" t="inlineStr">
        <is>
          <t>Differs from upstream baseline</t>
        </is>
      </c>
      <c r="G9661" s="3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37" t="inlineStr">
        <is>
          <t>2026-10-06</t>
        </is>
      </c>
      <c r="B9663" s="37" t="inlineStr">
        <is>
          <t>Pokemon Stats</t>
        </is>
      </c>
      <c r="C9663" s="37" t="inlineStr">
        <is>
          <t>Tranquill baseSpDefense</t>
        </is>
      </c>
      <c r="D9663" s="37" t="n">
        <v>42</v>
      </c>
      <c r="E9663" s="37" t="n">
        <v>59</v>
      </c>
      <c r="F9663" s="37" t="inlineStr">
        <is>
          <t>Differs from upstream baseline</t>
        </is>
      </c>
      <c r="G9663" s="3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37" t="inlineStr">
        <is>
          <t>2026-10-06</t>
        </is>
      </c>
      <c r="B9665" s="37" t="inlineStr">
        <is>
          <t>Pokemon Stats</t>
        </is>
      </c>
      <c r="C9665" s="37" t="inlineStr">
        <is>
          <t>Trevenant baseHP</t>
        </is>
      </c>
      <c r="D9665" s="37" t="n">
        <v>85</v>
      </c>
      <c r="E9665" s="37" t="n">
        <v>95</v>
      </c>
      <c r="F9665" s="37" t="inlineStr">
        <is>
          <t>Differs from upstream baseline</t>
        </is>
      </c>
      <c r="G9665" s="3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37" t="inlineStr">
        <is>
          <t>2026-10-06</t>
        </is>
      </c>
      <c r="B9667" s="37" t="inlineStr">
        <is>
          <t>Pokemon Stats</t>
        </is>
      </c>
      <c r="C9667" s="37" t="inlineStr">
        <is>
          <t>Trevenant baseSpAttack</t>
        </is>
      </c>
      <c r="D9667" s="37" t="n">
        <v>65</v>
      </c>
      <c r="E9667" s="37" t="n">
        <v>30</v>
      </c>
      <c r="F9667" s="37" t="inlineStr">
        <is>
          <t>Differs from upstream baseline</t>
        </is>
      </c>
      <c r="G9667" s="3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37" t="inlineStr">
        <is>
          <t>2026-10-06</t>
        </is>
      </c>
      <c r="B9669" s="37" t="inlineStr">
        <is>
          <t>Pokemon Stats</t>
        </is>
      </c>
      <c r="C9669" s="37" t="inlineStr">
        <is>
          <t>Tropius baseHP</t>
        </is>
      </c>
      <c r="D9669" s="37" t="n">
        <v>99</v>
      </c>
      <c r="E9669" s="37" t="n">
        <v>105</v>
      </c>
      <c r="F9669" s="37" t="inlineStr">
        <is>
          <t>Differs from upstream baseline</t>
        </is>
      </c>
      <c r="G9669" s="3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37" t="inlineStr">
        <is>
          <t>2026-10-06</t>
        </is>
      </c>
      <c r="B9671" s="37" t="inlineStr">
        <is>
          <t>Pokemon Stats</t>
        </is>
      </c>
      <c r="C9671" s="37" t="inlineStr">
        <is>
          <t>Tropius baseDefense</t>
        </is>
      </c>
      <c r="D9671" s="37" t="n">
        <v>83</v>
      </c>
      <c r="E9671" s="37" t="n">
        <v>105</v>
      </c>
      <c r="F9671" s="37" t="inlineStr">
        <is>
          <t>Differs from upstream baseline</t>
        </is>
      </c>
      <c r="G9671" s="3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37" t="inlineStr">
        <is>
          <t>2026-10-06</t>
        </is>
      </c>
      <c r="B9673" s="37" t="inlineStr">
        <is>
          <t>Pokemon Stats</t>
        </is>
      </c>
      <c r="C9673" s="37" t="inlineStr">
        <is>
          <t>Tropius baseSpDefense</t>
        </is>
      </c>
      <c r="D9673" s="37" t="n">
        <v>87</v>
      </c>
      <c r="E9673" s="37" t="n">
        <v>105</v>
      </c>
      <c r="F9673" s="37" t="inlineStr">
        <is>
          <t>Differs from upstream baseline</t>
        </is>
      </c>
      <c r="G9673" s="3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37" t="inlineStr">
        <is>
          <t>2026-10-06</t>
        </is>
      </c>
      <c r="B9675" s="37" t="inlineStr">
        <is>
          <t>Abilities</t>
        </is>
      </c>
      <c r="C9675" s="37" t="inlineStr">
        <is>
          <t>Turtwig abilities</t>
        </is>
      </c>
      <c r="D9675" s="37" t="inlineStr">
        <is>
          <t>Overgrow / Shell Armor</t>
        </is>
      </c>
      <c r="E9675" s="37" t="inlineStr">
        <is>
          <t>Overgrow / Shell Armor / Shell Armor</t>
        </is>
      </c>
      <c r="F9675" s="37" t="inlineStr">
        <is>
          <t>Differs from upstream baseline</t>
        </is>
      </c>
      <c r="G9675" s="3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37" t="inlineStr">
        <is>
          <t>2026-10-06</t>
        </is>
      </c>
      <c r="B9677" s="37" t="inlineStr">
        <is>
          <t>Pokemon Stats</t>
        </is>
      </c>
      <c r="C9677" s="37" t="inlineStr">
        <is>
          <t>Tyranitar baseSpAttack</t>
        </is>
      </c>
      <c r="D9677" s="37" t="n">
        <v>95</v>
      </c>
      <c r="E9677" s="37" t="n">
        <v>100</v>
      </c>
      <c r="F9677" s="37" t="inlineStr">
        <is>
          <t>Differs from upstream baseline</t>
        </is>
      </c>
      <c r="G9677" s="3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37" t="inlineStr">
        <is>
          <t>2026-10-06</t>
        </is>
      </c>
      <c r="B9679" s="37" t="inlineStr">
        <is>
          <t>Abilities</t>
        </is>
      </c>
      <c r="C9679" s="37" t="inlineStr">
        <is>
          <t>Tyranitar abilities</t>
        </is>
      </c>
      <c r="D9679" s="37" t="inlineStr">
        <is>
          <t>Sand Stream / Sand Stream / Sand Stream</t>
        </is>
      </c>
      <c r="E9679" s="37" t="inlineStr">
        <is>
          <t>Thick Fat / Thick Fat / Thick Fat</t>
        </is>
      </c>
      <c r="F9679" s="37" t="inlineStr">
        <is>
          <t>Differs from upstream baseline</t>
        </is>
      </c>
      <c r="G9679" s="3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37" t="inlineStr">
        <is>
          <t>2026-10-06</t>
        </is>
      </c>
      <c r="B9681" s="37" t="inlineStr">
        <is>
          <t>Pokemon Stats</t>
        </is>
      </c>
      <c r="C9681" s="37" t="inlineStr">
        <is>
          <t>Tyrantrum baseSpAttack</t>
        </is>
      </c>
      <c r="D9681" s="37" t="n">
        <v>69</v>
      </c>
      <c r="E9681" s="37" t="n">
        <v>30</v>
      </c>
      <c r="F9681" s="37" t="inlineStr">
        <is>
          <t>Differs from upstream baseline</t>
        </is>
      </c>
      <c r="G9681" s="3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37" t="inlineStr">
        <is>
          <t>2026-10-06</t>
        </is>
      </c>
      <c r="B9683" s="37" t="inlineStr">
        <is>
          <t>Abilities</t>
        </is>
      </c>
      <c r="C9683" s="37" t="inlineStr">
        <is>
          <t>Tyrantrum abilities</t>
        </is>
      </c>
      <c r="D9683" s="37" t="inlineStr">
        <is>
          <t>Strong Jaw / Rock Head</t>
        </is>
      </c>
      <c r="E9683" s="37" t="inlineStr">
        <is>
          <t>Strong Jaw / Rock Head / Intimidate</t>
        </is>
      </c>
      <c r="F9683" s="37" t="inlineStr">
        <is>
          <t>Differs from upstream baseline</t>
        </is>
      </c>
      <c r="G9683" s="3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37" t="inlineStr">
        <is>
          <t>2026-10-06</t>
        </is>
      </c>
      <c r="B9685" s="37" t="inlineStr">
        <is>
          <t>Pokemon Stats</t>
        </is>
      </c>
      <c r="C9685" s="37" t="inlineStr">
        <is>
          <t>Tyrunt baseAttack</t>
        </is>
      </c>
      <c r="D9685" s="37" t="n">
        <v>89</v>
      </c>
      <c r="E9685" s="37" t="n">
        <v>97</v>
      </c>
      <c r="F9685" s="37" t="inlineStr">
        <is>
          <t>Differs from upstream baseline</t>
        </is>
      </c>
      <c r="G9685" s="3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37" t="inlineStr">
        <is>
          <t>2026-10-06</t>
        </is>
      </c>
      <c r="B9687" s="37" t="inlineStr">
        <is>
          <t>Pokemon Stats</t>
        </is>
      </c>
      <c r="C9687" s="37" t="inlineStr">
        <is>
          <t>Tyrunt baseSpeed</t>
        </is>
      </c>
      <c r="D9687" s="37" t="n">
        <v>48</v>
      </c>
      <c r="E9687" s="37" t="n">
        <v>55</v>
      </c>
      <c r="F9687" s="37" t="inlineStr">
        <is>
          <t>Differs from upstream baseline</t>
        </is>
      </c>
      <c r="G9687" s="3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37" t="inlineStr">
        <is>
          <t>2026-10-06</t>
        </is>
      </c>
      <c r="B9689" s="37" t="inlineStr">
        <is>
          <t>Pokemon Stats</t>
        </is>
      </c>
      <c r="C9689" s="37" t="inlineStr">
        <is>
          <t>Unfezant baseAttack</t>
        </is>
      </c>
      <c r="D9689" s="37" t="n">
        <v>115</v>
      </c>
      <c r="E9689" s="37" t="n">
        <v>46</v>
      </c>
      <c r="F9689" s="37" t="inlineStr">
        <is>
          <t>Differs from upstream baseline</t>
        </is>
      </c>
      <c r="G9689" s="3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37" t="inlineStr">
        <is>
          <t>2026-10-06</t>
        </is>
      </c>
      <c r="B9691" s="37" t="inlineStr">
        <is>
          <t>Pokemon Stats</t>
        </is>
      </c>
      <c r="C9691" s="37" t="inlineStr">
        <is>
          <t>Unfezant baseSpDefense</t>
        </is>
      </c>
      <c r="D9691" s="37" t="n">
        <v>55</v>
      </c>
      <c r="E9691" s="37" t="n">
        <v>77</v>
      </c>
      <c r="F9691" s="37" t="inlineStr">
        <is>
          <t>Differs from upstream baseline</t>
        </is>
      </c>
      <c r="G9691" s="3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37" t="inlineStr">
        <is>
          <t>2026-10-06</t>
        </is>
      </c>
      <c r="B9693" s="37" t="inlineStr">
        <is>
          <t>Abilities</t>
        </is>
      </c>
      <c r="C9693" s="37" t="inlineStr">
        <is>
          <t>Unfezant abilities</t>
        </is>
      </c>
      <c r="D9693" s="37" t="inlineStr">
        <is>
          <t>Big Pecks / Super Luck / Rivalry</t>
        </is>
      </c>
      <c r="E9693" s="37" t="inlineStr">
        <is>
          <t>Super Luck / Big Pecks / Sniper</t>
        </is>
      </c>
      <c r="F9693" s="37" t="inlineStr">
        <is>
          <t>Differs from upstream baseline</t>
        </is>
      </c>
      <c r="G9693" s="3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37" t="inlineStr">
        <is>
          <t>2026-10-06</t>
        </is>
      </c>
      <c r="B9695" s="37" t="inlineStr">
        <is>
          <t>Pokemon Stats</t>
        </is>
      </c>
      <c r="C9695" s="37" t="inlineStr">
        <is>
          <t>Ursaluna baseSpAttack</t>
        </is>
      </c>
      <c r="D9695" s="37" t="n">
        <v>45</v>
      </c>
      <c r="E9695" s="37" t="n">
        <v>30</v>
      </c>
      <c r="F9695" s="37" t="inlineStr">
        <is>
          <t>Differs from upstream baseline</t>
        </is>
      </c>
      <c r="G9695" s="3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37" t="inlineStr">
        <is>
          <t>2026-10-06</t>
        </is>
      </c>
      <c r="B9697" s="37" t="inlineStr">
        <is>
          <t>Pokemon Stats</t>
        </is>
      </c>
      <c r="C9697" s="37" t="inlineStr">
        <is>
          <t>Ursaluna baseAttack</t>
        </is>
      </c>
      <c r="D9697" s="37" t="n">
        <v>70</v>
      </c>
      <c r="E9697" s="37" t="n">
        <v>30</v>
      </c>
      <c r="F9697" s="37" t="inlineStr">
        <is>
          <t>Differs from upstream baseline</t>
        </is>
      </c>
      <c r="G9697" s="3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37" t="inlineStr">
        <is>
          <t>2026-10-06</t>
        </is>
      </c>
      <c r="B9699" s="37" t="inlineStr">
        <is>
          <t>Pokemon Stats</t>
        </is>
      </c>
      <c r="C9699" s="37" t="inlineStr">
        <is>
          <t>Ursaluna baseSpeed</t>
        </is>
      </c>
      <c r="D9699" s="37" t="n">
        <v>52</v>
      </c>
      <c r="E9699" s="37" t="n">
        <v>70</v>
      </c>
      <c r="F9699" s="37" t="inlineStr">
        <is>
          <t>Differs from upstream baseline</t>
        </is>
      </c>
      <c r="G9699" s="3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37" t="inlineStr">
        <is>
          <t>2026-10-06</t>
        </is>
      </c>
      <c r="B9701" s="37" t="inlineStr">
        <is>
          <t>Pokemon Stats</t>
        </is>
      </c>
      <c r="C9701" s="37" t="inlineStr">
        <is>
          <t>Ursaring baseAttack</t>
        </is>
      </c>
      <c r="D9701" s="37" t="n">
        <v>130</v>
      </c>
      <c r="E9701" s="37" t="n">
        <v>140</v>
      </c>
      <c r="F9701" s="37" t="inlineStr">
        <is>
          <t>Differs from upstream baseline</t>
        </is>
      </c>
      <c r="G9701" s="3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37" t="inlineStr">
        <is>
          <t>2026-10-06</t>
        </is>
      </c>
      <c r="B9703" s="37" t="inlineStr">
        <is>
          <t>Pokemon Stats</t>
        </is>
      </c>
      <c r="C9703" s="37" t="inlineStr">
        <is>
          <t>Ursaring baseSpAttack</t>
        </is>
      </c>
      <c r="D9703" s="37" t="n">
        <v>75</v>
      </c>
      <c r="E9703" s="37" t="n">
        <v>55</v>
      </c>
      <c r="F9703" s="37" t="inlineStr">
        <is>
          <t>Differs from upstream baseline</t>
        </is>
      </c>
      <c r="G9703" s="3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37" t="inlineStr">
        <is>
          <t>2026-10-06</t>
        </is>
      </c>
      <c r="B9705" s="37" t="inlineStr">
        <is>
          <t>Pokemon Stats</t>
        </is>
      </c>
      <c r="C9705" s="37" t="inlineStr">
        <is>
          <t>Uxie baseHP</t>
        </is>
      </c>
      <c r="D9705" s="37" t="n">
        <v>75</v>
      </c>
      <c r="E9705" s="37" t="n">
        <v>95</v>
      </c>
      <c r="F9705" s="37" t="inlineStr">
        <is>
          <t>Differs from upstream baseline</t>
        </is>
      </c>
      <c r="G9705" s="3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37" t="inlineStr">
        <is>
          <t>2026-10-06</t>
        </is>
      </c>
      <c r="B9707" s="37" t="inlineStr">
        <is>
          <t>Pokemon Stats</t>
        </is>
      </c>
      <c r="C9707" s="37" t="inlineStr">
        <is>
          <t>Vanilluxe baseHP</t>
        </is>
      </c>
      <c r="D9707" s="37" t="n">
        <v>71</v>
      </c>
      <c r="E9707" s="37" t="n">
        <v>81</v>
      </c>
      <c r="F9707" s="37" t="inlineStr">
        <is>
          <t>Differs from upstream baseline</t>
        </is>
      </c>
      <c r="G9707" s="3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37" t="inlineStr">
        <is>
          <t>2026-10-06</t>
        </is>
      </c>
      <c r="B9709" s="37" t="inlineStr">
        <is>
          <t>Abilities</t>
        </is>
      </c>
      <c r="C9709" s="37" t="inlineStr">
        <is>
          <t>Vanilluxe abilities</t>
        </is>
      </c>
      <c r="D9709" s="37" t="inlineStr">
        <is>
          <t>Ice Body / Snow Warning / Weak Armor</t>
        </is>
      </c>
      <c r="E9709" s="37" t="inlineStr">
        <is>
          <t>Ice Body / Ice Body / Slush Rush</t>
        </is>
      </c>
      <c r="F9709" s="37" t="inlineStr">
        <is>
          <t>Differs from upstream baseline</t>
        </is>
      </c>
      <c r="G9709" s="3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37" t="inlineStr">
        <is>
          <t>2026-10-06</t>
        </is>
      </c>
      <c r="B9711" s="37" t="inlineStr">
        <is>
          <t>Pokemon Stats</t>
        </is>
      </c>
      <c r="C9711" s="37" t="inlineStr">
        <is>
          <t>Venipede baseHP</t>
        </is>
      </c>
      <c r="D9711" s="37" t="n">
        <v>30</v>
      </c>
      <c r="E9711" s="37" t="n">
        <v>37</v>
      </c>
      <c r="F9711" s="37" t="inlineStr">
        <is>
          <t>Differs from upstream baseline</t>
        </is>
      </c>
      <c r="G9711" s="3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37" t="inlineStr">
        <is>
          <t>2026-10-06</t>
        </is>
      </c>
      <c r="B9713" s="37" t="inlineStr">
        <is>
          <t>Pokemon Stats</t>
        </is>
      </c>
      <c r="C9713" s="37" t="inlineStr">
        <is>
          <t>Venipede baseSpAttack</t>
        </is>
      </c>
      <c r="D9713" s="37" t="n">
        <v>30</v>
      </c>
      <c r="E9713" s="37" t="n">
        <v>31</v>
      </c>
      <c r="F9713" s="37" t="inlineStr">
        <is>
          <t>Differs from upstream baseline</t>
        </is>
      </c>
      <c r="G9713" s="3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37" t="inlineStr">
        <is>
          <t>2026-10-06</t>
        </is>
      </c>
      <c r="B9715" s="37" t="inlineStr">
        <is>
          <t>Abilities</t>
        </is>
      </c>
      <c r="C9715" s="37" t="inlineStr">
        <is>
          <t>Venomoth abilities</t>
        </is>
      </c>
      <c r="D9715" s="37" t="inlineStr">
        <is>
          <t>Shield Dust / Tinted Lens / Wonder Skin</t>
        </is>
      </c>
      <c r="E9715" s="37" t="inlineStr">
        <is>
          <t>Tinted Lens / Tinted Lens / Wonder Skin</t>
        </is>
      </c>
      <c r="F9715" s="37" t="inlineStr">
        <is>
          <t>Differs from upstream baseline</t>
        </is>
      </c>
      <c r="G9715" s="3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37" t="inlineStr">
        <is>
          <t>2026-10-06</t>
        </is>
      </c>
      <c r="B9717" s="37" t="inlineStr">
        <is>
          <t>Abilities</t>
        </is>
      </c>
      <c r="C9717" s="37" t="inlineStr">
        <is>
          <t>Venusaur abilities</t>
        </is>
      </c>
      <c r="D9717" s="37" t="inlineStr">
        <is>
          <t>Overgrow / Chlorophyll</t>
        </is>
      </c>
      <c r="E9717" s="37" t="inlineStr">
        <is>
          <t>Chlorophyll / Overgrow / Chlorophyll</t>
        </is>
      </c>
      <c r="F9717" s="37" t="inlineStr">
        <is>
          <t>Differs from upstream baseline</t>
        </is>
      </c>
      <c r="G9717" s="3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37" t="inlineStr">
        <is>
          <t>2026-10-06</t>
        </is>
      </c>
      <c r="B9719" s="37" t="inlineStr">
        <is>
          <t>Pokemon Stats</t>
        </is>
      </c>
      <c r="C9719" s="37" t="inlineStr">
        <is>
          <t>Vespiquen baseHP</t>
        </is>
      </c>
      <c r="D9719" s="37" t="n">
        <v>70</v>
      </c>
      <c r="E9719" s="37" t="n">
        <v>80</v>
      </c>
      <c r="F9719" s="37" t="inlineStr">
        <is>
          <t>Differs from upstream baseline</t>
        </is>
      </c>
      <c r="G9719" s="3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37" t="inlineStr">
        <is>
          <t>2026-10-06</t>
        </is>
      </c>
      <c r="B9721" s="37" t="inlineStr">
        <is>
          <t>Pokemon Stats</t>
        </is>
      </c>
      <c r="C9721" s="37" t="inlineStr">
        <is>
          <t>Vespiquen baseSpAttack</t>
        </is>
      </c>
      <c r="D9721" s="37" t="n">
        <v>80</v>
      </c>
      <c r="E9721" s="37" t="n">
        <v>102</v>
      </c>
      <c r="F9721" s="37" t="inlineStr">
        <is>
          <t>Differs from upstream baseline</t>
        </is>
      </c>
      <c r="G9721" s="3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37" t="inlineStr">
        <is>
          <t>2026-10-06</t>
        </is>
      </c>
      <c r="B9723" s="37" t="inlineStr">
        <is>
          <t>Abilities</t>
        </is>
      </c>
      <c r="C9723" s="37" t="inlineStr">
        <is>
          <t>Vespiquen abilities</t>
        </is>
      </c>
      <c r="D9723" s="37" t="inlineStr">
        <is>
          <t>Pressure / Unnerve</t>
        </is>
      </c>
      <c r="E9723" s="37" t="inlineStr">
        <is>
          <t>Tinted Lens / Swarm / Unnerve</t>
        </is>
      </c>
      <c r="F9723" s="37" t="inlineStr">
        <is>
          <t>Differs from upstream baseline</t>
        </is>
      </c>
      <c r="G9723" s="3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37" t="inlineStr">
        <is>
          <t>2026-10-06</t>
        </is>
      </c>
      <c r="B9725" s="37" t="inlineStr">
        <is>
          <t>Pokemon Stats</t>
        </is>
      </c>
      <c r="C9725" s="37" t="inlineStr">
        <is>
          <t>Vibrava baseDefense</t>
        </is>
      </c>
      <c r="D9725" s="37" t="n">
        <v>50</v>
      </c>
      <c r="E9725" s="37" t="n">
        <v>70</v>
      </c>
      <c r="F9725" s="37" t="inlineStr">
        <is>
          <t>Differs from upstream baseline</t>
        </is>
      </c>
      <c r="G9725" s="3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37" t="inlineStr">
        <is>
          <t>2026-10-06</t>
        </is>
      </c>
      <c r="B9727" s="37" t="inlineStr">
        <is>
          <t>Pokemon Stats</t>
        </is>
      </c>
      <c r="C9727" s="37" t="inlineStr">
        <is>
          <t>Vibrava baseSpDefense</t>
        </is>
      </c>
      <c r="D9727" s="37" t="n">
        <v>50</v>
      </c>
      <c r="E9727" s="37" t="n">
        <v>70</v>
      </c>
      <c r="F9727" s="37" t="inlineStr">
        <is>
          <t>Differs from upstream baseline</t>
        </is>
      </c>
      <c r="G9727" s="3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37" t="inlineStr">
        <is>
          <t>2026-10-06</t>
        </is>
      </c>
      <c r="B9729" s="37" t="inlineStr">
        <is>
          <t>Abilities</t>
        </is>
      </c>
      <c r="C9729" s="37" t="inlineStr">
        <is>
          <t>Vibrava abilities</t>
        </is>
      </c>
      <c r="D9729" s="37" t="inlineStr">
        <is>
          <t>Levitate / Levitate / Levitate</t>
        </is>
      </c>
      <c r="E9729" s="37" t="inlineStr">
        <is>
          <t>Tinted Lens / Levitate / Levitate</t>
        </is>
      </c>
      <c r="F9729" s="37" t="inlineStr">
        <is>
          <t>Differs from upstream baseline</t>
        </is>
      </c>
      <c r="G9729" s="3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37" t="inlineStr">
        <is>
          <t>2026-10-06</t>
        </is>
      </c>
      <c r="B9731" s="37" t="inlineStr">
        <is>
          <t>Pokemon Stats</t>
        </is>
      </c>
      <c r="C9731" s="37" t="inlineStr">
        <is>
          <t>Victreebel baseSpDefense</t>
        </is>
      </c>
      <c r="D9731" s="37" t="n">
        <v>70</v>
      </c>
      <c r="E9731" s="37" t="n">
        <v>85</v>
      </c>
      <c r="F9731" s="37" t="inlineStr">
        <is>
          <t>Differs from upstream baseline</t>
        </is>
      </c>
      <c r="G9731" s="3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37" t="inlineStr">
        <is>
          <t>2026-10-06</t>
        </is>
      </c>
      <c r="B9733" s="37" t="inlineStr">
        <is>
          <t>Pokemon Stats</t>
        </is>
      </c>
      <c r="C9733" s="37" t="inlineStr">
        <is>
          <t>Volbeat baseDefense</t>
        </is>
      </c>
      <c r="D9733" s="37" t="n">
        <v>75</v>
      </c>
      <c r="E9733" s="37" t="n">
        <v>55</v>
      </c>
      <c r="F9733" s="37" t="inlineStr">
        <is>
          <t>Differs from upstream baseline</t>
        </is>
      </c>
      <c r="G9733" s="3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37" t="inlineStr">
        <is>
          <t>2026-10-06</t>
        </is>
      </c>
      <c r="B9735" s="37" t="inlineStr">
        <is>
          <t>Pokemon Stats</t>
        </is>
      </c>
      <c r="C9735" s="37" t="inlineStr">
        <is>
          <t>Volbeat baseSpDefense</t>
        </is>
      </c>
      <c r="D9735" s="37" t="n">
        <v>85</v>
      </c>
      <c r="E9735" s="37" t="n">
        <v>75</v>
      </c>
      <c r="F9735" s="37" t="inlineStr">
        <is>
          <t>Differs from upstream baseline</t>
        </is>
      </c>
      <c r="G9735" s="3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37" t="inlineStr">
        <is>
          <t>2026-10-06</t>
        </is>
      </c>
      <c r="B9737" s="37" t="inlineStr">
        <is>
          <t>Pokemon Stats</t>
        </is>
      </c>
      <c r="C9737" s="37" t="inlineStr">
        <is>
          <t>Volcarona baseAttack</t>
        </is>
      </c>
      <c r="D9737" s="37" t="n">
        <v>60</v>
      </c>
      <c r="E9737" s="37" t="n">
        <v>30</v>
      </c>
      <c r="F9737" s="37" t="inlineStr">
        <is>
          <t>Differs from upstream baseline</t>
        </is>
      </c>
      <c r="G9737" s="3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37" t="inlineStr">
        <is>
          <t>2026-10-06</t>
        </is>
      </c>
      <c r="B9739" s="37" t="inlineStr">
        <is>
          <t>Pokemon Stats</t>
        </is>
      </c>
      <c r="C9739" s="37" t="inlineStr">
        <is>
          <t>Volcarona baseSpeed</t>
        </is>
      </c>
      <c r="D9739" s="37" t="n">
        <v>100</v>
      </c>
      <c r="E9739" s="37" t="n">
        <v>114</v>
      </c>
      <c r="F9739" s="37" t="inlineStr">
        <is>
          <t>Differs from upstream baseline</t>
        </is>
      </c>
      <c r="G9739" s="3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37" t="inlineStr">
        <is>
          <t>2026-10-06</t>
        </is>
      </c>
      <c r="B9741" s="37" t="inlineStr">
        <is>
          <t>Evolutions</t>
        </is>
      </c>
      <c r="C9741" s="37" t="inlineStr">
        <is>
          <t>Vullaby evolution</t>
        </is>
      </c>
      <c r="D9741" s="37" t="inlineStr">
        <is>
          <t>Lv 54 -&gt; Mandibuzz</t>
        </is>
      </c>
      <c r="E9741" s="37" t="inlineStr">
        <is>
          <t>Lv 42 -&gt; Mandibuzz</t>
        </is>
      </c>
      <c r="F9741" s="37" t="inlineStr">
        <is>
          <t>Differs from upstream baseline</t>
        </is>
      </c>
      <c r="G9741" s="3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37" t="inlineStr">
        <is>
          <t>2026-10-06</t>
        </is>
      </c>
      <c r="B9743" s="37" t="inlineStr">
        <is>
          <t>Abilities</t>
        </is>
      </c>
      <c r="C9743" s="37" t="inlineStr">
        <is>
          <t>Vulpix abilities</t>
        </is>
      </c>
      <c r="D9743" s="37" t="inlineStr">
        <is>
          <t>Flash Fire / Drought</t>
        </is>
      </c>
      <c r="E9743" s="37" t="inlineStr">
        <is>
          <t>Flame Body / Magic Bounce</t>
        </is>
      </c>
      <c r="F9743" s="37" t="inlineStr">
        <is>
          <t>Differs from upstream baseline</t>
        </is>
      </c>
      <c r="G9743" s="3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37" t="inlineStr">
        <is>
          <t>2026-10-06</t>
        </is>
      </c>
      <c r="B9745" s="37" t="inlineStr">
        <is>
          <t>Pokemon Stats</t>
        </is>
      </c>
      <c r="C9745" s="37" t="inlineStr">
        <is>
          <t>Wailmer baseHP</t>
        </is>
      </c>
      <c r="D9745" s="37" t="n">
        <v>130</v>
      </c>
      <c r="E9745" s="37" t="n">
        <v>140</v>
      </c>
      <c r="F9745" s="37" t="inlineStr">
        <is>
          <t>Differs from upstream baseline</t>
        </is>
      </c>
      <c r="G9745" s="3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37" t="inlineStr">
        <is>
          <t>2026-10-06</t>
        </is>
      </c>
      <c r="B9747" s="37" t="inlineStr">
        <is>
          <t>Pokemon Stats</t>
        </is>
      </c>
      <c r="C9747" s="37" t="inlineStr">
        <is>
          <t>Wailmer baseSpDefense</t>
        </is>
      </c>
      <c r="D9747" s="37" t="n">
        <v>35</v>
      </c>
      <c r="E9747" s="37" t="n">
        <v>45</v>
      </c>
      <c r="F9747" s="37" t="inlineStr">
        <is>
          <t>Differs from upstream baseline</t>
        </is>
      </c>
      <c r="G9747" s="3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37" t="inlineStr">
        <is>
          <t>2026-10-06</t>
        </is>
      </c>
      <c r="B9749" s="37" t="inlineStr">
        <is>
          <t>Pokemon Stats</t>
        </is>
      </c>
      <c r="C9749" s="37" t="inlineStr">
        <is>
          <t>Wailord baseHP</t>
        </is>
      </c>
      <c r="D9749" s="37" t="n">
        <v>170</v>
      </c>
      <c r="E9749" s="37" t="n">
        <v>165</v>
      </c>
      <c r="F9749" s="37" t="inlineStr">
        <is>
          <t>Differs from upstream baseline</t>
        </is>
      </c>
      <c r="G9749" s="3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37" t="inlineStr">
        <is>
          <t>2026-10-06</t>
        </is>
      </c>
      <c r="B9751" s="37" t="inlineStr">
        <is>
          <t>Pokemon Stats</t>
        </is>
      </c>
      <c r="C9751" s="37" t="inlineStr">
        <is>
          <t>Wailord baseDefense</t>
        </is>
      </c>
      <c r="D9751" s="37" t="n">
        <v>45</v>
      </c>
      <c r="E9751" s="37" t="n">
        <v>65</v>
      </c>
      <c r="F9751" s="37" t="inlineStr">
        <is>
          <t>Differs from upstream baseline</t>
        </is>
      </c>
      <c r="G9751" s="3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37" t="inlineStr">
        <is>
          <t>2026-10-06</t>
        </is>
      </c>
      <c r="B9753" s="37" t="inlineStr">
        <is>
          <t>Pokemon Stats</t>
        </is>
      </c>
      <c r="C9753" s="37" t="inlineStr">
        <is>
          <t>Wailord baseSpDefense</t>
        </is>
      </c>
      <c r="D9753" s="37" t="n">
        <v>45</v>
      </c>
      <c r="E9753" s="37" t="n">
        <v>100</v>
      </c>
      <c r="F9753" s="37" t="inlineStr">
        <is>
          <t>Differs from upstream baseline</t>
        </is>
      </c>
      <c r="G9753" s="3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37" t="inlineStr">
        <is>
          <t>2026-10-06</t>
        </is>
      </c>
      <c r="B9755" s="37" t="inlineStr">
        <is>
          <t>Abilities</t>
        </is>
      </c>
      <c r="C9755" s="37" t="inlineStr">
        <is>
          <t>Wailord abilities</t>
        </is>
      </c>
      <c r="D9755" s="37" t="inlineStr">
        <is>
          <t>Water Veil / Oblivious / Pressure</t>
        </is>
      </c>
      <c r="E9755" s="37" t="inlineStr">
        <is>
          <t>Pressure / Pressure / Pressure</t>
        </is>
      </c>
      <c r="F9755" s="37" t="inlineStr">
        <is>
          <t>Differs from upstream baseline</t>
        </is>
      </c>
      <c r="G9755" s="3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37" t="inlineStr">
        <is>
          <t>2026-10-06</t>
        </is>
      </c>
      <c r="B9757" s="37" t="inlineStr">
        <is>
          <t>Abilities</t>
        </is>
      </c>
      <c r="C9757" s="37" t="inlineStr">
        <is>
          <t>Walrein abilities</t>
        </is>
      </c>
      <c r="D9757" s="37" t="inlineStr">
        <is>
          <t>Thick Fat / Ice Body / Oblivious</t>
        </is>
      </c>
      <c r="E9757" s="37" t="inlineStr">
        <is>
          <t>Filter / Ice Body / Oblivious</t>
        </is>
      </c>
      <c r="F9757" s="37" t="inlineStr">
        <is>
          <t>Differs from upstream baseline</t>
        </is>
      </c>
      <c r="G9757" s="3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37" t="inlineStr">
        <is>
          <t>2026-10-06</t>
        </is>
      </c>
      <c r="B9759" s="37" t="inlineStr">
        <is>
          <t>Pokemon Stats</t>
        </is>
      </c>
      <c r="C9759" s="37" t="inlineStr">
        <is>
          <t>Watchog baseHP</t>
        </is>
      </c>
      <c r="D9759" s="37" t="n">
        <v>60</v>
      </c>
      <c r="E9759" s="37" t="n">
        <v>82</v>
      </c>
      <c r="F9759" s="37" t="inlineStr">
        <is>
          <t>Differs from upstream baseline</t>
        </is>
      </c>
      <c r="G9759" s="3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37" t="inlineStr">
        <is>
          <t>2026-10-06</t>
        </is>
      </c>
      <c r="B9761" s="37" t="inlineStr">
        <is>
          <t>Pokemon Stats</t>
        </is>
      </c>
      <c r="C9761" s="37" t="inlineStr">
        <is>
          <t>Watchog baseDefense</t>
        </is>
      </c>
      <c r="D9761" s="37" t="n">
        <v>69</v>
      </c>
      <c r="E9761" s="37" t="n">
        <v>79</v>
      </c>
      <c r="F9761" s="37" t="inlineStr">
        <is>
          <t>Differs from upstream baseline</t>
        </is>
      </c>
      <c r="G9761" s="3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37" t="inlineStr">
        <is>
          <t>2026-10-06</t>
        </is>
      </c>
      <c r="B9763" s="37" t="inlineStr">
        <is>
          <t>Pokemon Stats</t>
        </is>
      </c>
      <c r="C9763" s="37" t="inlineStr">
        <is>
          <t>Watchog baseSpDefense</t>
        </is>
      </c>
      <c r="D9763" s="37" t="n">
        <v>69</v>
      </c>
      <c r="E9763" s="37" t="n">
        <v>82</v>
      </c>
      <c r="F9763" s="37" t="inlineStr">
        <is>
          <t>Differs from upstream baseline</t>
        </is>
      </c>
      <c r="G9763" s="3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37" t="inlineStr">
        <is>
          <t>2026-10-06</t>
        </is>
      </c>
      <c r="B9765" s="37" t="inlineStr">
        <is>
          <t>Abilities</t>
        </is>
      </c>
      <c r="C9765" s="37" t="inlineStr">
        <is>
          <t>Watchog abilities</t>
        </is>
      </c>
      <c r="D9765" s="37" t="inlineStr">
        <is>
          <t>Illuminate / Keen Eye / Analytic</t>
        </is>
      </c>
      <c r="E9765" s="37" t="inlineStr">
        <is>
          <t>Stakeout / Keen Eye / Analytic</t>
        </is>
      </c>
      <c r="F9765" s="37" t="inlineStr">
        <is>
          <t>Differs from upstream baseline</t>
        </is>
      </c>
      <c r="G9765" s="3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37" t="inlineStr">
        <is>
          <t>2026-10-06</t>
        </is>
      </c>
      <c r="B9767" s="37" t="inlineStr">
        <is>
          <t>Pokemon Stats</t>
        </is>
      </c>
      <c r="C9767" s="37" t="inlineStr">
        <is>
          <t>Weezing baseSpAttack</t>
        </is>
      </c>
      <c r="D9767" s="37" t="n">
        <v>85</v>
      </c>
      <c r="E9767" s="37" t="n">
        <v>90</v>
      </c>
      <c r="F9767" s="37" t="inlineStr">
        <is>
          <t>Differs from upstream baseline</t>
        </is>
      </c>
      <c r="G9767" s="3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37" t="inlineStr">
        <is>
          <t>2026-10-06</t>
        </is>
      </c>
      <c r="B9769" s="37" t="inlineStr">
        <is>
          <t>Abilities</t>
        </is>
      </c>
      <c r="C9769" s="37" t="inlineStr">
        <is>
          <t>Weezing abilities</t>
        </is>
      </c>
      <c r="D9769" s="37" t="inlineStr">
        <is>
          <t>Levitate / Neutralizing Gas / Stench</t>
        </is>
      </c>
      <c r="E9769" s="37" t="inlineStr">
        <is>
          <t>Levitate / Stench</t>
        </is>
      </c>
      <c r="F9769" s="37" t="inlineStr">
        <is>
          <t>Differs from upstream baseline</t>
        </is>
      </c>
      <c r="G9769" s="3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37" t="inlineStr">
        <is>
          <t>2026-10-06</t>
        </is>
      </c>
      <c r="B9771" s="37" t="inlineStr">
        <is>
          <t>Pokemon Stats</t>
        </is>
      </c>
      <c r="C9771" s="37" t="inlineStr">
        <is>
          <t>Whirlipede baseHP</t>
        </is>
      </c>
      <c r="D9771" s="37" t="n">
        <v>40</v>
      </c>
      <c r="E9771" s="37" t="n">
        <v>48</v>
      </c>
      <c r="F9771" s="37" t="inlineStr">
        <is>
          <t>Differs from upstream baseline</t>
        </is>
      </c>
      <c r="G9771" s="3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37" t="inlineStr">
        <is>
          <t>2026-10-06</t>
        </is>
      </c>
      <c r="B9773" s="37" t="inlineStr">
        <is>
          <t>Pokemon Stats</t>
        </is>
      </c>
      <c r="C9773" s="37" t="inlineStr">
        <is>
          <t>Whirlipede baseSpAttack</t>
        </is>
      </c>
      <c r="D9773" s="37" t="n">
        <v>40</v>
      </c>
      <c r="E9773" s="37" t="n">
        <v>42</v>
      </c>
      <c r="F9773" s="37" t="inlineStr">
        <is>
          <t>Differs from upstream baseline</t>
        </is>
      </c>
      <c r="G9773" s="3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37" t="inlineStr">
        <is>
          <t>2026-10-06</t>
        </is>
      </c>
      <c r="B9775" s="37" t="inlineStr">
        <is>
          <t>Abilities</t>
        </is>
      </c>
      <c r="C9775" s="37" t="inlineStr">
        <is>
          <t>Whiscash abilities</t>
        </is>
      </c>
      <c r="D9775" s="37" t="inlineStr">
        <is>
          <t>Oblivious / Anticipation / Hydration</t>
        </is>
      </c>
      <c r="E9775" s="37" t="inlineStr">
        <is>
          <t>Hydration / Swift Swim / Hydration</t>
        </is>
      </c>
      <c r="F9775" s="37" t="inlineStr">
        <is>
          <t>Differs from upstream baseline</t>
        </is>
      </c>
      <c r="G9775" s="3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37" t="inlineStr">
        <is>
          <t>2026-10-06</t>
        </is>
      </c>
      <c r="B9777" s="37" t="inlineStr">
        <is>
          <t>Pokemon Stats</t>
        </is>
      </c>
      <c r="C9777" s="37" t="inlineStr">
        <is>
          <t>Wigglytuff baseAttack</t>
        </is>
      </c>
      <c r="D9777" s="37" t="n">
        <v>70</v>
      </c>
      <c r="E9777" s="37" t="n">
        <v>80</v>
      </c>
      <c r="F9777" s="37" t="inlineStr">
        <is>
          <t>Differs from upstream baseline</t>
        </is>
      </c>
      <c r="G9777" s="3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37" t="inlineStr">
        <is>
          <t>2026-10-06</t>
        </is>
      </c>
      <c r="B9779" s="37" t="inlineStr">
        <is>
          <t>Pokemon Stats</t>
        </is>
      </c>
      <c r="C9779" s="37" t="inlineStr">
        <is>
          <t>Wigglytuff baseSpDefense</t>
        </is>
      </c>
      <c r="D9779" s="37" t="n">
        <v>50</v>
      </c>
      <c r="E9779" s="37" t="n">
        <v>70</v>
      </c>
      <c r="F9779" s="37" t="inlineStr">
        <is>
          <t>Differs from upstream baseline</t>
        </is>
      </c>
      <c r="G9779" s="3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37" t="inlineStr">
        <is>
          <t>2026-10-06</t>
        </is>
      </c>
      <c r="B9781" s="37" t="inlineStr">
        <is>
          <t>Abilities</t>
        </is>
      </c>
      <c r="C9781" s="37" t="inlineStr">
        <is>
          <t>Wingull abilities</t>
        </is>
      </c>
      <c r="D9781" s="37" t="inlineStr">
        <is>
          <t>Keen Eye / Hydration / Rain Dish</t>
        </is>
      </c>
      <c r="E9781" s="37" t="inlineStr">
        <is>
          <t>Gluttony / Rain Dish</t>
        </is>
      </c>
      <c r="F9781" s="37" t="inlineStr">
        <is>
          <t>Differs from upstream baseline</t>
        </is>
      </c>
      <c r="G9781" s="3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37" t="inlineStr">
        <is>
          <t>2026-10-06</t>
        </is>
      </c>
      <c r="B9783" s="37" t="inlineStr">
        <is>
          <t>Abilities</t>
        </is>
      </c>
      <c r="C9783" s="37" t="inlineStr">
        <is>
          <t>Wooper abilities</t>
        </is>
      </c>
      <c r="D9783" s="37" t="inlineStr">
        <is>
          <t>Damp / Water Absorb / Unaware</t>
        </is>
      </c>
      <c r="E9783" s="37" t="inlineStr">
        <is>
          <t>Water Absorb / Water Absorb / Unaware</t>
        </is>
      </c>
      <c r="F9783" s="37" t="inlineStr">
        <is>
          <t>Differs from upstream baseline</t>
        </is>
      </c>
      <c r="G9783" s="3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37" t="inlineStr">
        <is>
          <t>2026-10-06</t>
        </is>
      </c>
      <c r="B9785" s="37" t="inlineStr">
        <is>
          <t>Pokemon Stats</t>
        </is>
      </c>
      <c r="C9785" s="37" t="inlineStr">
        <is>
          <t>Wormadam baseAttack</t>
        </is>
      </c>
      <c r="D9785" s="37" t="n">
        <v>59</v>
      </c>
      <c r="E9785" s="37" t="n">
        <v>79</v>
      </c>
      <c r="F9785" s="37" t="inlineStr">
        <is>
          <t>Differs from upstream baseline</t>
        </is>
      </c>
      <c r="G9785" s="3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37" t="inlineStr">
        <is>
          <t>2026-10-06</t>
        </is>
      </c>
      <c r="B9787" s="37" t="inlineStr">
        <is>
          <t>Abilities</t>
        </is>
      </c>
      <c r="C9787" s="37" t="inlineStr">
        <is>
          <t>Wurmple abilities</t>
        </is>
      </c>
      <c r="D9787" s="37" t="inlineStr">
        <is>
          <t>Shield Dust / Run Away</t>
        </is>
      </c>
      <c r="E9787" s="37" t="inlineStr">
        <is>
          <t>Shield Dust / Shield Dust / Run Away</t>
        </is>
      </c>
      <c r="F9787" s="37" t="inlineStr">
        <is>
          <t>Differs from upstream baseline</t>
        </is>
      </c>
      <c r="G9787" s="3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37" t="inlineStr">
        <is>
          <t>2026-10-06</t>
        </is>
      </c>
      <c r="B9789" s="37" t="inlineStr">
        <is>
          <t>Abilities</t>
        </is>
      </c>
      <c r="C9789" s="37" t="inlineStr">
        <is>
          <t>Xatu abilities</t>
        </is>
      </c>
      <c r="D9789" s="37" t="inlineStr">
        <is>
          <t>Synchronize / Early Bird / Magic Bounce</t>
        </is>
      </c>
      <c r="E9789" s="37" t="inlineStr">
        <is>
          <t>Magic Guard / Magic Guard / Magic Bounce</t>
        </is>
      </c>
      <c r="F9789" s="37" t="inlineStr">
        <is>
          <t>Differs from upstream baseline</t>
        </is>
      </c>
      <c r="G9789" s="3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37" t="inlineStr">
        <is>
          <t>2026-10-06</t>
        </is>
      </c>
      <c r="B9791" s="37" t="inlineStr">
        <is>
          <t>Pokemon Stats</t>
        </is>
      </c>
      <c r="C9791" s="37" t="inlineStr">
        <is>
          <t>Yamask baseSpeed</t>
        </is>
      </c>
      <c r="D9791" s="37" t="n">
        <v>30</v>
      </c>
      <c r="E9791" s="37" t="n">
        <v>31</v>
      </c>
      <c r="F9791" s="37" t="inlineStr">
        <is>
          <t>Differs from upstream baseline</t>
        </is>
      </c>
      <c r="G9791" s="3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37" t="inlineStr">
        <is>
          <t>2026-10-06</t>
        </is>
      </c>
      <c r="B9793" s="37" t="inlineStr">
        <is>
          <t>Abilities</t>
        </is>
      </c>
      <c r="C9793" s="37" t="inlineStr">
        <is>
          <t>Zangoose abilities</t>
        </is>
      </c>
      <c r="D9793" s="37" t="inlineStr">
        <is>
          <t>Immunity / Toxic Boost</t>
        </is>
      </c>
      <c r="E9793" s="37" t="inlineStr">
        <is>
          <t>Hyper Cutter / Immunity / Toxic Boost</t>
        </is>
      </c>
      <c r="F9793" s="37" t="inlineStr">
        <is>
          <t>Differs from upstream baseline</t>
        </is>
      </c>
      <c r="G9793" s="3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37" t="inlineStr">
        <is>
          <t>2026-10-06</t>
        </is>
      </c>
      <c r="B9795" s="37" t="inlineStr">
        <is>
          <t>Abilities</t>
        </is>
      </c>
      <c r="C9795" s="37" t="inlineStr">
        <is>
          <t>Zapdos abilities</t>
        </is>
      </c>
      <c r="D9795" s="37" t="inlineStr">
        <is>
          <t>Pressure / Static</t>
        </is>
      </c>
      <c r="E9795" s="37" t="inlineStr">
        <is>
          <t>Pressure / Pressure / Static</t>
        </is>
      </c>
      <c r="F9795" s="37" t="inlineStr">
        <is>
          <t>Differs from upstream baseline</t>
        </is>
      </c>
      <c r="G9795" s="3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37" t="inlineStr">
        <is>
          <t>2026-10-06</t>
        </is>
      </c>
      <c r="B9797" s="37" t="inlineStr">
        <is>
          <t>Pokemon Stats</t>
        </is>
      </c>
      <c r="C9797" s="37" t="inlineStr">
        <is>
          <t>Zebstrika baseSpeed</t>
        </is>
      </c>
      <c r="D9797" s="37" t="n">
        <v>116</v>
      </c>
      <c r="E9797" s="37" t="n">
        <v>121</v>
      </c>
      <c r="F9797" s="37" t="inlineStr">
        <is>
          <t>Differs from upstream baseline</t>
        </is>
      </c>
      <c r="G9797" s="3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37" t="inlineStr">
        <is>
          <t>2026-10-06</t>
        </is>
      </c>
      <c r="B9799" s="37" t="inlineStr">
        <is>
          <t>Abilities</t>
        </is>
      </c>
      <c r="C9799" s="37" t="inlineStr">
        <is>
          <t>Zigzagoon abilities</t>
        </is>
      </c>
      <c r="D9799" s="37" t="inlineStr">
        <is>
          <t>Pickup / Gluttony / Quick Feet</t>
        </is>
      </c>
      <c r="E9799" s="37" t="inlineStr">
        <is>
          <t>Gluttony / Gluttony / Quick Feet</t>
        </is>
      </c>
      <c r="F9799" s="37" t="inlineStr">
        <is>
          <t>Differs from upstream baseline</t>
        </is>
      </c>
      <c r="G9799" s="3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37" t="inlineStr">
        <is>
          <t>2026-10-06</t>
        </is>
      </c>
      <c r="B9801" s="37" t="inlineStr">
        <is>
          <t>Pokemon Stats</t>
        </is>
      </c>
      <c r="C9801" s="37" t="inlineStr">
        <is>
          <t>Zoroark baseSpAttack</t>
        </is>
      </c>
      <c r="D9801" s="37" t="n">
        <v>120</v>
      </c>
      <c r="E9801" s="37" t="n">
        <v>125</v>
      </c>
      <c r="F9801" s="37" t="inlineStr">
        <is>
          <t>Differs from upstream baseline</t>
        </is>
      </c>
      <c r="G9801" s="3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37" t="inlineStr">
        <is>
          <t>2026-10-06</t>
        </is>
      </c>
      <c r="B9803" s="37" t="inlineStr">
        <is>
          <t>Evolutions</t>
        </is>
      </c>
      <c r="C9803" s="37" t="inlineStr">
        <is>
          <t>Zweilous evolution</t>
        </is>
      </c>
      <c r="D9803" s="37" t="inlineStr">
        <is>
          <t>Lv 64 -&gt; Hydreigon</t>
        </is>
      </c>
      <c r="E9803" s="37" t="inlineStr">
        <is>
          <t>Lv 56 -&gt; Hydreigon</t>
        </is>
      </c>
      <c r="F9803" s="37" t="inlineStr">
        <is>
          <t>Differs from upstream baseline</t>
        </is>
      </c>
      <c r="G9803" s="3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37" t="inlineStr">
        <is>
          <t>2026-10-06</t>
        </is>
      </c>
      <c r="B9805" s="37" t="inlineStr">
        <is>
          <t>Pokemon Stats</t>
        </is>
      </c>
      <c r="C9805" s="37" t="inlineStr">
        <is>
          <t>Zygarde baseSpAttack</t>
        </is>
      </c>
      <c r="D9805" s="37" t="n">
        <v>61</v>
      </c>
      <c r="E9805" s="37" t="n">
        <v>30</v>
      </c>
      <c r="F9805" s="37" t="inlineStr">
        <is>
          <t>Differs from upstream baseline</t>
        </is>
      </c>
      <c r="G9805" s="3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37" t="inlineStr">
        <is>
          <t>2026-10-06</t>
        </is>
      </c>
      <c r="B9807" s="37" t="inlineStr">
        <is>
          <t>Moves</t>
        </is>
      </c>
      <c r="C9807" s="37" t="inlineStr">
        <is>
          <t>Absorb power</t>
        </is>
      </c>
      <c r="D9807" s="37" t="n">
        <v>20</v>
      </c>
      <c r="E9807" s="37" t="n">
        <v>60</v>
      </c>
      <c r="F9807" s="37" t="inlineStr">
        <is>
          <t>Differs from upstream baseline</t>
        </is>
      </c>
      <c r="G9807" s="3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37" t="inlineStr">
        <is>
          <t>2026-10-06</t>
        </is>
      </c>
      <c r="B9809" s="37" t="inlineStr">
        <is>
          <t>Moves</t>
        </is>
      </c>
      <c r="C9809" s="37" t="inlineStr">
        <is>
          <t>Acid Armor pp</t>
        </is>
      </c>
      <c r="D9809" s="37" t="n">
        <v>20</v>
      </c>
      <c r="E9809" s="37" t="n">
        <v>1</v>
      </c>
      <c r="F9809" s="37" t="inlineStr">
        <is>
          <t>Differs from upstream baseline</t>
        </is>
      </c>
      <c r="G9809" s="3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37" t="inlineStr">
        <is>
          <t>2026-10-06</t>
        </is>
      </c>
      <c r="B9811" s="37" t="inlineStr">
        <is>
          <t>Moves</t>
        </is>
      </c>
      <c r="C9811" s="37" t="inlineStr">
        <is>
          <t>Aeroblast power</t>
        </is>
      </c>
      <c r="D9811" s="37" t="n">
        <v>100</v>
      </c>
      <c r="E9811" s="37" t="n">
        <v>120</v>
      </c>
      <c r="F9811" s="37" t="inlineStr">
        <is>
          <t>Differs from upstream baseline</t>
        </is>
      </c>
      <c r="G9811" s="3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37" t="inlineStr">
        <is>
          <t>2026-10-06</t>
        </is>
      </c>
      <c r="B9813" s="37" t="inlineStr">
        <is>
          <t>Moves</t>
        </is>
      </c>
      <c r="C9813" s="37" t="inlineStr">
        <is>
          <t>Agility pp</t>
        </is>
      </c>
      <c r="D9813" s="37" t="n">
        <v>30</v>
      </c>
      <c r="E9813" s="37" t="n">
        <v>1</v>
      </c>
      <c r="F9813" s="37" t="inlineStr">
        <is>
          <t>Differs from upstream baseline</t>
        </is>
      </c>
      <c r="G9813" s="3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37" t="inlineStr">
        <is>
          <t>2026-10-06</t>
        </is>
      </c>
      <c r="B9815" s="37" t="inlineStr">
        <is>
          <t>Moves</t>
        </is>
      </c>
      <c r="C9815" s="37" t="inlineStr">
        <is>
          <t>Air Slash accuracy</t>
        </is>
      </c>
      <c r="D9815" s="37" t="n">
        <v>95</v>
      </c>
      <c r="E9815" s="37" t="n">
        <v>100</v>
      </c>
      <c r="F9815" s="37" t="inlineStr">
        <is>
          <t>Differs from upstream baseline</t>
        </is>
      </c>
      <c r="G9815" s="3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37" t="inlineStr">
        <is>
          <t>2026-10-06</t>
        </is>
      </c>
      <c r="B9817" s="37" t="inlineStr">
        <is>
          <t>Moves</t>
        </is>
      </c>
      <c r="C9817" s="37" t="inlineStr">
        <is>
          <t>Amnesia pp</t>
        </is>
      </c>
      <c r="D9817" s="37" t="n">
        <v>20</v>
      </c>
      <c r="E9817" s="37" t="n">
        <v>3</v>
      </c>
      <c r="F9817" s="37" t="inlineStr">
        <is>
          <t>Differs from upstream baseline</t>
        </is>
      </c>
      <c r="G9817" s="3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37" t="inlineStr">
        <is>
          <t>2026-10-06</t>
        </is>
      </c>
      <c r="B9819" s="37" t="inlineStr">
        <is>
          <t>Moves</t>
        </is>
      </c>
      <c r="C9819" s="37" t="inlineStr">
        <is>
          <t>Ancient Power pp</t>
        </is>
      </c>
      <c r="D9819" s="37" t="n">
        <v>5</v>
      </c>
      <c r="E9819" s="37" t="n">
        <v>10</v>
      </c>
      <c r="F9819" s="37" t="inlineStr">
        <is>
          <t>Differs from upstream baseline</t>
        </is>
      </c>
      <c r="G9819" s="3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37" t="inlineStr">
        <is>
          <t>2026-10-06</t>
        </is>
      </c>
      <c r="B9821" s="37" t="inlineStr">
        <is>
          <t>Moves</t>
        </is>
      </c>
      <c r="C9821" s="37" t="inlineStr">
        <is>
          <t>Aqua Jet pp</t>
        </is>
      </c>
      <c r="D9821" s="37" t="n">
        <v>20</v>
      </c>
      <c r="E9821" s="37" t="n">
        <v>5</v>
      </c>
      <c r="F9821" s="37" t="inlineStr">
        <is>
          <t>Differs from upstream baseline</t>
        </is>
      </c>
      <c r="G9821" s="3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37" t="inlineStr">
        <is>
          <t>2026-10-06</t>
        </is>
      </c>
      <c r="B9823" s="37" t="inlineStr">
        <is>
          <t>Moves</t>
        </is>
      </c>
      <c r="C9823" s="37" t="inlineStr">
        <is>
          <t>Aqua Tail accuracy</t>
        </is>
      </c>
      <c r="D9823" s="37" t="n">
        <v>90</v>
      </c>
      <c r="E9823" s="37" t="n">
        <v>85</v>
      </c>
      <c r="F9823" s="37" t="inlineStr">
        <is>
          <t>Differs from upstream baseline</t>
        </is>
      </c>
      <c r="G9823" s="3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37" t="inlineStr">
        <is>
          <t>2026-10-06</t>
        </is>
      </c>
      <c r="B9825" s="37" t="inlineStr">
        <is>
          <t>Moves</t>
        </is>
      </c>
      <c r="C9825" s="37" t="inlineStr">
        <is>
          <t>Aromatherapy pp</t>
        </is>
      </c>
      <c r="D9825" s="37" t="n">
        <v>5</v>
      </c>
      <c r="E9825" s="37" t="n">
        <v>1</v>
      </c>
      <c r="F9825" s="37" t="inlineStr">
        <is>
          <t>Differs from upstream baseline</t>
        </is>
      </c>
      <c r="G9825" s="3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37" t="inlineStr">
        <is>
          <t>2026-10-06</t>
        </is>
      </c>
      <c r="B9827" s="37" t="inlineStr">
        <is>
          <t>Moves</t>
        </is>
      </c>
      <c r="C9827" s="37" t="inlineStr">
        <is>
          <t>Assist pp</t>
        </is>
      </c>
      <c r="D9827" s="37" t="n">
        <v>20</v>
      </c>
      <c r="E9827" s="37" t="n">
        <v>35</v>
      </c>
      <c r="F9827" s="37" t="inlineStr">
        <is>
          <t>Differs from upstream baseline</t>
        </is>
      </c>
      <c r="G9827" s="3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37" t="inlineStr">
        <is>
          <t>2026-10-06</t>
        </is>
      </c>
      <c r="B9829" s="37" t="inlineStr">
        <is>
          <t>Moves</t>
        </is>
      </c>
      <c r="C9829" s="37" t="inlineStr">
        <is>
          <t>Astonish power</t>
        </is>
      </c>
      <c r="D9829" s="37" t="n">
        <v>30</v>
      </c>
      <c r="E9829" s="37" t="n">
        <v>40</v>
      </c>
      <c r="F9829" s="37" t="inlineStr">
        <is>
          <t>Differs from upstream baseline</t>
        </is>
      </c>
      <c r="G9829" s="3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37" t="inlineStr">
        <is>
          <t>2026-10-06</t>
        </is>
      </c>
      <c r="B9831" s="37" t="inlineStr">
        <is>
          <t>Moves</t>
        </is>
      </c>
      <c r="C9831" s="37" t="inlineStr">
        <is>
          <t>Aura Sphere power</t>
        </is>
      </c>
      <c r="D9831" s="37" t="n">
        <v>80</v>
      </c>
      <c r="E9831" s="37" t="n">
        <v>90</v>
      </c>
      <c r="F9831" s="37" t="inlineStr">
        <is>
          <t>Differs from upstream baseline</t>
        </is>
      </c>
      <c r="G9831" s="3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37" t="inlineStr">
        <is>
          <t>2026-10-06</t>
        </is>
      </c>
      <c r="B9833" s="37" t="inlineStr">
        <is>
          <t>Moves</t>
        </is>
      </c>
      <c r="C9833" s="37" t="inlineStr">
        <is>
          <t>Aurora Beam power</t>
        </is>
      </c>
      <c r="D9833" s="37" t="n">
        <v>65</v>
      </c>
      <c r="E9833" s="37" t="n">
        <v>60</v>
      </c>
      <c r="F9833" s="37" t="inlineStr">
        <is>
          <t>Differs from upstream baseline</t>
        </is>
      </c>
      <c r="G9833" s="3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37" t="inlineStr">
        <is>
          <t>2026-10-06</t>
        </is>
      </c>
      <c r="B9835" s="37" t="inlineStr">
        <is>
          <t>Moves</t>
        </is>
      </c>
      <c r="C9835" s="37" t="inlineStr">
        <is>
          <t>Autotomize pp</t>
        </is>
      </c>
      <c r="D9835" s="37" t="n">
        <v>15</v>
      </c>
      <c r="E9835" s="37" t="n">
        <v>10</v>
      </c>
      <c r="F9835" s="37" t="inlineStr">
        <is>
          <t>Differs from upstream baseline</t>
        </is>
      </c>
      <c r="G9835" s="3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37" t="inlineStr">
        <is>
          <t>2026-10-06</t>
        </is>
      </c>
      <c r="B9837" s="37" t="inlineStr">
        <is>
          <t>Moves</t>
        </is>
      </c>
      <c r="C9837" s="37" t="inlineStr">
        <is>
          <t>Baby-Doll Eyes pp</t>
        </is>
      </c>
      <c r="D9837" s="37" t="n">
        <v>30</v>
      </c>
      <c r="E9837" s="37" t="n">
        <v>20</v>
      </c>
      <c r="F9837" s="37" t="inlineStr">
        <is>
          <t>Differs from upstream baseline</t>
        </is>
      </c>
      <c r="G9837" s="3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37" t="inlineStr">
        <is>
          <t>2026-10-06</t>
        </is>
      </c>
      <c r="B9839" s="37" t="inlineStr">
        <is>
          <t>Moves</t>
        </is>
      </c>
      <c r="C9839" s="37" t="inlineStr">
        <is>
          <t>Barrage accuracy</t>
        </is>
      </c>
      <c r="D9839" s="37" t="n">
        <v>85</v>
      </c>
      <c r="E9839" s="37" t="n">
        <v>100</v>
      </c>
      <c r="F9839" s="37" t="inlineStr">
        <is>
          <t>Differs from upstream baseline</t>
        </is>
      </c>
      <c r="G9839" s="3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37" t="inlineStr">
        <is>
          <t>2026-10-06</t>
        </is>
      </c>
      <c r="B9841" s="37" t="inlineStr">
        <is>
          <t>Moves</t>
        </is>
      </c>
      <c r="C9841" s="37" t="inlineStr">
        <is>
          <t>Beat Up power</t>
        </is>
      </c>
      <c r="D9841" s="37" t="n">
        <v>1</v>
      </c>
      <c r="E9841" s="37" t="n">
        <v>30</v>
      </c>
      <c r="F9841" s="37" t="inlineStr">
        <is>
          <t>Differs from upstream baseline</t>
        </is>
      </c>
      <c r="G9841" s="3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37" t="inlineStr">
        <is>
          <t>2026-10-06</t>
        </is>
      </c>
      <c r="B9843" s="37" t="inlineStr">
        <is>
          <t>Moves</t>
        </is>
      </c>
      <c r="C9843" s="37" t="inlineStr">
        <is>
          <t>Belly Drum pp</t>
        </is>
      </c>
      <c r="D9843" s="37" t="n">
        <v>10</v>
      </c>
      <c r="E9843" s="37" t="n">
        <v>1</v>
      </c>
      <c r="F9843" s="37" t="inlineStr">
        <is>
          <t>Differs from upstream baseline</t>
        </is>
      </c>
      <c r="G9843" s="3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37" t="inlineStr">
        <is>
          <t>2026-10-06</t>
        </is>
      </c>
      <c r="B9845" s="37" t="inlineStr">
        <is>
          <t>Moves</t>
        </is>
      </c>
      <c r="C9845" s="37" t="inlineStr">
        <is>
          <t>Bind power</t>
        </is>
      </c>
      <c r="D9845" s="37" t="n">
        <v>15</v>
      </c>
      <c r="E9845" s="37" t="n">
        <v>20</v>
      </c>
      <c r="F9845" s="37" t="inlineStr">
        <is>
          <t>Differs from upstream baseline</t>
        </is>
      </c>
      <c r="G9845" s="3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37" t="inlineStr">
        <is>
          <t>2026-10-06</t>
        </is>
      </c>
      <c r="B9847" s="37" t="inlineStr">
        <is>
          <t>Moves</t>
        </is>
      </c>
      <c r="C9847" s="37" t="inlineStr">
        <is>
          <t>Blast Burn accuracy</t>
        </is>
      </c>
      <c r="D9847" s="37" t="n">
        <v>90</v>
      </c>
      <c r="E9847" s="37" t="n">
        <v>95</v>
      </c>
      <c r="F9847" s="37" t="inlineStr">
        <is>
          <t>Differs from upstream baseline</t>
        </is>
      </c>
      <c r="G9847" s="3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37" t="inlineStr">
        <is>
          <t>2026-10-06</t>
        </is>
      </c>
      <c r="B9849" s="37" t="inlineStr">
        <is>
          <t>Moves</t>
        </is>
      </c>
      <c r="C9849" s="37" t="inlineStr">
        <is>
          <t>Blaze Kick accuracy</t>
        </is>
      </c>
      <c r="D9849" s="37" t="n">
        <v>90</v>
      </c>
      <c r="E9849" s="37" t="n">
        <v>100</v>
      </c>
      <c r="F9849" s="37" t="inlineStr">
        <is>
          <t>Differs from upstream baseline</t>
        </is>
      </c>
      <c r="G9849" s="3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37" t="inlineStr">
        <is>
          <t>2026-10-06</t>
        </is>
      </c>
      <c r="B9851" s="37" t="inlineStr">
        <is>
          <t>Moves</t>
        </is>
      </c>
      <c r="C9851" s="37" t="inlineStr">
        <is>
          <t>Body Slam power</t>
        </is>
      </c>
      <c r="D9851" s="37" t="n">
        <v>85</v>
      </c>
      <c r="E9851" s="37" t="n">
        <v>90</v>
      </c>
      <c r="F9851" s="37" t="inlineStr">
        <is>
          <t>Differs from upstream baseline</t>
        </is>
      </c>
      <c r="G9851" s="3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37" t="inlineStr">
        <is>
          <t>2026-10-06</t>
        </is>
      </c>
      <c r="B9853" s="37" t="inlineStr">
        <is>
          <t>Moves</t>
        </is>
      </c>
      <c r="C9853" s="37" t="inlineStr">
        <is>
          <t>Bonemerang accuracy</t>
        </is>
      </c>
      <c r="D9853" s="37" t="n">
        <v>90</v>
      </c>
      <c r="E9853" s="37" t="n">
        <v>100</v>
      </c>
      <c r="F9853" s="37" t="inlineStr">
        <is>
          <t>Differs from upstream baseline</t>
        </is>
      </c>
      <c r="G9853" s="3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37" t="inlineStr">
        <is>
          <t>2026-10-06</t>
        </is>
      </c>
      <c r="B9855" s="37" t="inlineStr">
        <is>
          <t>Moves</t>
        </is>
      </c>
      <c r="C9855" s="37" t="inlineStr">
        <is>
          <t>Bone Club accuracy</t>
        </is>
      </c>
      <c r="D9855" s="37" t="n">
        <v>85</v>
      </c>
      <c r="E9855" s="37" t="n">
        <v>100</v>
      </c>
      <c r="F9855" s="37" t="inlineStr">
        <is>
          <t>Differs from upstream baseline</t>
        </is>
      </c>
      <c r="G9855" s="3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37" t="inlineStr">
        <is>
          <t>2026-10-06</t>
        </is>
      </c>
      <c r="B9857" s="37" t="inlineStr">
        <is>
          <t>Moves</t>
        </is>
      </c>
      <c r="C9857" s="37" t="inlineStr">
        <is>
          <t>Bone Rush accuracy</t>
        </is>
      </c>
      <c r="D9857" s="37" t="n">
        <v>90</v>
      </c>
      <c r="E9857" s="37" t="n">
        <v>100</v>
      </c>
      <c r="F9857" s="37" t="inlineStr">
        <is>
          <t>Differs from upstream baseline</t>
        </is>
      </c>
      <c r="G9857" s="3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37" t="inlineStr">
        <is>
          <t>2026-10-06</t>
        </is>
      </c>
      <c r="B9859" s="37" t="inlineStr">
        <is>
          <t>Moves</t>
        </is>
      </c>
      <c r="C9859" s="37" t="inlineStr">
        <is>
          <t>Bulk Up pp</t>
        </is>
      </c>
      <c r="D9859" s="37" t="n">
        <v>20</v>
      </c>
      <c r="E9859" s="37" t="n">
        <v>3</v>
      </c>
      <c r="F9859" s="37" t="inlineStr">
        <is>
          <t>Differs from upstream baseline</t>
        </is>
      </c>
      <c r="G9859" s="3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37" t="inlineStr">
        <is>
          <t>2026-10-06</t>
        </is>
      </c>
      <c r="B9861" s="37" t="inlineStr">
        <is>
          <t>Moves</t>
        </is>
      </c>
      <c r="C9861" s="37" t="inlineStr">
        <is>
          <t>Bullet Punch pp</t>
        </is>
      </c>
      <c r="D9861" s="37" t="n">
        <v>30</v>
      </c>
      <c r="E9861" s="37" t="n">
        <v>10</v>
      </c>
      <c r="F9861" s="37" t="inlineStr">
        <is>
          <t>Differs from upstream baseline</t>
        </is>
      </c>
      <c r="G9861" s="3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37" t="inlineStr">
        <is>
          <t>2026-10-06</t>
        </is>
      </c>
      <c r="B9863" s="37" t="inlineStr">
        <is>
          <t>Moves</t>
        </is>
      </c>
      <c r="C9863" s="37" t="inlineStr">
        <is>
          <t>Camouflage accuracy</t>
        </is>
      </c>
      <c r="D9863" s="37" t="n">
        <v>100</v>
      </c>
      <c r="E9863" s="37" t="n">
        <v>0</v>
      </c>
      <c r="F9863" s="37" t="inlineStr">
        <is>
          <t>Differs from upstream baseline</t>
        </is>
      </c>
      <c r="G9863" s="3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37" t="inlineStr">
        <is>
          <t>2026-10-06</t>
        </is>
      </c>
      <c r="B9865" s="37" t="inlineStr">
        <is>
          <t>Moves</t>
        </is>
      </c>
      <c r="C9865" s="37" t="inlineStr">
        <is>
          <t>Charge accuracy</t>
        </is>
      </c>
      <c r="D9865" s="37" t="n">
        <v>100</v>
      </c>
      <c r="E9865" s="37" t="n">
        <v>0</v>
      </c>
      <c r="F9865" s="37" t="inlineStr">
        <is>
          <t>Differs from upstream baseline</t>
        </is>
      </c>
      <c r="G9865" s="3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37" t="inlineStr">
        <is>
          <t>2026-10-06</t>
        </is>
      </c>
      <c r="B9867" s="37" t="inlineStr">
        <is>
          <t>Moves</t>
        </is>
      </c>
      <c r="C9867" s="37" t="inlineStr">
        <is>
          <t>Charge Beam accuracy</t>
        </is>
      </c>
      <c r="D9867" s="37" t="n">
        <v>90</v>
      </c>
      <c r="E9867" s="37" t="n">
        <v>100</v>
      </c>
      <c r="F9867" s="37" t="inlineStr">
        <is>
          <t>Differs from upstream baseline</t>
        </is>
      </c>
      <c r="G9867" s="3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37" t="inlineStr">
        <is>
          <t>2026-10-06</t>
        </is>
      </c>
      <c r="B9869" s="37" t="inlineStr">
        <is>
          <t>Moves</t>
        </is>
      </c>
      <c r="C9869" s="37" t="inlineStr">
        <is>
          <t>Chatter power</t>
        </is>
      </c>
      <c r="D9869" s="37" t="n">
        <v>65</v>
      </c>
      <c r="E9869" s="37" t="n">
        <v>120</v>
      </c>
      <c r="F9869" s="37" t="inlineStr">
        <is>
          <t>Differs from upstream baseline</t>
        </is>
      </c>
      <c r="G9869" s="3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37" t="inlineStr">
        <is>
          <t>2026-10-06</t>
        </is>
      </c>
      <c r="B9871" s="37" t="inlineStr">
        <is>
          <t>Moves</t>
        </is>
      </c>
      <c r="C9871" s="37" t="inlineStr">
        <is>
          <t>Circle Throw power</t>
        </is>
      </c>
      <c r="D9871" s="37" t="n">
        <v>60</v>
      </c>
      <c r="E9871" s="37" t="n">
        <v>70</v>
      </c>
      <c r="F9871" s="37" t="inlineStr">
        <is>
          <t>Differs from upstream baseline</t>
        </is>
      </c>
      <c r="G9871" s="3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37" t="inlineStr">
        <is>
          <t>2026-10-06</t>
        </is>
      </c>
      <c r="B9873" s="37" t="inlineStr">
        <is>
          <t>Moves</t>
        </is>
      </c>
      <c r="C9873" s="37" t="inlineStr">
        <is>
          <t>Clamp power</t>
        </is>
      </c>
      <c r="D9873" s="37" t="n">
        <v>35</v>
      </c>
      <c r="E9873" s="37" t="n">
        <v>120</v>
      </c>
      <c r="F9873" s="37" t="inlineStr">
        <is>
          <t>Differs from upstream baseline</t>
        </is>
      </c>
      <c r="G9873" s="3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37" t="inlineStr">
        <is>
          <t>2026-10-06</t>
        </is>
      </c>
      <c r="B9875" s="37" t="inlineStr">
        <is>
          <t>Moves</t>
        </is>
      </c>
      <c r="C9875" s="37" t="inlineStr">
        <is>
          <t>Clamp pp</t>
        </is>
      </c>
      <c r="D9875" s="37" t="n">
        <v>15</v>
      </c>
      <c r="E9875" s="37" t="n">
        <v>10</v>
      </c>
      <c r="F9875" s="37" t="inlineStr">
        <is>
          <t>Differs from upstream baseline</t>
        </is>
      </c>
      <c r="G9875" s="3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37" t="inlineStr">
        <is>
          <t>2026-10-06</t>
        </is>
      </c>
      <c r="B9877" s="37" t="inlineStr">
        <is>
          <t>Moves</t>
        </is>
      </c>
      <c r="C9877" s="37" t="inlineStr">
        <is>
          <t>Coil pp</t>
        </is>
      </c>
      <c r="D9877" s="37" t="n">
        <v>20</v>
      </c>
      <c r="E9877" s="37" t="n">
        <v>5</v>
      </c>
      <c r="F9877" s="37" t="inlineStr">
        <is>
          <t>Differs from upstream baseline</t>
        </is>
      </c>
      <c r="G9877" s="3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37" t="inlineStr">
        <is>
          <t>2026-10-06</t>
        </is>
      </c>
      <c r="B9879" s="37" t="inlineStr">
        <is>
          <t>Moves</t>
        </is>
      </c>
      <c r="C9879" s="37" t="inlineStr">
        <is>
          <t>Comet Punch accuracy</t>
        </is>
      </c>
      <c r="D9879" s="37" t="n">
        <v>85</v>
      </c>
      <c r="E9879" s="37" t="n">
        <v>100</v>
      </c>
      <c r="F9879" s="37" t="inlineStr">
        <is>
          <t>Differs from upstream baseline</t>
        </is>
      </c>
      <c r="G9879" s="3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37" t="inlineStr">
        <is>
          <t>2026-10-06</t>
        </is>
      </c>
      <c r="B9881" s="37" t="inlineStr">
        <is>
          <t>Moves</t>
        </is>
      </c>
      <c r="C9881" s="37" t="inlineStr">
        <is>
          <t>Constrict pp</t>
        </is>
      </c>
      <c r="D9881" s="37" t="n">
        <v>35</v>
      </c>
      <c r="E9881" s="37" t="n">
        <v>15</v>
      </c>
      <c r="F9881" s="37" t="inlineStr">
        <is>
          <t>Differs from upstream baseline</t>
        </is>
      </c>
      <c r="G9881" s="3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37" t="inlineStr">
        <is>
          <t>2026-10-06</t>
        </is>
      </c>
      <c r="B9883" s="37" t="inlineStr">
        <is>
          <t>Moves</t>
        </is>
      </c>
      <c r="C9883" s="37" t="inlineStr">
        <is>
          <t>Cosmic Power pp</t>
        </is>
      </c>
      <c r="D9883" s="37" t="n">
        <v>20</v>
      </c>
      <c r="E9883" s="37" t="n">
        <v>6</v>
      </c>
      <c r="F9883" s="37" t="inlineStr">
        <is>
          <t>Differs from upstream baseline</t>
        </is>
      </c>
      <c r="G9883" s="3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37" t="inlineStr">
        <is>
          <t>2026-10-06</t>
        </is>
      </c>
      <c r="B9885" s="37" t="inlineStr">
        <is>
          <t>Moves</t>
        </is>
      </c>
      <c r="C9885" s="37" t="inlineStr">
        <is>
          <t>Covet power</t>
        </is>
      </c>
      <c r="D9885" s="37" t="n">
        <v>60</v>
      </c>
      <c r="E9885" s="37" t="n">
        <v>70</v>
      </c>
      <c r="F9885" s="37" t="inlineStr">
        <is>
          <t>Differs from upstream baseline</t>
        </is>
      </c>
      <c r="G9885" s="3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37" t="inlineStr">
        <is>
          <t>2026-10-06</t>
        </is>
      </c>
      <c r="B9887" s="37" t="inlineStr">
        <is>
          <t>Moves</t>
        </is>
      </c>
      <c r="C9887" s="37" t="inlineStr">
        <is>
          <t>Crabhammer accuracy</t>
        </is>
      </c>
      <c r="D9887" s="37" t="n">
        <v>90</v>
      </c>
      <c r="E9887" s="37" t="n">
        <v>100</v>
      </c>
      <c r="F9887" s="37" t="inlineStr">
        <is>
          <t>Differs from upstream baseline</t>
        </is>
      </c>
      <c r="G9887" s="3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37" t="inlineStr">
        <is>
          <t>2026-10-06</t>
        </is>
      </c>
      <c r="B9889" s="37" t="inlineStr">
        <is>
          <t>Moves</t>
        </is>
      </c>
      <c r="C9889" s="37" t="inlineStr">
        <is>
          <t>Cross Poison power</t>
        </is>
      </c>
      <c r="D9889" s="37" t="n">
        <v>70</v>
      </c>
      <c r="E9889" s="37" t="n">
        <v>95</v>
      </c>
      <c r="F9889" s="37" t="inlineStr">
        <is>
          <t>Differs from upstream baseline</t>
        </is>
      </c>
      <c r="G9889" s="3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37" t="inlineStr">
        <is>
          <t>2026-10-06</t>
        </is>
      </c>
      <c r="B9891" s="37" t="inlineStr">
        <is>
          <t>Moves</t>
        </is>
      </c>
      <c r="C9891" s="37" t="inlineStr">
        <is>
          <t>Crush Claw power</t>
        </is>
      </c>
      <c r="D9891" s="37" t="n">
        <v>75</v>
      </c>
      <c r="E9891" s="37" t="n">
        <v>120</v>
      </c>
      <c r="F9891" s="37" t="inlineStr">
        <is>
          <t>Differs from upstream baseline</t>
        </is>
      </c>
      <c r="G9891" s="3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37" t="inlineStr">
        <is>
          <t>2026-10-06</t>
        </is>
      </c>
      <c r="B9893" s="37" t="inlineStr">
        <is>
          <t>Moves</t>
        </is>
      </c>
      <c r="C9893" s="37" t="inlineStr">
        <is>
          <t>Curse pp</t>
        </is>
      </c>
      <c r="D9893" s="37" t="n">
        <v>10</v>
      </c>
      <c r="E9893" s="37" t="n">
        <v>3</v>
      </c>
      <c r="F9893" s="37" t="inlineStr">
        <is>
          <t>Differs from upstream baseline</t>
        </is>
      </c>
      <c r="G9893" s="3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37" t="inlineStr">
        <is>
          <t>2026-10-06</t>
        </is>
      </c>
      <c r="B9895" s="37" t="inlineStr">
        <is>
          <t>Moves</t>
        </is>
      </c>
      <c r="C9895" s="37" t="inlineStr">
        <is>
          <t>Dark Void accuracy</t>
        </is>
      </c>
      <c r="D9895" s="37" t="n">
        <v>50</v>
      </c>
      <c r="E9895" s="37" t="n">
        <v>90</v>
      </c>
      <c r="F9895" s="37" t="inlineStr">
        <is>
          <t>Differs from upstream baseline</t>
        </is>
      </c>
      <c r="G9895" s="3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37" t="inlineStr">
        <is>
          <t>2026-10-06</t>
        </is>
      </c>
      <c r="B9897" s="37" t="inlineStr">
        <is>
          <t>Moves</t>
        </is>
      </c>
      <c r="C9897" s="37" t="inlineStr">
        <is>
          <t>Dazzling Gleam power</t>
        </is>
      </c>
      <c r="D9897" s="37" t="n">
        <v>80</v>
      </c>
      <c r="E9897" s="37" t="n">
        <v>85</v>
      </c>
      <c r="F9897" s="37" t="inlineStr">
        <is>
          <t>Differs from upstream baseline</t>
        </is>
      </c>
      <c r="G9897" s="3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37" t="inlineStr">
        <is>
          <t>2026-10-06</t>
        </is>
      </c>
      <c r="B9899" s="37" t="inlineStr">
        <is>
          <t>Moves</t>
        </is>
      </c>
      <c r="C9899" s="37" t="inlineStr">
        <is>
          <t>Detect pp</t>
        </is>
      </c>
      <c r="D9899" s="37" t="n">
        <v>5</v>
      </c>
      <c r="E9899" s="37" t="n">
        <v>10</v>
      </c>
      <c r="F9899" s="37" t="inlineStr">
        <is>
          <t>Differs from upstream baseline</t>
        </is>
      </c>
      <c r="G9899" s="3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37" t="inlineStr">
        <is>
          <t>2026-10-06</t>
        </is>
      </c>
      <c r="B9901" s="37" t="inlineStr">
        <is>
          <t>Moves</t>
        </is>
      </c>
      <c r="C9901" s="37" t="inlineStr">
        <is>
          <t>Dig power</t>
        </is>
      </c>
      <c r="D9901" s="37" t="n">
        <v>80</v>
      </c>
      <c r="E9901" s="37" t="n">
        <v>60</v>
      </c>
      <c r="F9901" s="37" t="inlineStr">
        <is>
          <t>Differs from upstream baseline</t>
        </is>
      </c>
      <c r="G9901" s="3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37" t="inlineStr">
        <is>
          <t>2026-10-06</t>
        </is>
      </c>
      <c r="B9903" s="37" t="inlineStr">
        <is>
          <t>Moves</t>
        </is>
      </c>
      <c r="C9903" s="37" t="inlineStr">
        <is>
          <t>Dizzy Punch power</t>
        </is>
      </c>
      <c r="D9903" s="37" t="n">
        <v>70</v>
      </c>
      <c r="E9903" s="37" t="n">
        <v>100</v>
      </c>
      <c r="F9903" s="37" t="inlineStr">
        <is>
          <t>Differs from upstream baseline</t>
        </is>
      </c>
      <c r="G9903" s="3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37" t="inlineStr">
        <is>
          <t>2026-10-06</t>
        </is>
      </c>
      <c r="B9905" s="37" t="inlineStr">
        <is>
          <t>Moves</t>
        </is>
      </c>
      <c r="C9905" s="37" t="inlineStr">
        <is>
          <t>Double-Edge power</t>
        </is>
      </c>
      <c r="D9905" s="37" t="n">
        <v>120</v>
      </c>
      <c r="E9905" s="37" t="n">
        <v>140</v>
      </c>
      <c r="F9905" s="37" t="inlineStr">
        <is>
          <t>Differs from upstream baseline</t>
        </is>
      </c>
      <c r="G9905" s="3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37" t="inlineStr">
        <is>
          <t>2026-10-06</t>
        </is>
      </c>
      <c r="B9907" s="37" t="inlineStr">
        <is>
          <t>Moves</t>
        </is>
      </c>
      <c r="C9907" s="37" t="inlineStr">
        <is>
          <t>Double Hit power</t>
        </is>
      </c>
      <c r="D9907" s="37" t="n">
        <v>35</v>
      </c>
      <c r="E9907" s="37" t="n">
        <v>60</v>
      </c>
      <c r="F9907" s="37" t="inlineStr">
        <is>
          <t>Differs from upstream baseline</t>
        </is>
      </c>
      <c r="G9907" s="3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37" t="inlineStr">
        <is>
          <t>2026-10-06</t>
        </is>
      </c>
      <c r="B9909" s="37" t="inlineStr">
        <is>
          <t>Moves</t>
        </is>
      </c>
      <c r="C9909" s="37" t="inlineStr">
        <is>
          <t>Double Slap power</t>
        </is>
      </c>
      <c r="D9909" s="37" t="n">
        <v>15</v>
      </c>
      <c r="E9909" s="37" t="n">
        <v>30</v>
      </c>
      <c r="F9909" s="37" t="inlineStr">
        <is>
          <t>Differs from upstream baseline</t>
        </is>
      </c>
      <c r="G9909" s="3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37" t="inlineStr">
        <is>
          <t>2026-10-06</t>
        </is>
      </c>
      <c r="B9911" s="37" t="inlineStr">
        <is>
          <t>Moves</t>
        </is>
      </c>
      <c r="C9911" s="37" t="inlineStr">
        <is>
          <t>Double Team pp</t>
        </is>
      </c>
      <c r="D9911" s="37" t="n">
        <v>15</v>
      </c>
      <c r="E9911" s="37" t="n">
        <v>6</v>
      </c>
      <c r="F9911" s="37" t="inlineStr">
        <is>
          <t>Differs from upstream baseline</t>
        </is>
      </c>
      <c r="G9911" s="3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37" t="inlineStr">
        <is>
          <t>2026-10-06</t>
        </is>
      </c>
      <c r="B9913" s="37" t="inlineStr">
        <is>
          <t>Moves</t>
        </is>
      </c>
      <c r="C9913" s="37" t="inlineStr">
        <is>
          <t>Draco Meteor accuracy</t>
        </is>
      </c>
      <c r="D9913" s="37" t="n">
        <v>90</v>
      </c>
      <c r="E9913" s="37" t="n">
        <v>100</v>
      </c>
      <c r="F9913" s="37" t="inlineStr">
        <is>
          <t>Differs from upstream baseline</t>
        </is>
      </c>
      <c r="G9913" s="3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37" t="inlineStr">
        <is>
          <t>2026-10-06</t>
        </is>
      </c>
      <c r="B9915" s="37" t="inlineStr">
        <is>
          <t>Moves</t>
        </is>
      </c>
      <c r="C9915" s="37" t="inlineStr">
        <is>
          <t>Dragon Claw power</t>
        </is>
      </c>
      <c r="D9915" s="37" t="n">
        <v>80</v>
      </c>
      <c r="E9915" s="37" t="n">
        <v>90</v>
      </c>
      <c r="F9915" s="37" t="inlineStr">
        <is>
          <t>Differs from upstream baseline</t>
        </is>
      </c>
      <c r="G9915" s="3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37" t="inlineStr">
        <is>
          <t>2026-10-06</t>
        </is>
      </c>
      <c r="B9917" s="37" t="inlineStr">
        <is>
          <t>Moves</t>
        </is>
      </c>
      <c r="C9917" s="37" t="inlineStr">
        <is>
          <t>Dragon Pulse power</t>
        </is>
      </c>
      <c r="D9917" s="37" t="n">
        <v>85</v>
      </c>
      <c r="E9917" s="37" t="n">
        <v>90</v>
      </c>
      <c r="F9917" s="37" t="inlineStr">
        <is>
          <t>Differs from upstream baseline</t>
        </is>
      </c>
      <c r="G9917" s="3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37" t="inlineStr">
        <is>
          <t>2026-10-06</t>
        </is>
      </c>
      <c r="B9919" s="37" t="inlineStr">
        <is>
          <t>Moves</t>
        </is>
      </c>
      <c r="C9919" s="37" t="inlineStr">
        <is>
          <t>Dragon Rush accuracy</t>
        </is>
      </c>
      <c r="D9919" s="37" t="n">
        <v>75</v>
      </c>
      <c r="E9919" s="37" t="n">
        <v>100</v>
      </c>
      <c r="F9919" s="37" t="inlineStr">
        <is>
          <t>Differs from upstream baseline</t>
        </is>
      </c>
      <c r="G9919" s="3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37" t="inlineStr">
        <is>
          <t>2026-10-06</t>
        </is>
      </c>
      <c r="B9921" s="37" t="inlineStr">
        <is>
          <t>Moves</t>
        </is>
      </c>
      <c r="C9921" s="37" t="inlineStr">
        <is>
          <t>Dragon Tail accuracy</t>
        </is>
      </c>
      <c r="D9921" s="37" t="n">
        <v>90</v>
      </c>
      <c r="E9921" s="37" t="n">
        <v>100</v>
      </c>
      <c r="F9921" s="37" t="inlineStr">
        <is>
          <t>Differs from upstream baseline</t>
        </is>
      </c>
      <c r="G9921" s="3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37" t="inlineStr">
        <is>
          <t>2026-10-06</t>
        </is>
      </c>
      <c r="B9923" s="37" t="inlineStr">
        <is>
          <t>Moves</t>
        </is>
      </c>
      <c r="C9923" s="37" t="inlineStr">
        <is>
          <t>Drain Punch pp</t>
        </is>
      </c>
      <c r="D9923" s="37" t="n">
        <v>10</v>
      </c>
      <c r="E9923" s="37" t="n">
        <v>5</v>
      </c>
      <c r="F9923" s="37" t="inlineStr">
        <is>
          <t>Differs from upstream baseline</t>
        </is>
      </c>
      <c r="G9923" s="3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37" t="inlineStr">
        <is>
          <t>2026-10-06</t>
        </is>
      </c>
      <c r="B9925" s="37" t="inlineStr">
        <is>
          <t>Moves</t>
        </is>
      </c>
      <c r="C9925" s="37" t="inlineStr">
        <is>
          <t>Dual Chop power</t>
        </is>
      </c>
      <c r="D9925" s="37" t="n">
        <v>40</v>
      </c>
      <c r="E9925" s="37" t="n">
        <v>50</v>
      </c>
      <c r="F9925" s="37" t="inlineStr">
        <is>
          <t>Differs from upstream baseline</t>
        </is>
      </c>
      <c r="G9925" s="3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37" t="inlineStr">
        <is>
          <t>2026-10-06</t>
        </is>
      </c>
      <c r="B9927" s="37" t="inlineStr">
        <is>
          <t>Moves</t>
        </is>
      </c>
      <c r="C9927" s="37" t="inlineStr">
        <is>
          <t>Dynamic Punch power</t>
        </is>
      </c>
      <c r="D9927" s="37" t="n">
        <v>100</v>
      </c>
      <c r="E9927" s="37" t="n">
        <v>120</v>
      </c>
      <c r="F9927" s="37" t="inlineStr">
        <is>
          <t>Differs from upstream baseline</t>
        </is>
      </c>
      <c r="G9927" s="3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37" t="inlineStr">
        <is>
          <t>2026-10-06</t>
        </is>
      </c>
      <c r="B9929" s="37" t="inlineStr">
        <is>
          <t>Moves</t>
        </is>
      </c>
      <c r="C9929" s="37" t="inlineStr">
        <is>
          <t>Egg Bomb accuracy</t>
        </is>
      </c>
      <c r="D9929" s="37" t="n">
        <v>75</v>
      </c>
      <c r="E9929" s="37" t="n">
        <v>100</v>
      </c>
      <c r="F9929" s="37" t="inlineStr">
        <is>
          <t>Differs from upstream baseline</t>
        </is>
      </c>
      <c r="G9929" s="3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37" t="inlineStr">
        <is>
          <t>2026-10-06</t>
        </is>
      </c>
      <c r="B9931" s="37" t="inlineStr">
        <is>
          <t>Moves</t>
        </is>
      </c>
      <c r="C9931" s="37" t="inlineStr">
        <is>
          <t>Electroweb power</t>
        </is>
      </c>
      <c r="D9931" s="37" t="n">
        <v>55</v>
      </c>
      <c r="E9931" s="37" t="n">
        <v>65</v>
      </c>
      <c r="F9931" s="37" t="inlineStr">
        <is>
          <t>Differs from upstream baseline</t>
        </is>
      </c>
      <c r="G9931" s="3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37" t="inlineStr">
        <is>
          <t>2026-10-06</t>
        </is>
      </c>
      <c r="B9933" s="37" t="inlineStr">
        <is>
          <t>Moves</t>
        </is>
      </c>
      <c r="C9933" s="37" t="inlineStr">
        <is>
          <t>Encore pp</t>
        </is>
      </c>
      <c r="D9933" s="37" t="n">
        <v>5</v>
      </c>
      <c r="E9933" s="37" t="n">
        <v>3</v>
      </c>
      <c r="F9933" s="37" t="inlineStr">
        <is>
          <t>Differs from upstream baseline</t>
        </is>
      </c>
      <c r="G9933" s="3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37" t="inlineStr">
        <is>
          <t>2026-10-06</t>
        </is>
      </c>
      <c r="B9935" s="37" t="inlineStr">
        <is>
          <t>Moves</t>
        </is>
      </c>
      <c r="C9935" s="37" t="inlineStr">
        <is>
          <t>Energy Ball power</t>
        </is>
      </c>
      <c r="D9935" s="37" t="n">
        <v>90</v>
      </c>
      <c r="E9935" s="37" t="n">
        <v>80</v>
      </c>
      <c r="F9935" s="37" t="inlineStr">
        <is>
          <t>Differs from upstream baseline</t>
        </is>
      </c>
      <c r="G9935" s="3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37" t="inlineStr">
        <is>
          <t>2026-10-06</t>
        </is>
      </c>
      <c r="B9937" s="37" t="inlineStr">
        <is>
          <t>Moves</t>
        </is>
      </c>
      <c r="C9937" s="37" t="inlineStr">
        <is>
          <t>Extrasensory pp</t>
        </is>
      </c>
      <c r="D9937" s="37" t="n">
        <v>20</v>
      </c>
      <c r="E9937" s="37" t="n">
        <v>30</v>
      </c>
      <c r="F9937" s="37" t="inlineStr">
        <is>
          <t>Differs from upstream baseline</t>
        </is>
      </c>
      <c r="G9937" s="3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37" t="inlineStr">
        <is>
          <t>2026-10-06</t>
        </is>
      </c>
      <c r="B9939" s="37" t="inlineStr">
        <is>
          <t>Moves</t>
        </is>
      </c>
      <c r="C9939" s="37" t="inlineStr">
        <is>
          <t>Extreme Speed pp</t>
        </is>
      </c>
      <c r="D9939" s="37" t="n">
        <v>5</v>
      </c>
      <c r="E9939" s="37" t="n">
        <v>8</v>
      </c>
      <c r="F9939" s="37" t="inlineStr">
        <is>
          <t>Differs from upstream baseline</t>
        </is>
      </c>
      <c r="G9939" s="3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37" t="inlineStr">
        <is>
          <t>2026-10-06</t>
        </is>
      </c>
      <c r="B9941" s="37" t="inlineStr">
        <is>
          <t>Moves</t>
        </is>
      </c>
      <c r="C9941" s="37" t="inlineStr">
        <is>
          <t>Fairy Wind power</t>
        </is>
      </c>
      <c r="D9941" s="37" t="n">
        <v>40</v>
      </c>
      <c r="E9941" s="37" t="n">
        <v>50</v>
      </c>
      <c r="F9941" s="37" t="inlineStr">
        <is>
          <t>Differs from upstream baseline</t>
        </is>
      </c>
      <c r="G9941" s="3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37" t="inlineStr">
        <is>
          <t>2026-10-06</t>
        </is>
      </c>
      <c r="B9943" s="37" t="inlineStr">
        <is>
          <t>Moves</t>
        </is>
      </c>
      <c r="C9943" s="37" t="inlineStr">
        <is>
          <t>Fake Tears pp</t>
        </is>
      </c>
      <c r="D9943" s="37" t="n">
        <v>20</v>
      </c>
      <c r="E9943" s="37" t="n">
        <v>3</v>
      </c>
      <c r="F9943" s="37" t="inlineStr">
        <is>
          <t>Differs from upstream baseline</t>
        </is>
      </c>
      <c r="G9943" s="3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37" t="inlineStr">
        <is>
          <t>2026-10-06</t>
        </is>
      </c>
      <c r="B9945" s="37" t="inlineStr">
        <is>
          <t>Moves</t>
        </is>
      </c>
      <c r="C9945" s="37" t="inlineStr">
        <is>
          <t>Feint power</t>
        </is>
      </c>
      <c r="D9945" s="37" t="n">
        <v>30</v>
      </c>
      <c r="E9945" s="37" t="n">
        <v>80</v>
      </c>
      <c r="F9945" s="37" t="inlineStr">
        <is>
          <t>Differs from upstream baseline</t>
        </is>
      </c>
      <c r="G9945" s="3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37" t="inlineStr">
        <is>
          <t>2026-10-06</t>
        </is>
      </c>
      <c r="B9947" s="37" t="inlineStr">
        <is>
          <t>Moves</t>
        </is>
      </c>
      <c r="C9947" s="37" t="inlineStr">
        <is>
          <t>Fell Stinger pp</t>
        </is>
      </c>
      <c r="D9947" s="37" t="n">
        <v>25</v>
      </c>
      <c r="E9947" s="37" t="n">
        <v>20</v>
      </c>
      <c r="F9947" s="37" t="inlineStr">
        <is>
          <t>Differs from upstream baseline</t>
        </is>
      </c>
      <c r="G9947" s="3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37" t="inlineStr">
        <is>
          <t>2026-10-06</t>
        </is>
      </c>
      <c r="B9949" s="37" t="inlineStr">
        <is>
          <t>Moves</t>
        </is>
      </c>
      <c r="C9949" s="37" t="inlineStr">
        <is>
          <t>Fire Blast power</t>
        </is>
      </c>
      <c r="D9949" s="37" t="n">
        <v>110</v>
      </c>
      <c r="E9949" s="37" t="n">
        <v>120</v>
      </c>
      <c r="F9949" s="37" t="inlineStr">
        <is>
          <t>Differs from upstream baseline</t>
        </is>
      </c>
      <c r="G9949" s="3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37" t="inlineStr">
        <is>
          <t>2026-10-06</t>
        </is>
      </c>
      <c r="B9951" s="37" t="inlineStr">
        <is>
          <t>Moves</t>
        </is>
      </c>
      <c r="C9951" s="37" t="inlineStr">
        <is>
          <t>Fire Fang accuracy</t>
        </is>
      </c>
      <c r="D9951" s="37" t="n">
        <v>95</v>
      </c>
      <c r="E9951" s="37" t="n">
        <v>100</v>
      </c>
      <c r="F9951" s="37" t="inlineStr">
        <is>
          <t>Differs from upstream baseline</t>
        </is>
      </c>
      <c r="G9951" s="3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37" t="inlineStr">
        <is>
          <t>2026-10-06</t>
        </is>
      </c>
      <c r="B9953" s="37" t="inlineStr">
        <is>
          <t>Moves</t>
        </is>
      </c>
      <c r="C9953" s="37" t="inlineStr">
        <is>
          <t>Fire Spin power</t>
        </is>
      </c>
      <c r="D9953" s="37" t="n">
        <v>35</v>
      </c>
      <c r="E9953" s="37" t="n">
        <v>90</v>
      </c>
      <c r="F9953" s="37" t="inlineStr">
        <is>
          <t>Differs from upstream baseline</t>
        </is>
      </c>
      <c r="G9953" s="3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37" t="inlineStr">
        <is>
          <t>2026-10-06</t>
        </is>
      </c>
      <c r="B9955" s="37" t="inlineStr">
        <is>
          <t>Moves</t>
        </is>
      </c>
      <c r="C9955" s="37" t="inlineStr">
        <is>
          <t>Flamethrower power</t>
        </is>
      </c>
      <c r="D9955" s="37" t="n">
        <v>90</v>
      </c>
      <c r="E9955" s="37" t="n">
        <v>95</v>
      </c>
      <c r="F9955" s="37" t="inlineStr">
        <is>
          <t>Differs from upstream baseline</t>
        </is>
      </c>
      <c r="G9955" s="3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37" t="inlineStr">
        <is>
          <t>2026-10-06</t>
        </is>
      </c>
      <c r="B9957" s="37" t="inlineStr">
        <is>
          <t>Moves</t>
        </is>
      </c>
      <c r="C9957" s="37" t="inlineStr">
        <is>
          <t>Flame Charge power</t>
        </is>
      </c>
      <c r="D9957" s="37" t="n">
        <v>50</v>
      </c>
      <c r="E9957" s="37" t="n">
        <v>60</v>
      </c>
      <c r="F9957" s="37" t="inlineStr">
        <is>
          <t>Differs from upstream baseline</t>
        </is>
      </c>
      <c r="G9957" s="3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37" t="inlineStr">
        <is>
          <t>2026-10-06</t>
        </is>
      </c>
      <c r="B9959" s="37" t="inlineStr">
        <is>
          <t>Moves</t>
        </is>
      </c>
      <c r="C9959" s="37" t="inlineStr">
        <is>
          <t>Flare Blitz pp</t>
        </is>
      </c>
      <c r="D9959" s="37" t="n">
        <v>15</v>
      </c>
      <c r="E9959" s="37" t="n">
        <v>8</v>
      </c>
      <c r="F9959" s="37" t="inlineStr">
        <is>
          <t>Differs from upstream baseline</t>
        </is>
      </c>
      <c r="G9959" s="3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37" t="inlineStr">
        <is>
          <t>2026-10-06</t>
        </is>
      </c>
      <c r="B9961" s="37" t="inlineStr">
        <is>
          <t>Moves</t>
        </is>
      </c>
      <c r="C9961" s="37" t="inlineStr">
        <is>
          <t>Flying Press power</t>
        </is>
      </c>
      <c r="D9961" s="37" t="n">
        <v>100</v>
      </c>
      <c r="E9961" s="37" t="n">
        <v>110</v>
      </c>
      <c r="F9961" s="37" t="inlineStr">
        <is>
          <t>Differs from upstream baseline</t>
        </is>
      </c>
      <c r="G9961" s="3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37" t="inlineStr">
        <is>
          <t>2026-10-06</t>
        </is>
      </c>
      <c r="B9963" s="37" t="inlineStr">
        <is>
          <t>Moves</t>
        </is>
      </c>
      <c r="C9963" s="37" t="inlineStr">
        <is>
          <t>Focus Blast accuracy</t>
        </is>
      </c>
      <c r="D9963" s="37" t="n">
        <v>70</v>
      </c>
      <c r="E9963" s="37" t="n">
        <v>85</v>
      </c>
      <c r="F9963" s="37" t="inlineStr">
        <is>
          <t>Differs from upstream baseline</t>
        </is>
      </c>
      <c r="G9963" s="3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37" t="inlineStr">
        <is>
          <t>2026-10-06</t>
        </is>
      </c>
      <c r="B9965" s="37" t="inlineStr">
        <is>
          <t>Moves</t>
        </is>
      </c>
      <c r="C9965" s="37" t="inlineStr">
        <is>
          <t>Follow Me accuracy</t>
        </is>
      </c>
      <c r="D9965" s="37" t="n">
        <v>100</v>
      </c>
      <c r="E9965" s="37" t="n">
        <v>0</v>
      </c>
      <c r="F9965" s="37" t="inlineStr">
        <is>
          <t>Differs from upstream baseline</t>
        </is>
      </c>
      <c r="G9965" s="3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37" t="inlineStr">
        <is>
          <t>2026-10-06</t>
        </is>
      </c>
      <c r="B9967" s="37" t="inlineStr">
        <is>
          <t>Moves</t>
        </is>
      </c>
      <c r="C9967" s="37" t="inlineStr">
        <is>
          <t>Foresight pp</t>
        </is>
      </c>
      <c r="D9967" s="37" t="n">
        <v>40</v>
      </c>
      <c r="E9967" s="37" t="n">
        <v>5</v>
      </c>
      <c r="F9967" s="37" t="inlineStr">
        <is>
          <t>Differs from upstream baseline</t>
        </is>
      </c>
      <c r="G9967" s="3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37" t="inlineStr">
        <is>
          <t>2026-10-06</t>
        </is>
      </c>
      <c r="B9969" s="37" t="inlineStr">
        <is>
          <t>Moves</t>
        </is>
      </c>
      <c r="C9969" s="37" t="inlineStr">
        <is>
          <t>Freeze Shock accuracy</t>
        </is>
      </c>
      <c r="D9969" s="37" t="n">
        <v>90</v>
      </c>
      <c r="E9969" s="37" t="n">
        <v>95</v>
      </c>
      <c r="F9969" s="37" t="inlineStr">
        <is>
          <t>Differs from upstream baseline</t>
        </is>
      </c>
      <c r="G9969" s="3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37" t="inlineStr">
        <is>
          <t>2026-10-06</t>
        </is>
      </c>
      <c r="B9971" s="37" t="inlineStr">
        <is>
          <t>Moves</t>
        </is>
      </c>
      <c r="C9971" s="37" t="inlineStr">
        <is>
          <t>Frost Breath power</t>
        </is>
      </c>
      <c r="D9971" s="37" t="n">
        <v>60</v>
      </c>
      <c r="E9971" s="37" t="n">
        <v>70</v>
      </c>
      <c r="F9971" s="37" t="inlineStr">
        <is>
          <t>Differs from upstream baseline</t>
        </is>
      </c>
      <c r="G9971" s="3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37" t="inlineStr">
        <is>
          <t>2026-10-06</t>
        </is>
      </c>
      <c r="B9973" s="37" t="inlineStr">
        <is>
          <t>Moves</t>
        </is>
      </c>
      <c r="C9973" s="37" t="inlineStr">
        <is>
          <t>Frustration power</t>
        </is>
      </c>
      <c r="D9973" s="37" t="n">
        <v>1</v>
      </c>
      <c r="E9973" s="37" t="n">
        <v>121</v>
      </c>
      <c r="F9973" s="37" t="inlineStr">
        <is>
          <t>Differs from upstream baseline</t>
        </is>
      </c>
      <c r="G9973" s="3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37" t="inlineStr">
        <is>
          <t>2026-10-06</t>
        </is>
      </c>
      <c r="B9975" s="37" t="inlineStr">
        <is>
          <t>Moves</t>
        </is>
      </c>
      <c r="C9975" s="37" t="inlineStr">
        <is>
          <t>Fury Cutter power</t>
        </is>
      </c>
      <c r="D9975" s="37" t="n">
        <v>40</v>
      </c>
      <c r="E9975" s="37" t="n">
        <v>30</v>
      </c>
      <c r="F9975" s="37" t="inlineStr">
        <is>
          <t>Differs from upstream baseline</t>
        </is>
      </c>
      <c r="G9975" s="3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37" t="inlineStr">
        <is>
          <t>2026-10-06</t>
        </is>
      </c>
      <c r="B9977" s="37" t="inlineStr">
        <is>
          <t>Moves</t>
        </is>
      </c>
      <c r="C9977" s="37" t="inlineStr">
        <is>
          <t>Fury Swipes power</t>
        </is>
      </c>
      <c r="D9977" s="37" t="n">
        <v>18</v>
      </c>
      <c r="E9977" s="37" t="n">
        <v>30</v>
      </c>
      <c r="F9977" s="37" t="inlineStr">
        <is>
          <t>Differs from upstream baseline</t>
        </is>
      </c>
      <c r="G9977" s="3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37" t="inlineStr">
        <is>
          <t>2026-10-06</t>
        </is>
      </c>
      <c r="B9979" s="37" t="inlineStr">
        <is>
          <t>Moves</t>
        </is>
      </c>
      <c r="C9979" s="37" t="inlineStr">
        <is>
          <t>Future Sight pp</t>
        </is>
      </c>
      <c r="D9979" s="37" t="n">
        <v>10</v>
      </c>
      <c r="E9979" s="37" t="n">
        <v>15</v>
      </c>
      <c r="F9979" s="37" t="inlineStr">
        <is>
          <t>Differs from upstream baseline</t>
        </is>
      </c>
      <c r="G9979" s="3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37" t="inlineStr">
        <is>
          <t>2026-10-06</t>
        </is>
      </c>
      <c r="B9981" s="37" t="inlineStr">
        <is>
          <t>Moves</t>
        </is>
      </c>
      <c r="C9981" s="37" t="inlineStr">
        <is>
          <t>Gear Grind accuracy</t>
        </is>
      </c>
      <c r="D9981" s="37" t="n">
        <v>85</v>
      </c>
      <c r="E9981" s="37" t="n">
        <v>95</v>
      </c>
      <c r="F9981" s="37" t="inlineStr">
        <is>
          <t>Differs from upstream baseline</t>
        </is>
      </c>
      <c r="G9981" s="3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37" t="inlineStr">
        <is>
          <t>2026-10-06</t>
        </is>
      </c>
      <c r="B9983" s="37" t="inlineStr">
        <is>
          <t>Moves</t>
        </is>
      </c>
      <c r="C9983" s="37" t="inlineStr">
        <is>
          <t>Giga Drain pp</t>
        </is>
      </c>
      <c r="D9983" s="37" t="n">
        <v>10</v>
      </c>
      <c r="E9983" s="37" t="n">
        <v>15</v>
      </c>
      <c r="F9983" s="37" t="inlineStr">
        <is>
          <t>Differs from upstream baseline</t>
        </is>
      </c>
      <c r="G9983" s="3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37" t="inlineStr">
        <is>
          <t>2026-10-06</t>
        </is>
      </c>
      <c r="B9985" s="37" t="inlineStr">
        <is>
          <t>Moves</t>
        </is>
      </c>
      <c r="C9985" s="37" t="inlineStr">
        <is>
          <t>Giga Impact accuracy</t>
        </is>
      </c>
      <c r="D9985" s="37" t="n">
        <v>90</v>
      </c>
      <c r="E9985" s="37" t="n">
        <v>100</v>
      </c>
      <c r="F9985" s="37" t="inlineStr">
        <is>
          <t>Differs from upstream baseline</t>
        </is>
      </c>
      <c r="G9985" s="3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37" t="inlineStr">
        <is>
          <t>2026-10-06</t>
        </is>
      </c>
      <c r="B9987" s="37" t="inlineStr">
        <is>
          <t>Moves</t>
        </is>
      </c>
      <c r="C9987" s="37" t="inlineStr">
        <is>
          <t>Glaciate accuracy</t>
        </is>
      </c>
      <c r="D9987" s="37" t="n">
        <v>95</v>
      </c>
      <c r="E9987" s="37" t="n">
        <v>100</v>
      </c>
      <c r="F9987" s="37" t="inlineStr">
        <is>
          <t>Differs from upstream baseline</t>
        </is>
      </c>
      <c r="G9987" s="3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37" t="inlineStr">
        <is>
          <t>2026-10-06</t>
        </is>
      </c>
      <c r="B9989" s="37" t="inlineStr">
        <is>
          <t>Moves</t>
        </is>
      </c>
      <c r="C9989" s="37" t="inlineStr">
        <is>
          <t>Grass Whistle accuracy</t>
        </is>
      </c>
      <c r="D9989" s="37" t="n">
        <v>55</v>
      </c>
      <c r="E9989" s="37" t="n">
        <v>70</v>
      </c>
      <c r="F9989" s="37" t="inlineStr">
        <is>
          <t>Differs from upstream baseline</t>
        </is>
      </c>
      <c r="G9989" s="3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37" t="inlineStr">
        <is>
          <t>2026-10-06</t>
        </is>
      </c>
      <c r="B9991" s="37" t="inlineStr">
        <is>
          <t>Moves</t>
        </is>
      </c>
      <c r="C9991" s="37" t="inlineStr">
        <is>
          <t>Grudge accuracy</t>
        </is>
      </c>
      <c r="D9991" s="37" t="n">
        <v>100</v>
      </c>
      <c r="E9991" s="37" t="n">
        <v>0</v>
      </c>
      <c r="F9991" s="37" t="inlineStr">
        <is>
          <t>Differs from upstream baseline</t>
        </is>
      </c>
      <c r="G9991" s="3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37" t="inlineStr">
        <is>
          <t>2026-10-06</t>
        </is>
      </c>
      <c r="B9993" s="37" t="inlineStr">
        <is>
          <t>Moves</t>
        </is>
      </c>
      <c r="C9993" s="37" t="inlineStr">
        <is>
          <t>Guillotine pp</t>
        </is>
      </c>
      <c r="D9993" s="37" t="n">
        <v>5</v>
      </c>
      <c r="E9993" s="37" t="n">
        <v>8</v>
      </c>
      <c r="F9993" s="37" t="inlineStr">
        <is>
          <t>Differs from upstream baseline</t>
        </is>
      </c>
      <c r="G9993" s="3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37" t="inlineStr">
        <is>
          <t>2026-10-06</t>
        </is>
      </c>
      <c r="B9995" s="37" t="inlineStr">
        <is>
          <t>Moves</t>
        </is>
      </c>
      <c r="C9995" s="37" t="inlineStr">
        <is>
          <t>Gunk Shot pp</t>
        </is>
      </c>
      <c r="D9995" s="37" t="n">
        <v>5</v>
      </c>
      <c r="E9995" s="37" t="n">
        <v>8</v>
      </c>
      <c r="F9995" s="37" t="inlineStr">
        <is>
          <t>Differs from upstream baseline</t>
        </is>
      </c>
      <c r="G9995" s="3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37" t="inlineStr">
        <is>
          <t>2026-10-06</t>
        </is>
      </c>
      <c r="B9997" s="37" t="inlineStr">
        <is>
          <t>Moves</t>
        </is>
      </c>
      <c r="C9997" s="37" t="inlineStr">
        <is>
          <t>Hail pp</t>
        </is>
      </c>
      <c r="D9997" s="37" t="n">
        <v>10</v>
      </c>
      <c r="E9997" s="37" t="n">
        <v>1</v>
      </c>
      <c r="F9997" s="37" t="inlineStr">
        <is>
          <t>Differs from upstream baseline</t>
        </is>
      </c>
      <c r="G9997" s="3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37" t="inlineStr">
        <is>
          <t>2026-10-06</t>
        </is>
      </c>
      <c r="B9999" s="37" t="inlineStr">
        <is>
          <t>Moves</t>
        </is>
      </c>
      <c r="C9999" s="37" t="inlineStr">
        <is>
          <t>Harden pp</t>
        </is>
      </c>
      <c r="D9999" s="37" t="n">
        <v>30</v>
      </c>
      <c r="E9999" s="37" t="n">
        <v>5</v>
      </c>
      <c r="F9999" s="37" t="inlineStr">
        <is>
          <t>Differs from upstream baseline</t>
        </is>
      </c>
      <c r="G9999" s="3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37" t="inlineStr">
        <is>
          <t>2026-10-06</t>
        </is>
      </c>
      <c r="B10001" s="37" t="inlineStr">
        <is>
          <t>Moves</t>
        </is>
      </c>
      <c r="C10001" s="37" t="inlineStr">
        <is>
          <t>Heal Bell pp</t>
        </is>
      </c>
      <c r="D10001" s="37" t="n">
        <v>5</v>
      </c>
      <c r="E10001" s="37" t="n">
        <v>1</v>
      </c>
      <c r="F10001" s="37" t="inlineStr">
        <is>
          <t>Differs from upstream baseline</t>
        </is>
      </c>
      <c r="G10001" s="3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37" t="inlineStr">
        <is>
          <t>2026-10-06</t>
        </is>
      </c>
      <c r="B10003" s="37" t="inlineStr">
        <is>
          <t>Moves</t>
        </is>
      </c>
      <c r="C10003" s="37" t="inlineStr">
        <is>
          <t>Heart Swap power</t>
        </is>
      </c>
      <c r="D10003" s="37" t="n">
        <v>0</v>
      </c>
      <c r="E10003" s="37" t="n">
        <v>95</v>
      </c>
      <c r="F10003" s="37" t="inlineStr">
        <is>
          <t>Differs from upstream baseline</t>
        </is>
      </c>
      <c r="G10003" s="3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37" t="inlineStr">
        <is>
          <t>2026-10-06</t>
        </is>
      </c>
      <c r="B10005" s="37" t="inlineStr">
        <is>
          <t>Moves</t>
        </is>
      </c>
      <c r="C10005" s="37" t="inlineStr">
        <is>
          <t>Heat Wave power</t>
        </is>
      </c>
      <c r="D10005" s="37" t="n">
        <v>95</v>
      </c>
      <c r="E10005" s="37" t="n">
        <v>100</v>
      </c>
      <c r="F10005" s="37" t="inlineStr">
        <is>
          <t>Differs from upstream baseline</t>
        </is>
      </c>
      <c r="G10005" s="3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37" t="inlineStr">
        <is>
          <t>2026-10-06</t>
        </is>
      </c>
      <c r="B10007" s="37" t="inlineStr">
        <is>
          <t>Moves</t>
        </is>
      </c>
      <c r="C10007" s="37" t="inlineStr">
        <is>
          <t>Helping Hand accuracy</t>
        </is>
      </c>
      <c r="D10007" s="37" t="n">
        <v>100</v>
      </c>
      <c r="E10007" s="37" t="n">
        <v>0</v>
      </c>
      <c r="F10007" s="37" t="inlineStr">
        <is>
          <t>Differs from upstream baseline</t>
        </is>
      </c>
      <c r="G10007" s="3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37" t="inlineStr">
        <is>
          <t>2026-10-06</t>
        </is>
      </c>
      <c r="B10009" s="37" t="inlineStr">
        <is>
          <t>Moves</t>
        </is>
      </c>
      <c r="C10009" s="37" t="inlineStr">
        <is>
          <t>Hidden Power power</t>
        </is>
      </c>
      <c r="D10009" s="37" t="n">
        <v>60</v>
      </c>
      <c r="E10009" s="37" t="n">
        <v>1</v>
      </c>
      <c r="F10009" s="37" t="inlineStr">
        <is>
          <t>Differs from upstream baseline</t>
        </is>
      </c>
      <c r="G10009" s="3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37" t="inlineStr">
        <is>
          <t>2026-10-06</t>
        </is>
      </c>
      <c r="B10011" s="37" t="inlineStr">
        <is>
          <t>Moves</t>
        </is>
      </c>
      <c r="C10011" s="37" t="inlineStr">
        <is>
          <t>High Jump Kick pp</t>
        </is>
      </c>
      <c r="D10011" s="37" t="n">
        <v>10</v>
      </c>
      <c r="E10011" s="37" t="n">
        <v>20</v>
      </c>
      <c r="F10011" s="37" t="inlineStr">
        <is>
          <t>Differs from upstream baseline</t>
        </is>
      </c>
      <c r="G10011" s="3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37" t="inlineStr">
        <is>
          <t>2026-10-06</t>
        </is>
      </c>
      <c r="B10013" s="37" t="inlineStr">
        <is>
          <t>Moves</t>
        </is>
      </c>
      <c r="C10013" s="37" t="inlineStr">
        <is>
          <t>Horn Leech power</t>
        </is>
      </c>
      <c r="D10013" s="37" t="n">
        <v>75</v>
      </c>
      <c r="E10013" s="37" t="n">
        <v>80</v>
      </c>
      <c r="F10013" s="37" t="inlineStr">
        <is>
          <t>Differs from upstream baseline</t>
        </is>
      </c>
      <c r="G10013" s="3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37" t="inlineStr">
        <is>
          <t>2026-10-06</t>
        </is>
      </c>
      <c r="B10015" s="37" t="inlineStr">
        <is>
          <t>Moves</t>
        </is>
      </c>
      <c r="C10015" s="37" t="inlineStr">
        <is>
          <t>Hurricane power</t>
        </is>
      </c>
      <c r="D10015" s="37" t="n">
        <v>110</v>
      </c>
      <c r="E10015" s="37" t="n">
        <v>120</v>
      </c>
      <c r="F10015" s="37" t="inlineStr">
        <is>
          <t>Differs from upstream baseline</t>
        </is>
      </c>
      <c r="G10015" s="3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37" t="inlineStr">
        <is>
          <t>2026-10-06</t>
        </is>
      </c>
      <c r="B10017" s="37" t="inlineStr">
        <is>
          <t>Moves</t>
        </is>
      </c>
      <c r="C10017" s="37" t="inlineStr">
        <is>
          <t>Hydro Cannon accuracy</t>
        </is>
      </c>
      <c r="D10017" s="37" t="n">
        <v>90</v>
      </c>
      <c r="E10017" s="37" t="n">
        <v>95</v>
      </c>
      <c r="F10017" s="37" t="inlineStr">
        <is>
          <t>Differs from upstream baseline</t>
        </is>
      </c>
      <c r="G10017" s="3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37" t="inlineStr">
        <is>
          <t>2026-10-06</t>
        </is>
      </c>
      <c r="B10019" s="37" t="inlineStr">
        <is>
          <t>Moves</t>
        </is>
      </c>
      <c r="C10019" s="37" t="inlineStr">
        <is>
          <t>Hydro Pump accuracy</t>
        </is>
      </c>
      <c r="D10019" s="37" t="n">
        <v>80</v>
      </c>
      <c r="E10019" s="37" t="n">
        <v>85</v>
      </c>
      <c r="F10019" s="37" t="inlineStr">
        <is>
          <t>Differs from upstream baseline</t>
        </is>
      </c>
      <c r="G10019" s="3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37" t="inlineStr">
        <is>
          <t>2026-10-06</t>
        </is>
      </c>
      <c r="B10021" s="37" t="inlineStr">
        <is>
          <t>Moves</t>
        </is>
      </c>
      <c r="C10021" s="37" t="inlineStr">
        <is>
          <t>Hyperspace Fury power</t>
        </is>
      </c>
      <c r="D10021" s="37" t="n">
        <v>100</v>
      </c>
      <c r="E10021" s="37" t="n">
        <v>110</v>
      </c>
      <c r="F10021" s="37" t="inlineStr">
        <is>
          <t>Differs from upstream baseline</t>
        </is>
      </c>
      <c r="G10021" s="3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37" t="inlineStr">
        <is>
          <t>2026-10-06</t>
        </is>
      </c>
      <c r="B10023" s="37" t="inlineStr">
        <is>
          <t>Moves</t>
        </is>
      </c>
      <c r="C10023" s="37" t="inlineStr">
        <is>
          <t>Hyper Beam power</t>
        </is>
      </c>
      <c r="D10023" s="37" t="n">
        <v>150</v>
      </c>
      <c r="E10023" s="37" t="n">
        <v>180</v>
      </c>
      <c r="F10023" s="37" t="inlineStr">
        <is>
          <t>Differs from upstream baseline</t>
        </is>
      </c>
      <c r="G10023" s="3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37" t="inlineStr">
        <is>
          <t>2026-10-06</t>
        </is>
      </c>
      <c r="B10025" s="37" t="inlineStr">
        <is>
          <t>Moves</t>
        </is>
      </c>
      <c r="C10025" s="37" t="inlineStr">
        <is>
          <t>Hyper Beam pp</t>
        </is>
      </c>
      <c r="D10025" s="37" t="n">
        <v>5</v>
      </c>
      <c r="E10025" s="37" t="n">
        <v>8</v>
      </c>
      <c r="F10025" s="37" t="inlineStr">
        <is>
          <t>Differs from upstream baseline</t>
        </is>
      </c>
      <c r="G10025" s="3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37" t="inlineStr">
        <is>
          <t>2026-10-06</t>
        </is>
      </c>
      <c r="B10027" s="37" t="inlineStr">
        <is>
          <t>Moves</t>
        </is>
      </c>
      <c r="C10027" s="37" t="inlineStr">
        <is>
          <t>Hyper Fang accuracy</t>
        </is>
      </c>
      <c r="D10027" s="37" t="n">
        <v>90</v>
      </c>
      <c r="E10027" s="37" t="n">
        <v>100</v>
      </c>
      <c r="F10027" s="37" t="inlineStr">
        <is>
          <t>Differs from upstream baseline</t>
        </is>
      </c>
      <c r="G10027" s="3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37" t="inlineStr">
        <is>
          <t>2026-10-06</t>
        </is>
      </c>
      <c r="B10029" s="37" t="inlineStr">
        <is>
          <t>Moves</t>
        </is>
      </c>
      <c r="C10029" s="37" t="inlineStr">
        <is>
          <t>Hypnosis accuracy</t>
        </is>
      </c>
      <c r="D10029" s="37" t="n">
        <v>60</v>
      </c>
      <c r="E10029" s="37" t="n">
        <v>70</v>
      </c>
      <c r="F10029" s="37" t="inlineStr">
        <is>
          <t>Differs from upstream baseline</t>
        </is>
      </c>
      <c r="G10029" s="3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37" t="inlineStr">
        <is>
          <t>2026-10-06</t>
        </is>
      </c>
      <c r="B10031" s="37" t="inlineStr">
        <is>
          <t>Moves</t>
        </is>
      </c>
      <c r="C10031" s="37" t="inlineStr">
        <is>
          <t>Ice Ball accuracy</t>
        </is>
      </c>
      <c r="D10031" s="37" t="n">
        <v>90</v>
      </c>
      <c r="E10031" s="37" t="n">
        <v>70</v>
      </c>
      <c r="F10031" s="37" t="inlineStr">
        <is>
          <t>Differs from upstream baseline</t>
        </is>
      </c>
      <c r="G10031" s="3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37" t="inlineStr">
        <is>
          <t>2026-10-06</t>
        </is>
      </c>
      <c r="B10033" s="37" t="inlineStr">
        <is>
          <t>Moves</t>
        </is>
      </c>
      <c r="C10033" s="37" t="inlineStr">
        <is>
          <t>Ice Burn accuracy</t>
        </is>
      </c>
      <c r="D10033" s="37" t="n">
        <v>90</v>
      </c>
      <c r="E10033" s="37" t="n">
        <v>95</v>
      </c>
      <c r="F10033" s="37" t="inlineStr">
        <is>
          <t>Differs from upstream baseline</t>
        </is>
      </c>
      <c r="G10033" s="3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37" t="inlineStr">
        <is>
          <t>2026-10-06</t>
        </is>
      </c>
      <c r="B10035" s="37" t="inlineStr">
        <is>
          <t>Moves</t>
        </is>
      </c>
      <c r="C10035" s="37" t="inlineStr">
        <is>
          <t>Ice Fang accuracy</t>
        </is>
      </c>
      <c r="D10035" s="37" t="n">
        <v>95</v>
      </c>
      <c r="E10035" s="37" t="n">
        <v>100</v>
      </c>
      <c r="F10035" s="37" t="inlineStr">
        <is>
          <t>Differs from upstream baseline</t>
        </is>
      </c>
      <c r="G10035" s="3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37" t="inlineStr">
        <is>
          <t>2026-10-06</t>
        </is>
      </c>
      <c r="B10037" s="37" t="inlineStr">
        <is>
          <t>Moves</t>
        </is>
      </c>
      <c r="C10037" s="37" t="inlineStr">
        <is>
          <t>Ice Shard pp</t>
        </is>
      </c>
      <c r="D10037" s="37" t="n">
        <v>30</v>
      </c>
      <c r="E10037" s="37" t="n">
        <v>10</v>
      </c>
      <c r="F10037" s="37" t="inlineStr">
        <is>
          <t>Differs from upstream baseline</t>
        </is>
      </c>
      <c r="G10037" s="3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37" t="inlineStr">
        <is>
          <t>2026-10-06</t>
        </is>
      </c>
      <c r="B10039" s="37" t="inlineStr">
        <is>
          <t>Moves</t>
        </is>
      </c>
      <c r="C10039" s="37" t="inlineStr">
        <is>
          <t>Icicle Crash accuracy</t>
        </is>
      </c>
      <c r="D10039" s="37" t="n">
        <v>90</v>
      </c>
      <c r="E10039" s="37" t="n">
        <v>100</v>
      </c>
      <c r="F10039" s="37" t="inlineStr">
        <is>
          <t>Differs from upstream baseline</t>
        </is>
      </c>
      <c r="G10039" s="3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37" t="inlineStr">
        <is>
          <t>2026-10-06</t>
        </is>
      </c>
      <c r="B10041" s="37" t="inlineStr">
        <is>
          <t>Moves</t>
        </is>
      </c>
      <c r="C10041" s="37" t="inlineStr">
        <is>
          <t>Incinerate power</t>
        </is>
      </c>
      <c r="D10041" s="37" t="n">
        <v>60</v>
      </c>
      <c r="E10041" s="37" t="n">
        <v>70</v>
      </c>
      <c r="F10041" s="37" t="inlineStr">
        <is>
          <t>Differs from upstream baseline</t>
        </is>
      </c>
      <c r="G10041" s="3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37" t="inlineStr">
        <is>
          <t>2026-10-06</t>
        </is>
      </c>
      <c r="B10043" s="37" t="inlineStr">
        <is>
          <t>Moves</t>
        </is>
      </c>
      <c r="C10043" s="37" t="inlineStr">
        <is>
          <t>Infestation power</t>
        </is>
      </c>
      <c r="D10043" s="37" t="n">
        <v>20</v>
      </c>
      <c r="E10043" s="37" t="n">
        <v>30</v>
      </c>
      <c r="F10043" s="37" t="inlineStr">
        <is>
          <t>Differs from upstream baseline</t>
        </is>
      </c>
      <c r="G10043" s="3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37" t="inlineStr">
        <is>
          <t>2026-10-06</t>
        </is>
      </c>
      <c r="B10045" s="37" t="inlineStr">
        <is>
          <t>Moves</t>
        </is>
      </c>
      <c r="C10045" s="37" t="inlineStr">
        <is>
          <t>Ingrain pp</t>
        </is>
      </c>
      <c r="D10045" s="37" t="n">
        <v>20</v>
      </c>
      <c r="E10045" s="37" t="n">
        <v>1</v>
      </c>
      <c r="F10045" s="37" t="inlineStr">
        <is>
          <t>Differs from upstream baseline</t>
        </is>
      </c>
      <c r="G10045" s="3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37" t="inlineStr">
        <is>
          <t>2026-10-06</t>
        </is>
      </c>
      <c r="B10047" s="37" t="inlineStr">
        <is>
          <t>Moves</t>
        </is>
      </c>
      <c r="C10047" s="37" t="inlineStr">
        <is>
          <t>Iron Tail power</t>
        </is>
      </c>
      <c r="D10047" s="37" t="n">
        <v>100</v>
      </c>
      <c r="E10047" s="37" t="n">
        <v>120</v>
      </c>
      <c r="F10047" s="37" t="inlineStr">
        <is>
          <t>Differs from upstream baseline</t>
        </is>
      </c>
      <c r="G10047" s="3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37" t="inlineStr">
        <is>
          <t>2026-10-06</t>
        </is>
      </c>
      <c r="B10049" s="37" t="inlineStr">
        <is>
          <t>Moves</t>
        </is>
      </c>
      <c r="C10049" s="37" t="inlineStr">
        <is>
          <t>Judgment power</t>
        </is>
      </c>
      <c r="D10049" s="37" t="n">
        <v>100</v>
      </c>
      <c r="E10049" s="37" t="n">
        <v>120</v>
      </c>
      <c r="F10049" s="37" t="inlineStr">
        <is>
          <t>Differs from upstream baseline</t>
        </is>
      </c>
      <c r="G10049" s="3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37" t="inlineStr">
        <is>
          <t>2026-10-06</t>
        </is>
      </c>
      <c r="B10051" s="37" t="inlineStr">
        <is>
          <t>Moves</t>
        </is>
      </c>
      <c r="C10051" s="37" t="inlineStr">
        <is>
          <t>Jump Kick accuracy</t>
        </is>
      </c>
      <c r="D10051" s="37" t="n">
        <v>95</v>
      </c>
      <c r="E10051" s="37" t="n">
        <v>90</v>
      </c>
      <c r="F10051" s="37" t="inlineStr">
        <is>
          <t>Differs from upstream baseline</t>
        </is>
      </c>
      <c r="G10051" s="3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37" t="inlineStr">
        <is>
          <t>2026-10-06</t>
        </is>
      </c>
      <c r="B10053" s="37" t="inlineStr">
        <is>
          <t>Moves</t>
        </is>
      </c>
      <c r="C10053" s="37" t="inlineStr">
        <is>
          <t>Kinesis accuracy</t>
        </is>
      </c>
      <c r="D10053" s="37" t="n">
        <v>80</v>
      </c>
      <c r="E10053" s="37" t="n">
        <v>100</v>
      </c>
      <c r="F10053" s="37" t="inlineStr">
        <is>
          <t>Differs from upstream baseline</t>
        </is>
      </c>
      <c r="G10053" s="3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37" t="inlineStr">
        <is>
          <t>2026-10-06</t>
        </is>
      </c>
      <c r="B10055" s="37" t="inlineStr">
        <is>
          <t>Moves</t>
        </is>
      </c>
      <c r="C10055" s="37" t="inlineStr">
        <is>
          <t>Land's Wrath power</t>
        </is>
      </c>
      <c r="D10055" s="37" t="n">
        <v>90</v>
      </c>
      <c r="E10055" s="37" t="n">
        <v>95</v>
      </c>
      <c r="F10055" s="37" t="inlineStr">
        <is>
          <t>Differs from upstream baseline</t>
        </is>
      </c>
      <c r="G10055" s="3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37" t="inlineStr">
        <is>
          <t>2026-10-06</t>
        </is>
      </c>
      <c r="B10057" s="37" t="inlineStr">
        <is>
          <t>Moves</t>
        </is>
      </c>
      <c r="C10057" s="37" t="inlineStr">
        <is>
          <t>Leaf Blade power</t>
        </is>
      </c>
      <c r="D10057" s="37" t="n">
        <v>90</v>
      </c>
      <c r="E10057" s="37" t="n">
        <v>95</v>
      </c>
      <c r="F10057" s="37" t="inlineStr">
        <is>
          <t>Differs from upstream baseline</t>
        </is>
      </c>
      <c r="G10057" s="3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37" t="inlineStr">
        <is>
          <t>2026-10-06</t>
        </is>
      </c>
      <c r="B10059" s="37" t="inlineStr">
        <is>
          <t>Moves</t>
        </is>
      </c>
      <c r="C10059" s="37" t="inlineStr">
        <is>
          <t>Leaf Storm accuracy</t>
        </is>
      </c>
      <c r="D10059" s="37" t="n">
        <v>90</v>
      </c>
      <c r="E10059" s="37" t="n">
        <v>85</v>
      </c>
      <c r="F10059" s="37" t="inlineStr">
        <is>
          <t>Differs from upstream baseline</t>
        </is>
      </c>
      <c r="G10059" s="3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37" t="inlineStr">
        <is>
          <t>2026-10-06</t>
        </is>
      </c>
      <c r="B10061" s="37" t="inlineStr">
        <is>
          <t>Moves</t>
        </is>
      </c>
      <c r="C10061" s="37" t="inlineStr">
        <is>
          <t>Leaf Tornado accuracy</t>
        </is>
      </c>
      <c r="D10061" s="37" t="n">
        <v>90</v>
      </c>
      <c r="E10061" s="37" t="n">
        <v>100</v>
      </c>
      <c r="F10061" s="37" t="inlineStr">
        <is>
          <t>Differs from upstream baseline</t>
        </is>
      </c>
      <c r="G10061" s="3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37" t="inlineStr">
        <is>
          <t>2026-10-06</t>
        </is>
      </c>
      <c r="B10063" s="37" t="inlineStr">
        <is>
          <t>Moves</t>
        </is>
      </c>
      <c r="C10063" s="37" t="inlineStr">
        <is>
          <t>Leech Seed accuracy</t>
        </is>
      </c>
      <c r="D10063" s="37" t="n">
        <v>90</v>
      </c>
      <c r="E10063" s="37" t="n">
        <v>0</v>
      </c>
      <c r="F10063" s="37" t="inlineStr">
        <is>
          <t>Differs from upstream baseline</t>
        </is>
      </c>
      <c r="G10063" s="3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37" t="inlineStr">
        <is>
          <t>2026-10-06</t>
        </is>
      </c>
      <c r="B10065" s="37" t="inlineStr">
        <is>
          <t>Moves</t>
        </is>
      </c>
      <c r="C10065" s="37" t="inlineStr">
        <is>
          <t>Lick pp</t>
        </is>
      </c>
      <c r="D10065" s="37" t="n">
        <v>30</v>
      </c>
      <c r="E10065" s="37" t="n">
        <v>15</v>
      </c>
      <c r="F10065" s="37" t="inlineStr">
        <is>
          <t>Differs from upstream baseline</t>
        </is>
      </c>
      <c r="G10065" s="3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37" t="inlineStr">
        <is>
          <t>2026-10-06</t>
        </is>
      </c>
      <c r="B10067" s="37" t="inlineStr">
        <is>
          <t>Moves</t>
        </is>
      </c>
      <c r="C10067" s="37" t="inlineStr">
        <is>
          <t>Light Screen pp</t>
        </is>
      </c>
      <c r="D10067" s="37" t="n">
        <v>30</v>
      </c>
      <c r="E10067" s="37" t="n">
        <v>2</v>
      </c>
      <c r="F10067" s="37" t="inlineStr">
        <is>
          <t>Differs from upstream baseline</t>
        </is>
      </c>
      <c r="G10067" s="3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37" t="inlineStr">
        <is>
          <t>2026-10-06</t>
        </is>
      </c>
      <c r="B10069" s="37" t="inlineStr">
        <is>
          <t>Moves</t>
        </is>
      </c>
      <c r="C10069" s="37" t="inlineStr">
        <is>
          <t>Low Sweep power</t>
        </is>
      </c>
      <c r="D10069" s="37" t="n">
        <v>65</v>
      </c>
      <c r="E10069" s="37" t="n">
        <v>70</v>
      </c>
      <c r="F10069" s="37" t="inlineStr">
        <is>
          <t>Differs from upstream baseline</t>
        </is>
      </c>
      <c r="G10069" s="3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37" t="inlineStr">
        <is>
          <t>2026-10-06</t>
        </is>
      </c>
      <c r="B10071" s="37" t="inlineStr">
        <is>
          <t>Moves</t>
        </is>
      </c>
      <c r="C10071" s="37" t="inlineStr">
        <is>
          <t>Mach Punch pp</t>
        </is>
      </c>
      <c r="D10071" s="37" t="n">
        <v>30</v>
      </c>
      <c r="E10071" s="37" t="n">
        <v>15</v>
      </c>
      <c r="F10071" s="37" t="inlineStr">
        <is>
          <t>Differs from upstream baseline</t>
        </is>
      </c>
      <c r="G10071" s="3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37" t="inlineStr">
        <is>
          <t>2026-10-06</t>
        </is>
      </c>
      <c r="B10073" s="37" t="inlineStr">
        <is>
          <t>Moves</t>
        </is>
      </c>
      <c r="C10073" s="37" t="inlineStr">
        <is>
          <t>Magic Coat accuracy</t>
        </is>
      </c>
      <c r="D10073" s="37" t="n">
        <v>100</v>
      </c>
      <c r="E10073" s="37" t="n">
        <v>0</v>
      </c>
      <c r="F10073" s="37" t="inlineStr">
        <is>
          <t>Differs from upstream baseline</t>
        </is>
      </c>
      <c r="G10073" s="3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37" t="inlineStr">
        <is>
          <t>2026-10-06</t>
        </is>
      </c>
      <c r="B10075" s="37" t="inlineStr">
        <is>
          <t>Moves</t>
        </is>
      </c>
      <c r="C10075" s="37" t="inlineStr">
        <is>
          <t>Magma Storm accuracy</t>
        </is>
      </c>
      <c r="D10075" s="37" t="n">
        <v>75</v>
      </c>
      <c r="E10075" s="37" t="n">
        <v>100</v>
      </c>
      <c r="F10075" s="37" t="inlineStr">
        <is>
          <t>Differs from upstream baseline</t>
        </is>
      </c>
      <c r="G10075" s="3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37" t="inlineStr">
        <is>
          <t>2026-10-06</t>
        </is>
      </c>
      <c r="B10077" s="37" t="inlineStr">
        <is>
          <t>Moves</t>
        </is>
      </c>
      <c r="C10077" s="37" t="inlineStr">
        <is>
          <t>Meditate pp</t>
        </is>
      </c>
      <c r="D10077" s="37" t="n">
        <v>40</v>
      </c>
      <c r="E10077" s="37" t="n">
        <v>1</v>
      </c>
      <c r="F10077" s="37" t="inlineStr">
        <is>
          <t>Differs from upstream baseline</t>
        </is>
      </c>
      <c r="G10077" s="3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37" t="inlineStr">
        <is>
          <t>2026-10-06</t>
        </is>
      </c>
      <c r="B10079" s="37" t="inlineStr">
        <is>
          <t>Moves</t>
        </is>
      </c>
      <c r="C10079" s="37" t="inlineStr">
        <is>
          <t>Mega Kick power</t>
        </is>
      </c>
      <c r="D10079" s="37" t="n">
        <v>120</v>
      </c>
      <c r="E10079" s="37" t="n">
        <v>140</v>
      </c>
      <c r="F10079" s="37" t="inlineStr">
        <is>
          <t>Differs from upstream baseline</t>
        </is>
      </c>
      <c r="G10079" s="3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37" t="inlineStr">
        <is>
          <t>2026-10-06</t>
        </is>
      </c>
      <c r="B10081" s="37" t="inlineStr">
        <is>
          <t>Moves</t>
        </is>
      </c>
      <c r="C10081" s="37" t="inlineStr">
        <is>
          <t>Mega Kick pp</t>
        </is>
      </c>
      <c r="D10081" s="37" t="n">
        <v>5</v>
      </c>
      <c r="E10081" s="37" t="n">
        <v>8</v>
      </c>
      <c r="F10081" s="37" t="inlineStr">
        <is>
          <t>Differs from upstream baseline</t>
        </is>
      </c>
      <c r="G10081" s="3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37" t="inlineStr">
        <is>
          <t>2026-10-06</t>
        </is>
      </c>
      <c r="B10083" s="37" t="inlineStr">
        <is>
          <t>Moves</t>
        </is>
      </c>
      <c r="C10083" s="37" t="inlineStr">
        <is>
          <t>Memento power</t>
        </is>
      </c>
      <c r="D10083" s="37" t="n">
        <v>0</v>
      </c>
      <c r="E10083" s="37" t="n">
        <v>255</v>
      </c>
      <c r="F10083" s="37" t="inlineStr">
        <is>
          <t>Differs from upstream baseline</t>
        </is>
      </c>
      <c r="G10083" s="3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37" t="inlineStr">
        <is>
          <t>2026-10-06</t>
        </is>
      </c>
      <c r="B10085" s="37" t="inlineStr">
        <is>
          <t>Moves</t>
        </is>
      </c>
      <c r="C10085" s="37" t="inlineStr">
        <is>
          <t>Metal Claw accuracy</t>
        </is>
      </c>
      <c r="D10085" s="37" t="n">
        <v>95</v>
      </c>
      <c r="E10085" s="37" t="n">
        <v>100</v>
      </c>
      <c r="F10085" s="37" t="inlineStr">
        <is>
          <t>Differs from upstream baseline</t>
        </is>
      </c>
      <c r="G10085" s="3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37" t="inlineStr">
        <is>
          <t>2026-10-06</t>
        </is>
      </c>
      <c r="B10087" s="37" t="inlineStr">
        <is>
          <t>Moves</t>
        </is>
      </c>
      <c r="C10087" s="37" t="inlineStr">
        <is>
          <t>Metal Sound pp</t>
        </is>
      </c>
      <c r="D10087" s="37" t="n">
        <v>40</v>
      </c>
      <c r="E10087" s="37" t="n">
        <v>3</v>
      </c>
      <c r="F10087" s="37" t="inlineStr">
        <is>
          <t>Differs from upstream baseline</t>
        </is>
      </c>
      <c r="G10087" s="3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37" t="inlineStr">
        <is>
          <t>2026-10-06</t>
        </is>
      </c>
      <c r="B10089" s="37" t="inlineStr">
        <is>
          <t>Moves</t>
        </is>
      </c>
      <c r="C10089" s="37" t="inlineStr">
        <is>
          <t>Meteor Mash accuracy</t>
        </is>
      </c>
      <c r="D10089" s="37" t="n">
        <v>90</v>
      </c>
      <c r="E10089" s="37" t="n">
        <v>100</v>
      </c>
      <c r="F10089" s="37" t="inlineStr">
        <is>
          <t>Differs from upstream baseline</t>
        </is>
      </c>
      <c r="G10089" s="3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37" t="inlineStr">
        <is>
          <t>2026-10-06</t>
        </is>
      </c>
      <c r="B10091" s="37" t="inlineStr">
        <is>
          <t>Moves</t>
        </is>
      </c>
      <c r="C10091" s="37" t="inlineStr">
        <is>
          <t>Milk Drink pp</t>
        </is>
      </c>
      <c r="D10091" s="37" t="n">
        <v>5</v>
      </c>
      <c r="E10091" s="37" t="n">
        <v>10</v>
      </c>
      <c r="F10091" s="37" t="inlineStr">
        <is>
          <t>Differs from upstream baseline</t>
        </is>
      </c>
      <c r="G10091" s="3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37" t="inlineStr">
        <is>
          <t>2026-10-06</t>
        </is>
      </c>
      <c r="B10093" s="37" t="inlineStr">
        <is>
          <t>Moves</t>
        </is>
      </c>
      <c r="C10093" s="37" t="inlineStr">
        <is>
          <t>Mirror Shot power</t>
        </is>
      </c>
      <c r="D10093" s="37" t="n">
        <v>65</v>
      </c>
      <c r="E10093" s="37" t="n">
        <v>120</v>
      </c>
      <c r="F10093" s="37" t="inlineStr">
        <is>
          <t>Differs from upstream baseline</t>
        </is>
      </c>
      <c r="G10093" s="3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37" t="inlineStr">
        <is>
          <t>2026-10-06</t>
        </is>
      </c>
      <c r="B10095" s="37" t="inlineStr">
        <is>
          <t>Moves</t>
        </is>
      </c>
      <c r="C10095" s="37" t="inlineStr">
        <is>
          <t>Mist pp</t>
        </is>
      </c>
      <c r="D10095" s="37" t="n">
        <v>30</v>
      </c>
      <c r="E10095" s="37" t="n">
        <v>3</v>
      </c>
      <c r="F10095" s="37" t="inlineStr">
        <is>
          <t>Differs from upstream baseline</t>
        </is>
      </c>
      <c r="G10095" s="3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37" t="inlineStr">
        <is>
          <t>2026-10-06</t>
        </is>
      </c>
      <c r="B10097" s="37" t="inlineStr">
        <is>
          <t>Moves</t>
        </is>
      </c>
      <c r="C10097" s="37" t="inlineStr">
        <is>
          <t>Muddy Water power</t>
        </is>
      </c>
      <c r="D10097" s="37" t="n">
        <v>90</v>
      </c>
      <c r="E10097" s="37" t="n">
        <v>95</v>
      </c>
      <c r="F10097" s="37" t="inlineStr">
        <is>
          <t>Differs from upstream baseline</t>
        </is>
      </c>
      <c r="G10097" s="3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37" t="inlineStr">
        <is>
          <t>2026-10-06</t>
        </is>
      </c>
      <c r="B10099" s="37" t="inlineStr">
        <is>
          <t>Moves</t>
        </is>
      </c>
      <c r="C10099" s="37" t="inlineStr">
        <is>
          <t>Mud Bomb accuracy</t>
        </is>
      </c>
      <c r="D10099" s="37" t="n">
        <v>85</v>
      </c>
      <c r="E10099" s="37" t="n">
        <v>100</v>
      </c>
      <c r="F10099" s="37" t="inlineStr">
        <is>
          <t>Differs from upstream baseline</t>
        </is>
      </c>
      <c r="G10099" s="3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37" t="inlineStr">
        <is>
          <t>2026-10-06</t>
        </is>
      </c>
      <c r="B10101" s="37" t="inlineStr">
        <is>
          <t>Moves</t>
        </is>
      </c>
      <c r="C10101" s="37" t="inlineStr">
        <is>
          <t>Mystical Fire accuracy</t>
        </is>
      </c>
      <c r="D10101" s="37" t="n">
        <v>100</v>
      </c>
      <c r="E10101" s="37" t="n">
        <v>0</v>
      </c>
      <c r="F10101" s="37" t="inlineStr">
        <is>
          <t>Differs from upstream baseline</t>
        </is>
      </c>
      <c r="G10101" s="3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37" t="inlineStr">
        <is>
          <t>2026-10-06</t>
        </is>
      </c>
      <c r="B10103" s="37" t="inlineStr">
        <is>
          <t>Moves</t>
        </is>
      </c>
      <c r="C10103" s="37" t="inlineStr">
        <is>
          <t>Nasty Plot pp</t>
        </is>
      </c>
      <c r="D10103" s="37" t="n">
        <v>20</v>
      </c>
      <c r="E10103" s="37" t="n">
        <v>1</v>
      </c>
      <c r="F10103" s="37" t="inlineStr">
        <is>
          <t>Differs from upstream baseline</t>
        </is>
      </c>
      <c r="G10103" s="3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37" t="inlineStr">
        <is>
          <t>2026-10-06</t>
        </is>
      </c>
      <c r="B10105" s="37" t="inlineStr">
        <is>
          <t>Moves</t>
        </is>
      </c>
      <c r="C10105" s="37" t="inlineStr">
        <is>
          <t>Natural Gift pp</t>
        </is>
      </c>
      <c r="D10105" s="37" t="n">
        <v>15</v>
      </c>
      <c r="E10105" s="37" t="n">
        <v>1</v>
      </c>
      <c r="F10105" s="37" t="inlineStr">
        <is>
          <t>Differs from upstream baseline</t>
        </is>
      </c>
      <c r="G10105" s="3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37" t="inlineStr">
        <is>
          <t>2026-10-06</t>
        </is>
      </c>
      <c r="B10107" s="37" t="inlineStr">
        <is>
          <t>Moves</t>
        </is>
      </c>
      <c r="C10107" s="37" t="inlineStr">
        <is>
          <t>Needle Arm power</t>
        </is>
      </c>
      <c r="D10107" s="37" t="n">
        <v>60</v>
      </c>
      <c r="E10107" s="37" t="n">
        <v>80</v>
      </c>
      <c r="F10107" s="37" t="inlineStr">
        <is>
          <t>Differs from upstream baseline</t>
        </is>
      </c>
      <c r="G10107" s="3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37" t="inlineStr">
        <is>
          <t>2026-10-06</t>
        </is>
      </c>
      <c r="B10109" s="37" t="inlineStr">
        <is>
          <t>Moves</t>
        </is>
      </c>
      <c r="C10109" s="37" t="inlineStr">
        <is>
          <t>Night Daze accuracy</t>
        </is>
      </c>
      <c r="D10109" s="37" t="n">
        <v>95</v>
      </c>
      <c r="E10109" s="37" t="n">
        <v>100</v>
      </c>
      <c r="F10109" s="37" t="inlineStr">
        <is>
          <t>Differs from upstream baseline</t>
        </is>
      </c>
      <c r="G10109" s="3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37" t="inlineStr">
        <is>
          <t>2026-10-06</t>
        </is>
      </c>
      <c r="B10111" s="37" t="inlineStr">
        <is>
          <t>Moves</t>
        </is>
      </c>
      <c r="C10111" s="37" t="inlineStr">
        <is>
          <t>Nuzzle power</t>
        </is>
      </c>
      <c r="D10111" s="37" t="n">
        <v>20</v>
      </c>
      <c r="E10111" s="37" t="n">
        <v>30</v>
      </c>
      <c r="F10111" s="37" t="inlineStr">
        <is>
          <t>Differs from upstream baseline</t>
        </is>
      </c>
      <c r="G10111" s="3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37" t="inlineStr">
        <is>
          <t>2026-10-06</t>
        </is>
      </c>
      <c r="B10113" s="37" t="inlineStr">
        <is>
          <t>Moves</t>
        </is>
      </c>
      <c r="C10113" s="37" t="inlineStr">
        <is>
          <t>Octazooka power</t>
        </is>
      </c>
      <c r="D10113" s="37" t="n">
        <v>65</v>
      </c>
      <c r="E10113" s="37" t="n">
        <v>95</v>
      </c>
      <c r="F10113" s="37" t="inlineStr">
        <is>
          <t>Differs from upstream baseline</t>
        </is>
      </c>
      <c r="G10113" s="3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37" t="inlineStr">
        <is>
          <t>2026-10-06</t>
        </is>
      </c>
      <c r="B10115" s="37" t="inlineStr">
        <is>
          <t>Moves</t>
        </is>
      </c>
      <c r="C10115" s="37" t="inlineStr">
        <is>
          <t>Ominous Wind power</t>
        </is>
      </c>
      <c r="D10115" s="37" t="n">
        <v>60</v>
      </c>
      <c r="E10115" s="37" t="n">
        <v>80</v>
      </c>
      <c r="F10115" s="37" t="inlineStr">
        <is>
          <t>Differs from upstream baseline</t>
        </is>
      </c>
      <c r="G10115" s="3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37" t="inlineStr">
        <is>
          <t>2026-10-06</t>
        </is>
      </c>
      <c r="B10117" s="37" t="inlineStr">
        <is>
          <t>Moves</t>
        </is>
      </c>
      <c r="C10117" s="37" t="inlineStr">
        <is>
          <t>Origin Pulse power</t>
        </is>
      </c>
      <c r="D10117" s="37" t="n">
        <v>110</v>
      </c>
      <c r="E10117" s="37" t="n">
        <v>120</v>
      </c>
      <c r="F10117" s="37" t="inlineStr">
        <is>
          <t>Differs from upstream baseline</t>
        </is>
      </c>
      <c r="G10117" s="3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37" t="inlineStr">
        <is>
          <t>2026-10-06</t>
        </is>
      </c>
      <c r="B10119" s="37" t="inlineStr">
        <is>
          <t>Moves</t>
        </is>
      </c>
      <c r="C10119" s="37" t="inlineStr">
        <is>
          <t>Outrage pp</t>
        </is>
      </c>
      <c r="D10119" s="37" t="n">
        <v>10</v>
      </c>
      <c r="E10119" s="37" t="n">
        <v>15</v>
      </c>
      <c r="F10119" s="37" t="inlineStr">
        <is>
          <t>Differs from upstream baseline</t>
        </is>
      </c>
      <c r="G10119" s="3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37" t="inlineStr">
        <is>
          <t>2026-10-06</t>
        </is>
      </c>
      <c r="B10121" s="37" t="inlineStr">
        <is>
          <t>Moves</t>
        </is>
      </c>
      <c r="C10121" s="37" t="inlineStr">
        <is>
          <t>Overheat accuracy</t>
        </is>
      </c>
      <c r="D10121" s="37" t="n">
        <v>90</v>
      </c>
      <c r="E10121" s="37" t="n">
        <v>100</v>
      </c>
      <c r="F10121" s="37" t="inlineStr">
        <is>
          <t>Differs from upstream baseline</t>
        </is>
      </c>
      <c r="G10121" s="3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37" t="inlineStr">
        <is>
          <t>2026-10-06</t>
        </is>
      </c>
      <c r="B10123" s="37" t="inlineStr">
        <is>
          <t>Moves</t>
        </is>
      </c>
      <c r="C10123" s="37" t="inlineStr">
        <is>
          <t>Parting Shot pp</t>
        </is>
      </c>
      <c r="D10123" s="37" t="n">
        <v>20</v>
      </c>
      <c r="E10123" s="37" t="n">
        <v>15</v>
      </c>
      <c r="F10123" s="37" t="inlineStr">
        <is>
          <t>Differs from upstream baseline</t>
        </is>
      </c>
      <c r="G10123" s="3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37" t="inlineStr">
        <is>
          <t>2026-10-06</t>
        </is>
      </c>
      <c r="B10125" s="37" t="inlineStr">
        <is>
          <t>Moves</t>
        </is>
      </c>
      <c r="C10125" s="37" t="inlineStr">
        <is>
          <t>Peck power</t>
        </is>
      </c>
      <c r="D10125" s="37" t="n">
        <v>35</v>
      </c>
      <c r="E10125" s="37" t="n">
        <v>40</v>
      </c>
      <c r="F10125" s="37" t="inlineStr">
        <is>
          <t>Differs from upstream baseline</t>
        </is>
      </c>
      <c r="G10125" s="3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37" t="inlineStr">
        <is>
          <t>2026-10-06</t>
        </is>
      </c>
      <c r="B10127" s="37" t="inlineStr">
        <is>
          <t>Moves</t>
        </is>
      </c>
      <c r="C10127" s="37" t="inlineStr">
        <is>
          <t>Petal Dance power</t>
        </is>
      </c>
      <c r="D10127" s="37" t="n">
        <v>120</v>
      </c>
      <c r="E10127" s="37" t="n">
        <v>100</v>
      </c>
      <c r="F10127" s="37" t="inlineStr">
        <is>
          <t>Differs from upstream baseline</t>
        </is>
      </c>
      <c r="G10127" s="3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37" t="inlineStr">
        <is>
          <t>2026-10-06</t>
        </is>
      </c>
      <c r="B10129" s="37" t="inlineStr">
        <is>
          <t>Moves</t>
        </is>
      </c>
      <c r="C10129" s="37" t="inlineStr">
        <is>
          <t>Phantom Force power</t>
        </is>
      </c>
      <c r="D10129" s="37" t="n">
        <v>90</v>
      </c>
      <c r="E10129" s="37" t="n">
        <v>100</v>
      </c>
      <c r="F10129" s="37" t="inlineStr">
        <is>
          <t>Differs from upstream baseline</t>
        </is>
      </c>
      <c r="G10129" s="3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37" t="inlineStr">
        <is>
          <t>2026-10-06</t>
        </is>
      </c>
      <c r="B10131" s="37" t="inlineStr">
        <is>
          <t>Moves</t>
        </is>
      </c>
      <c r="C10131" s="37" t="inlineStr">
        <is>
          <t>Pin Missile pp</t>
        </is>
      </c>
      <c r="D10131" s="37" t="n">
        <v>20</v>
      </c>
      <c r="E10131" s="37" t="n">
        <v>15</v>
      </c>
      <c r="F10131" s="37" t="inlineStr">
        <is>
          <t>Differs from upstream baseline</t>
        </is>
      </c>
      <c r="G10131" s="3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37" t="inlineStr">
        <is>
          <t>2026-10-06</t>
        </is>
      </c>
      <c r="B10133" s="37" t="inlineStr">
        <is>
          <t>Moves</t>
        </is>
      </c>
      <c r="C10133" s="37" t="inlineStr">
        <is>
          <t>Play Rough accuracy</t>
        </is>
      </c>
      <c r="D10133" s="37" t="n">
        <v>90</v>
      </c>
      <c r="E10133" s="37" t="n">
        <v>100</v>
      </c>
      <c r="F10133" s="37" t="inlineStr">
        <is>
          <t>Differs from upstream baseline</t>
        </is>
      </c>
      <c r="G10133" s="3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37" t="inlineStr">
        <is>
          <t>2026-10-06</t>
        </is>
      </c>
      <c r="B10135" s="37" t="inlineStr">
        <is>
          <t>Moves</t>
        </is>
      </c>
      <c r="C10135" s="37" t="inlineStr">
        <is>
          <t>Pluck pp</t>
        </is>
      </c>
      <c r="D10135" s="37" t="n">
        <v>20</v>
      </c>
      <c r="E10135" s="37" t="n">
        <v>5</v>
      </c>
      <c r="F10135" s="37" t="inlineStr">
        <is>
          <t>Differs from upstream baseline</t>
        </is>
      </c>
      <c r="G10135" s="3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37" t="inlineStr">
        <is>
          <t>2026-10-06</t>
        </is>
      </c>
      <c r="B10137" s="37" t="inlineStr">
        <is>
          <t>Moves</t>
        </is>
      </c>
      <c r="C10137" s="37" t="inlineStr">
        <is>
          <t>Poison Gas accuracy</t>
        </is>
      </c>
      <c r="D10137" s="37" t="n">
        <v>90</v>
      </c>
      <c r="E10137" s="37" t="n">
        <v>85</v>
      </c>
      <c r="F10137" s="37" t="inlineStr">
        <is>
          <t>Differs from upstream baseline</t>
        </is>
      </c>
      <c r="G10137" s="3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37" t="inlineStr">
        <is>
          <t>2026-10-06</t>
        </is>
      </c>
      <c r="B10139" s="37" t="inlineStr">
        <is>
          <t>Moves</t>
        </is>
      </c>
      <c r="C10139" s="37" t="inlineStr">
        <is>
          <t>Poison Sting power</t>
        </is>
      </c>
      <c r="D10139" s="37" t="n">
        <v>15</v>
      </c>
      <c r="E10139" s="37" t="n">
        <v>40</v>
      </c>
      <c r="F10139" s="37" t="inlineStr">
        <is>
          <t>Differs from upstream baseline</t>
        </is>
      </c>
      <c r="G10139" s="3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37" t="inlineStr">
        <is>
          <t>2026-10-06</t>
        </is>
      </c>
      <c r="B10141" s="37" t="inlineStr">
        <is>
          <t>Moves</t>
        </is>
      </c>
      <c r="C10141" s="37" t="inlineStr">
        <is>
          <t>Poison Tail pp</t>
        </is>
      </c>
      <c r="D10141" s="37" t="n">
        <v>25</v>
      </c>
      <c r="E10141" s="37" t="n">
        <v>5</v>
      </c>
      <c r="F10141" s="37" t="inlineStr">
        <is>
          <t>Differs from upstream baseline</t>
        </is>
      </c>
      <c r="G10141" s="3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37" t="inlineStr">
        <is>
          <t>2026-10-06</t>
        </is>
      </c>
      <c r="B10143" s="37" t="inlineStr">
        <is>
          <t>Moves</t>
        </is>
      </c>
      <c r="C10143" s="37" t="inlineStr">
        <is>
          <t>Power Swap pp</t>
        </is>
      </c>
      <c r="D10143" s="37" t="n">
        <v>10</v>
      </c>
      <c r="E10143" s="37" t="n">
        <v>3</v>
      </c>
      <c r="F10143" s="37" t="inlineStr">
        <is>
          <t>Differs from upstream baseline</t>
        </is>
      </c>
      <c r="G10143" s="3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37" t="inlineStr">
        <is>
          <t>2026-10-06</t>
        </is>
      </c>
      <c r="B10145" s="37" t="inlineStr">
        <is>
          <t>Moves</t>
        </is>
      </c>
      <c r="C10145" s="37" t="inlineStr">
        <is>
          <t>Power Whip accuracy</t>
        </is>
      </c>
      <c r="D10145" s="37" t="n">
        <v>85</v>
      </c>
      <c r="E10145" s="37" t="n">
        <v>90</v>
      </c>
      <c r="F10145" s="37" t="inlineStr">
        <is>
          <t>Differs from upstream baseline</t>
        </is>
      </c>
      <c r="G10145" s="3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37" t="inlineStr">
        <is>
          <t>2026-10-06</t>
        </is>
      </c>
      <c r="B10147" s="37" t="inlineStr">
        <is>
          <t>Moves</t>
        </is>
      </c>
      <c r="C10147" s="37" t="inlineStr">
        <is>
          <t>Present accuracy</t>
        </is>
      </c>
      <c r="D10147" s="37" t="n">
        <v>90</v>
      </c>
      <c r="E10147" s="37" t="n">
        <v>100</v>
      </c>
      <c r="F10147" s="37" t="inlineStr">
        <is>
          <t>Differs from upstream baseline</t>
        </is>
      </c>
      <c r="G10147" s="3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37" t="inlineStr">
        <is>
          <t>2026-10-06</t>
        </is>
      </c>
      <c r="B10149" s="37" t="inlineStr">
        <is>
          <t>Moves</t>
        </is>
      </c>
      <c r="C10149" s="37" t="inlineStr">
        <is>
          <t>Psycho Cut power</t>
        </is>
      </c>
      <c r="D10149" s="37" t="n">
        <v>70</v>
      </c>
      <c r="E10149" s="37" t="n">
        <v>90</v>
      </c>
      <c r="F10149" s="37" t="inlineStr">
        <is>
          <t>Differs from upstream baseline</t>
        </is>
      </c>
      <c r="G10149" s="3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37" t="inlineStr">
        <is>
          <t>2026-10-06</t>
        </is>
      </c>
      <c r="B10151" s="37" t="inlineStr">
        <is>
          <t>Moves</t>
        </is>
      </c>
      <c r="C10151" s="37" t="inlineStr">
        <is>
          <t>Punishment power</t>
        </is>
      </c>
      <c r="D10151" s="37" t="n">
        <v>60</v>
      </c>
      <c r="E10151" s="37" t="n">
        <v>1</v>
      </c>
      <c r="F10151" s="37" t="inlineStr">
        <is>
          <t>Differs from upstream baseline</t>
        </is>
      </c>
      <c r="G10151" s="3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37" t="inlineStr">
        <is>
          <t>2026-10-06</t>
        </is>
      </c>
      <c r="B10153" s="37" t="inlineStr">
        <is>
          <t>Moves</t>
        </is>
      </c>
      <c r="C10153" s="37" t="inlineStr">
        <is>
          <t>Pursuit pp</t>
        </is>
      </c>
      <c r="D10153" s="37" t="n">
        <v>20</v>
      </c>
      <c r="E10153" s="37" t="n">
        <v>15</v>
      </c>
      <c r="F10153" s="37" t="inlineStr">
        <is>
          <t>Differs from upstream baseline</t>
        </is>
      </c>
      <c r="G10153" s="3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37" t="inlineStr">
        <is>
          <t>2026-10-06</t>
        </is>
      </c>
      <c r="B10155" s="37" t="inlineStr">
        <is>
          <t>Moves</t>
        </is>
      </c>
      <c r="C10155" s="37" t="inlineStr">
        <is>
          <t>Rage power</t>
        </is>
      </c>
      <c r="D10155" s="37" t="n">
        <v>20</v>
      </c>
      <c r="E10155" s="37" t="n">
        <v>70</v>
      </c>
      <c r="F10155" s="37" t="inlineStr">
        <is>
          <t>Differs from upstream baseline</t>
        </is>
      </c>
      <c r="G10155" s="3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37" t="inlineStr">
        <is>
          <t>2026-10-06</t>
        </is>
      </c>
      <c r="B10157" s="37" t="inlineStr">
        <is>
          <t>Moves</t>
        </is>
      </c>
      <c r="C10157" s="37" t="inlineStr">
        <is>
          <t>Rain Dance pp</t>
        </is>
      </c>
      <c r="D10157" s="37" t="n">
        <v>5</v>
      </c>
      <c r="E10157" s="37" t="n">
        <v>1</v>
      </c>
      <c r="F10157" s="37" t="inlineStr">
        <is>
          <t>Differs from upstream baseline</t>
        </is>
      </c>
      <c r="G10157" s="3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37" t="inlineStr">
        <is>
          <t>2026-10-06</t>
        </is>
      </c>
      <c r="B10159" s="37" t="inlineStr">
        <is>
          <t>Moves</t>
        </is>
      </c>
      <c r="C10159" s="37" t="inlineStr">
        <is>
          <t>Rapid Spin pp</t>
        </is>
      </c>
      <c r="D10159" s="37" t="n">
        <v>40</v>
      </c>
      <c r="E10159" s="37" t="n">
        <v>20</v>
      </c>
      <c r="F10159" s="37" t="inlineStr">
        <is>
          <t>Differs from upstream baseline</t>
        </is>
      </c>
      <c r="G10159" s="3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37" t="inlineStr">
        <is>
          <t>2026-10-06</t>
        </is>
      </c>
      <c r="B10161" s="37" t="inlineStr">
        <is>
          <t>Moves</t>
        </is>
      </c>
      <c r="C10161" s="37" t="inlineStr">
        <is>
          <t>Razor Leaf accuracy</t>
        </is>
      </c>
      <c r="D10161" s="37" t="n">
        <v>95</v>
      </c>
      <c r="E10161" s="37" t="n">
        <v>100</v>
      </c>
      <c r="F10161" s="37" t="inlineStr">
        <is>
          <t>Differs from upstream baseline</t>
        </is>
      </c>
      <c r="G10161" s="3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37" t="inlineStr">
        <is>
          <t>2026-10-06</t>
        </is>
      </c>
      <c r="B10163" s="37" t="inlineStr">
        <is>
          <t>Moves</t>
        </is>
      </c>
      <c r="C10163" s="37" t="inlineStr">
        <is>
          <t>Razor Shell accuracy</t>
        </is>
      </c>
      <c r="D10163" s="37" t="n">
        <v>95</v>
      </c>
      <c r="E10163" s="37" t="n">
        <v>100</v>
      </c>
      <c r="F10163" s="37" t="inlineStr">
        <is>
          <t>Differs from upstream baseline</t>
        </is>
      </c>
      <c r="G10163" s="3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37" t="inlineStr">
        <is>
          <t>2026-10-06</t>
        </is>
      </c>
      <c r="B10165" s="37" t="inlineStr">
        <is>
          <t>Moves</t>
        </is>
      </c>
      <c r="C10165" s="37" t="inlineStr">
        <is>
          <t>Recycle accuracy</t>
        </is>
      </c>
      <c r="D10165" s="37" t="n">
        <v>100</v>
      </c>
      <c r="E10165" s="37" t="n">
        <v>0</v>
      </c>
      <c r="F10165" s="37" t="inlineStr">
        <is>
          <t>Differs from upstream baseline</t>
        </is>
      </c>
      <c r="G10165" s="3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37" t="inlineStr">
        <is>
          <t>2026-10-06</t>
        </is>
      </c>
      <c r="B10167" s="37" t="inlineStr">
        <is>
          <t>Moves</t>
        </is>
      </c>
      <c r="C10167" s="37" t="inlineStr">
        <is>
          <t>Reflect pp</t>
        </is>
      </c>
      <c r="D10167" s="37" t="n">
        <v>20</v>
      </c>
      <c r="E10167" s="37" t="n">
        <v>2</v>
      </c>
      <c r="F10167" s="37" t="inlineStr">
        <is>
          <t>Differs from upstream baseline</t>
        </is>
      </c>
      <c r="G10167" s="3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37" t="inlineStr">
        <is>
          <t>2026-10-06</t>
        </is>
      </c>
      <c r="B10169" s="37" t="inlineStr">
        <is>
          <t>Moves</t>
        </is>
      </c>
      <c r="C10169" s="37" t="inlineStr">
        <is>
          <t>Refresh pp</t>
        </is>
      </c>
      <c r="D10169" s="37" t="n">
        <v>20</v>
      </c>
      <c r="E10169" s="37" t="n">
        <v>10</v>
      </c>
      <c r="F10169" s="37" t="inlineStr">
        <is>
          <t>Differs from upstream baseline</t>
        </is>
      </c>
      <c r="G10169" s="3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37" t="inlineStr">
        <is>
          <t>2026-10-06</t>
        </is>
      </c>
      <c r="B10171" s="37" t="inlineStr">
        <is>
          <t>Moves</t>
        </is>
      </c>
      <c r="C10171" s="37" t="inlineStr">
        <is>
          <t>Rest pp</t>
        </is>
      </c>
      <c r="D10171" s="37" t="n">
        <v>5</v>
      </c>
      <c r="E10171" s="37" t="n">
        <v>3</v>
      </c>
      <c r="F10171" s="37" t="inlineStr">
        <is>
          <t>Differs from upstream baseline</t>
        </is>
      </c>
      <c r="G10171" s="3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37" t="inlineStr">
        <is>
          <t>2026-10-06</t>
        </is>
      </c>
      <c r="B10173" s="37" t="inlineStr">
        <is>
          <t>Moves</t>
        </is>
      </c>
      <c r="C10173" s="37" t="inlineStr">
        <is>
          <t>Retaliate pp</t>
        </is>
      </c>
      <c r="D10173" s="37" t="n">
        <v>5</v>
      </c>
      <c r="E10173" s="37" t="n">
        <v>10</v>
      </c>
      <c r="F10173" s="37" t="inlineStr">
        <is>
          <t>Differs from upstream baseline</t>
        </is>
      </c>
      <c r="G10173" s="3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37" t="inlineStr">
        <is>
          <t>2026-10-06</t>
        </is>
      </c>
      <c r="B10175" s="37" t="inlineStr">
        <is>
          <t>Moves</t>
        </is>
      </c>
      <c r="C10175" s="37" t="inlineStr">
        <is>
          <t>Roar accuracy</t>
        </is>
      </c>
      <c r="D10175" s="37" t="n">
        <v>0</v>
      </c>
      <c r="E10175" s="37" t="n">
        <v>100</v>
      </c>
      <c r="F10175" s="37" t="inlineStr">
        <is>
          <t>Differs from upstream baseline</t>
        </is>
      </c>
      <c r="G10175" s="3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37" t="inlineStr">
        <is>
          <t>2026-10-06</t>
        </is>
      </c>
      <c r="B10177" s="37" t="inlineStr">
        <is>
          <t>Moves</t>
        </is>
      </c>
      <c r="C10177" s="37" t="inlineStr">
        <is>
          <t>Rock Blast accuracy</t>
        </is>
      </c>
      <c r="D10177" s="37" t="n">
        <v>90</v>
      </c>
      <c r="E10177" s="37" t="n">
        <v>100</v>
      </c>
      <c r="F10177" s="37" t="inlineStr">
        <is>
          <t>Differs from upstream baseline</t>
        </is>
      </c>
      <c r="G10177" s="3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37" t="inlineStr">
        <is>
          <t>2026-10-06</t>
        </is>
      </c>
      <c r="B10179" s="37" t="inlineStr">
        <is>
          <t>Moves</t>
        </is>
      </c>
      <c r="C10179" s="37" t="inlineStr">
        <is>
          <t>Rock Climb accuracy</t>
        </is>
      </c>
      <c r="D10179" s="37" t="n">
        <v>85</v>
      </c>
      <c r="E10179" s="37" t="n">
        <v>100</v>
      </c>
      <c r="F10179" s="37" t="inlineStr">
        <is>
          <t>Differs from upstream baseline</t>
        </is>
      </c>
      <c r="G10179" s="3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37" t="inlineStr">
        <is>
          <t>2026-10-06</t>
        </is>
      </c>
      <c r="B10181" s="37" t="inlineStr">
        <is>
          <t>Moves</t>
        </is>
      </c>
      <c r="C10181" s="37" t="inlineStr">
        <is>
          <t>Rock Polish pp</t>
        </is>
      </c>
      <c r="D10181" s="37" t="n">
        <v>20</v>
      </c>
      <c r="E10181" s="37" t="n">
        <v>1</v>
      </c>
      <c r="F10181" s="37" t="inlineStr">
        <is>
          <t>Differs from upstream baseline</t>
        </is>
      </c>
      <c r="G10181" s="3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37" t="inlineStr">
        <is>
          <t>2026-10-06</t>
        </is>
      </c>
      <c r="B10183" s="37" t="inlineStr">
        <is>
          <t>Moves</t>
        </is>
      </c>
      <c r="C10183" s="37" t="inlineStr">
        <is>
          <t>Rock Smash power</t>
        </is>
      </c>
      <c r="D10183" s="37" t="n">
        <v>40</v>
      </c>
      <c r="E10183" s="37" t="n">
        <v>60</v>
      </c>
      <c r="F10183" s="37" t="inlineStr">
        <is>
          <t>Differs from upstream baseline</t>
        </is>
      </c>
      <c r="G10183" s="3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37" t="inlineStr">
        <is>
          <t>2026-10-06</t>
        </is>
      </c>
      <c r="B10185" s="37" t="inlineStr">
        <is>
          <t>Moves</t>
        </is>
      </c>
      <c r="C10185" s="37" t="inlineStr">
        <is>
          <t>Rock Tomb power</t>
        </is>
      </c>
      <c r="D10185" s="37" t="n">
        <v>60</v>
      </c>
      <c r="E10185" s="37" t="n">
        <v>70</v>
      </c>
      <c r="F10185" s="37" t="inlineStr">
        <is>
          <t>Differs from upstream baseline</t>
        </is>
      </c>
      <c r="G10185" s="3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37" t="inlineStr">
        <is>
          <t>2026-10-06</t>
        </is>
      </c>
      <c r="B10187" s="37" t="inlineStr">
        <is>
          <t>Moves</t>
        </is>
      </c>
      <c r="C10187" s="37" t="inlineStr">
        <is>
          <t>Rock Tomb pp</t>
        </is>
      </c>
      <c r="D10187" s="37" t="n">
        <v>15</v>
      </c>
      <c r="E10187" s="37" t="n">
        <v>10</v>
      </c>
      <c r="F10187" s="37" t="inlineStr">
        <is>
          <t>Differs from upstream baseline</t>
        </is>
      </c>
      <c r="G10187" s="3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37" t="inlineStr">
        <is>
          <t>2026-10-06</t>
        </is>
      </c>
      <c r="B10189" s="37" t="inlineStr">
        <is>
          <t>Moves</t>
        </is>
      </c>
      <c r="C10189" s="37" t="inlineStr">
        <is>
          <t>Rock Wrecker accuracy</t>
        </is>
      </c>
      <c r="D10189" s="37" t="n">
        <v>90</v>
      </c>
      <c r="E10189" s="37" t="n">
        <v>100</v>
      </c>
      <c r="F10189" s="37" t="inlineStr">
        <is>
          <t>Differs from upstream baseline</t>
        </is>
      </c>
      <c r="G10189" s="3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37" t="inlineStr">
        <is>
          <t>2026-10-06</t>
        </is>
      </c>
      <c r="B10191" s="37" t="inlineStr">
        <is>
          <t>Moves</t>
        </is>
      </c>
      <c r="C10191" s="37" t="inlineStr">
        <is>
          <t>Rolling Kick accuracy</t>
        </is>
      </c>
      <c r="D10191" s="37" t="n">
        <v>85</v>
      </c>
      <c r="E10191" s="37" t="n">
        <v>100</v>
      </c>
      <c r="F10191" s="37" t="inlineStr">
        <is>
          <t>Differs from upstream baseline</t>
        </is>
      </c>
      <c r="G10191" s="3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37" t="inlineStr">
        <is>
          <t>2026-10-06</t>
        </is>
      </c>
      <c r="B10193" s="37" t="inlineStr">
        <is>
          <t>Moves</t>
        </is>
      </c>
      <c r="C10193" s="37" t="inlineStr">
        <is>
          <t>Rollout accuracy</t>
        </is>
      </c>
      <c r="D10193" s="37" t="n">
        <v>90</v>
      </c>
      <c r="E10193" s="37" t="n">
        <v>100</v>
      </c>
      <c r="F10193" s="37" t="inlineStr">
        <is>
          <t>Differs from upstream baseline</t>
        </is>
      </c>
      <c r="G10193" s="3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37" t="inlineStr">
        <is>
          <t>2026-10-06</t>
        </is>
      </c>
      <c r="B10195" s="37" t="inlineStr">
        <is>
          <t>Moves</t>
        </is>
      </c>
      <c r="C10195" s="37" t="inlineStr">
        <is>
          <t>Roost pp</t>
        </is>
      </c>
      <c r="D10195" s="37" t="n">
        <v>5</v>
      </c>
      <c r="E10195" s="37" t="n">
        <v>8</v>
      </c>
      <c r="F10195" s="37" t="inlineStr">
        <is>
          <t>Differs from upstream baseline</t>
        </is>
      </c>
      <c r="G10195" s="3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37" t="inlineStr">
        <is>
          <t>2026-10-06</t>
        </is>
      </c>
      <c r="B10197" s="37" t="inlineStr">
        <is>
          <t>Moves</t>
        </is>
      </c>
      <c r="C10197" s="37" t="inlineStr">
        <is>
          <t>Sacred Fire power</t>
        </is>
      </c>
      <c r="D10197" s="37" t="n">
        <v>100</v>
      </c>
      <c r="E10197" s="37" t="n">
        <v>120</v>
      </c>
      <c r="F10197" s="37" t="inlineStr">
        <is>
          <t>Differs from upstream baseline</t>
        </is>
      </c>
      <c r="G10197" s="3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37" t="inlineStr">
        <is>
          <t>2026-10-06</t>
        </is>
      </c>
      <c r="B10199" s="37" t="inlineStr">
        <is>
          <t>Moves</t>
        </is>
      </c>
      <c r="C10199" s="37" t="inlineStr">
        <is>
          <t>Sacred Sword power</t>
        </is>
      </c>
      <c r="D10199" s="37" t="n">
        <v>90</v>
      </c>
      <c r="E10199" s="37" t="n">
        <v>95</v>
      </c>
      <c r="F10199" s="37" t="inlineStr">
        <is>
          <t>Differs from upstream baseline</t>
        </is>
      </c>
      <c r="G10199" s="3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37" t="inlineStr">
        <is>
          <t>2026-10-06</t>
        </is>
      </c>
      <c r="B10201" s="37" t="inlineStr">
        <is>
          <t>Moves</t>
        </is>
      </c>
      <c r="C10201" s="37" t="inlineStr">
        <is>
          <t>Sandstorm pp</t>
        </is>
      </c>
      <c r="D10201" s="37" t="n">
        <v>10</v>
      </c>
      <c r="E10201" s="37" t="n">
        <v>1</v>
      </c>
      <c r="F10201" s="37" t="inlineStr">
        <is>
          <t>Differs from upstream baseline</t>
        </is>
      </c>
      <c r="G10201" s="3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37" t="inlineStr">
        <is>
          <t>2026-10-06</t>
        </is>
      </c>
      <c r="B10203" s="37" t="inlineStr">
        <is>
          <t>Moves</t>
        </is>
      </c>
      <c r="C10203" s="37" t="inlineStr">
        <is>
          <t>Sand Tomb power</t>
        </is>
      </c>
      <c r="D10203" s="37" t="n">
        <v>35</v>
      </c>
      <c r="E10203" s="37" t="n">
        <v>90</v>
      </c>
      <c r="F10203" s="37" t="inlineStr">
        <is>
          <t>Differs from upstream baseline</t>
        </is>
      </c>
      <c r="G10203" s="3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37" t="inlineStr">
        <is>
          <t>2026-10-06</t>
        </is>
      </c>
      <c r="B10205" s="37" t="inlineStr">
        <is>
          <t>Moves</t>
        </is>
      </c>
      <c r="C10205" s="37" t="inlineStr">
        <is>
          <t>Screech accuracy</t>
        </is>
      </c>
      <c r="D10205" s="37" t="n">
        <v>85</v>
      </c>
      <c r="E10205" s="37" t="n">
        <v>100</v>
      </c>
      <c r="F10205" s="37" t="inlineStr">
        <is>
          <t>Differs from upstream baseline</t>
        </is>
      </c>
      <c r="G10205" s="3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37" t="inlineStr">
        <is>
          <t>2026-10-06</t>
        </is>
      </c>
      <c r="B10207" s="37" t="inlineStr">
        <is>
          <t>Moves</t>
        </is>
      </c>
      <c r="C10207" s="37" t="inlineStr">
        <is>
          <t>Secret Power power</t>
        </is>
      </c>
      <c r="D10207" s="37" t="n">
        <v>70</v>
      </c>
      <c r="E10207" s="37" t="n">
        <v>85</v>
      </c>
      <c r="F10207" s="37" t="inlineStr">
        <is>
          <t>Differs from upstream baseline</t>
        </is>
      </c>
      <c r="G10207" s="3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37" t="inlineStr">
        <is>
          <t>2026-10-06</t>
        </is>
      </c>
      <c r="B10209" s="37" t="inlineStr">
        <is>
          <t>Moves</t>
        </is>
      </c>
      <c r="C10209" s="37" t="inlineStr">
        <is>
          <t>Seed Flare accuracy</t>
        </is>
      </c>
      <c r="D10209" s="37" t="n">
        <v>85</v>
      </c>
      <c r="E10209" s="37" t="n">
        <v>100</v>
      </c>
      <c r="F10209" s="37" t="inlineStr">
        <is>
          <t>Differs from upstream baseline</t>
        </is>
      </c>
      <c r="G10209" s="3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37" t="inlineStr">
        <is>
          <t>2026-10-06</t>
        </is>
      </c>
      <c r="B10211" s="37" t="inlineStr">
        <is>
          <t>Moves</t>
        </is>
      </c>
      <c r="C10211" s="37" t="inlineStr">
        <is>
          <t>Shadow Claw power</t>
        </is>
      </c>
      <c r="D10211" s="37" t="n">
        <v>70</v>
      </c>
      <c r="E10211" s="37" t="n">
        <v>25</v>
      </c>
      <c r="F10211" s="37" t="inlineStr">
        <is>
          <t>Differs from upstream baseline</t>
        </is>
      </c>
      <c r="G10211" s="3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37" t="inlineStr">
        <is>
          <t>2026-10-06</t>
        </is>
      </c>
      <c r="B10213" s="37" t="inlineStr">
        <is>
          <t>Moves</t>
        </is>
      </c>
      <c r="C10213" s="37" t="inlineStr">
        <is>
          <t>Shadow Sneak pp</t>
        </is>
      </c>
      <c r="D10213" s="37" t="n">
        <v>30</v>
      </c>
      <c r="E10213" s="37" t="n">
        <v>10</v>
      </c>
      <c r="F10213" s="37" t="inlineStr">
        <is>
          <t>Differs from upstream baseline</t>
        </is>
      </c>
      <c r="G10213" s="3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37" t="inlineStr">
        <is>
          <t>2026-10-06</t>
        </is>
      </c>
      <c r="B10215" s="37" t="inlineStr">
        <is>
          <t>Moves</t>
        </is>
      </c>
      <c r="C10215" s="37" t="inlineStr">
        <is>
          <t>Sheer Cold power</t>
        </is>
      </c>
      <c r="D10215" s="37" t="n">
        <v>1</v>
      </c>
      <c r="E10215" s="37" t="n">
        <v>70</v>
      </c>
      <c r="F10215" s="37" t="inlineStr">
        <is>
          <t>Differs from upstream baseline</t>
        </is>
      </c>
      <c r="G10215" s="3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37" t="inlineStr">
        <is>
          <t>2026-10-06</t>
        </is>
      </c>
      <c r="B10217" s="37" t="inlineStr">
        <is>
          <t>Moves</t>
        </is>
      </c>
      <c r="C10217" s="37" t="inlineStr">
        <is>
          <t>Shell Smash pp</t>
        </is>
      </c>
      <c r="D10217" s="37" t="n">
        <v>15</v>
      </c>
      <c r="E10217" s="37" t="n">
        <v>3</v>
      </c>
      <c r="F10217" s="37" t="inlineStr">
        <is>
          <t>Differs from upstream baseline</t>
        </is>
      </c>
      <c r="G10217" s="3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37" t="inlineStr">
        <is>
          <t>2026-10-06</t>
        </is>
      </c>
      <c r="B10219" s="37" t="inlineStr">
        <is>
          <t>Moves</t>
        </is>
      </c>
      <c r="C10219" s="37" t="inlineStr">
        <is>
          <t>Shock Wave pp</t>
        </is>
      </c>
      <c r="D10219" s="37" t="n">
        <v>20</v>
      </c>
      <c r="E10219" s="37" t="n">
        <v>15</v>
      </c>
      <c r="F10219" s="37" t="inlineStr">
        <is>
          <t>Differs from upstream baseline</t>
        </is>
      </c>
      <c r="G10219" s="3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37" t="inlineStr">
        <is>
          <t>2026-10-06</t>
        </is>
      </c>
      <c r="B10221" s="37" t="inlineStr">
        <is>
          <t>Moves</t>
        </is>
      </c>
      <c r="C10221" s="37" t="inlineStr">
        <is>
          <t>Silver Wind power</t>
        </is>
      </c>
      <c r="D10221" s="37" t="n">
        <v>60</v>
      </c>
      <c r="E10221" s="37" t="n">
        <v>80</v>
      </c>
      <c r="F10221" s="37" t="inlineStr">
        <is>
          <t>Differs from upstream baseline</t>
        </is>
      </c>
      <c r="G10221" s="3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37" t="inlineStr">
        <is>
          <t>2026-10-06</t>
        </is>
      </c>
      <c r="B10223" s="37" t="inlineStr">
        <is>
          <t>Moves</t>
        </is>
      </c>
      <c r="C10223" s="37" t="inlineStr">
        <is>
          <t>Sing accuracy</t>
        </is>
      </c>
      <c r="D10223" s="37" t="n">
        <v>55</v>
      </c>
      <c r="E10223" s="37" t="n">
        <v>70</v>
      </c>
      <c r="F10223" s="37" t="inlineStr">
        <is>
          <t>Differs from upstream baseline</t>
        </is>
      </c>
      <c r="G10223" s="3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37" t="inlineStr">
        <is>
          <t>2026-10-06</t>
        </is>
      </c>
      <c r="B10225" s="37" t="inlineStr">
        <is>
          <t>Moves</t>
        </is>
      </c>
      <c r="C10225" s="37" t="inlineStr">
        <is>
          <t>Skill Swap pp</t>
        </is>
      </c>
      <c r="D10225" s="37" t="n">
        <v>10</v>
      </c>
      <c r="E10225" s="37" t="n">
        <v>2</v>
      </c>
      <c r="F10225" s="37" t="inlineStr">
        <is>
          <t>Differs from upstream baseline</t>
        </is>
      </c>
      <c r="G10225" s="3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37" t="inlineStr">
        <is>
          <t>2026-10-06</t>
        </is>
      </c>
      <c r="B10227" s="37" t="inlineStr">
        <is>
          <t>Moves</t>
        </is>
      </c>
      <c r="C10227" s="37" t="inlineStr">
        <is>
          <t>Sky Attack accuracy</t>
        </is>
      </c>
      <c r="D10227" s="37" t="n">
        <v>90</v>
      </c>
      <c r="E10227" s="37" t="n">
        <v>100</v>
      </c>
      <c r="F10227" s="37" t="inlineStr">
        <is>
          <t>Differs from upstream baseline</t>
        </is>
      </c>
      <c r="G10227" s="3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37" t="inlineStr">
        <is>
          <t>2026-10-06</t>
        </is>
      </c>
      <c r="B10229" s="37" t="inlineStr">
        <is>
          <t>Moves</t>
        </is>
      </c>
      <c r="C10229" s="37" t="inlineStr">
        <is>
          <t>Sky Uppercut power</t>
        </is>
      </c>
      <c r="D10229" s="37" t="n">
        <v>85</v>
      </c>
      <c r="E10229" s="37" t="n">
        <v>95</v>
      </c>
      <c r="F10229" s="37" t="inlineStr">
        <is>
          <t>Differs from upstream baseline</t>
        </is>
      </c>
      <c r="G10229" s="3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37" t="inlineStr">
        <is>
          <t>2026-10-06</t>
        </is>
      </c>
      <c r="B10231" s="37" t="inlineStr">
        <is>
          <t>Moves</t>
        </is>
      </c>
      <c r="C10231" s="37" t="inlineStr">
        <is>
          <t>Slack Off accuracy</t>
        </is>
      </c>
      <c r="D10231" s="37" t="n">
        <v>100</v>
      </c>
      <c r="E10231" s="37" t="n">
        <v>0</v>
      </c>
      <c r="F10231" s="37" t="inlineStr">
        <is>
          <t>Differs from upstream baseline</t>
        </is>
      </c>
      <c r="G10231" s="3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37" t="inlineStr">
        <is>
          <t>2026-10-06</t>
        </is>
      </c>
      <c r="B10233" s="37" t="inlineStr">
        <is>
          <t>Moves</t>
        </is>
      </c>
      <c r="C10233" s="37" t="inlineStr">
        <is>
          <t>Slam power</t>
        </is>
      </c>
      <c r="D10233" s="37" t="n">
        <v>80</v>
      </c>
      <c r="E10233" s="37" t="n">
        <v>120</v>
      </c>
      <c r="F10233" s="37" t="inlineStr">
        <is>
          <t>Differs from upstream baseline</t>
        </is>
      </c>
      <c r="G10233" s="3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37" t="inlineStr">
        <is>
          <t>2026-10-06</t>
        </is>
      </c>
      <c r="B10235" s="37" t="inlineStr">
        <is>
          <t>Moves</t>
        </is>
      </c>
      <c r="C10235" s="37" t="inlineStr">
        <is>
          <t>Slam pp</t>
        </is>
      </c>
      <c r="D10235" s="37" t="n">
        <v>20</v>
      </c>
      <c r="E10235" s="37" t="n">
        <v>8</v>
      </c>
      <c r="F10235" s="37" t="inlineStr">
        <is>
          <t>Differs from upstream baseline</t>
        </is>
      </c>
      <c r="G10235" s="3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37" t="inlineStr">
        <is>
          <t>2026-10-06</t>
        </is>
      </c>
      <c r="B10237" s="37" t="inlineStr">
        <is>
          <t>Moves</t>
        </is>
      </c>
      <c r="C10237" s="37" t="inlineStr">
        <is>
          <t>Sleep Talk pp</t>
        </is>
      </c>
      <c r="D10237" s="37" t="n">
        <v>10</v>
      </c>
      <c r="E10237" s="37" t="n">
        <v>20</v>
      </c>
      <c r="F10237" s="37" t="inlineStr">
        <is>
          <t>Differs from upstream baseline</t>
        </is>
      </c>
      <c r="G10237" s="3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37" t="inlineStr">
        <is>
          <t>2026-10-06</t>
        </is>
      </c>
      <c r="B10239" s="37" t="inlineStr">
        <is>
          <t>Moves</t>
        </is>
      </c>
      <c r="C10239" s="37" t="inlineStr">
        <is>
          <t>Sludge Bomb power</t>
        </is>
      </c>
      <c r="D10239" s="37" t="n">
        <v>90</v>
      </c>
      <c r="E10239" s="37" t="n">
        <v>95</v>
      </c>
      <c r="F10239" s="37" t="inlineStr">
        <is>
          <t>Differs from upstream baseline</t>
        </is>
      </c>
      <c r="G10239" s="3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37" t="inlineStr">
        <is>
          <t>2026-10-06</t>
        </is>
      </c>
      <c r="B10241" s="37" t="inlineStr">
        <is>
          <t>Moves</t>
        </is>
      </c>
      <c r="C10241" s="37" t="inlineStr">
        <is>
          <t>Smelling Salts power</t>
        </is>
      </c>
      <c r="D10241" s="37" t="n">
        <v>70</v>
      </c>
      <c r="E10241" s="37" t="n">
        <v>90</v>
      </c>
      <c r="F10241" s="37" t="inlineStr">
        <is>
          <t>Differs from upstream baseline</t>
        </is>
      </c>
      <c r="G10241" s="3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37" t="inlineStr">
        <is>
          <t>2026-10-06</t>
        </is>
      </c>
      <c r="B10243" s="37" t="inlineStr">
        <is>
          <t>Moves</t>
        </is>
      </c>
      <c r="C10243" s="37" t="inlineStr">
        <is>
          <t>Smog accuracy</t>
        </is>
      </c>
      <c r="D10243" s="37" t="n">
        <v>70</v>
      </c>
      <c r="E10243" s="37" t="n">
        <v>100</v>
      </c>
      <c r="F10243" s="37" t="inlineStr">
        <is>
          <t>Differs from upstream baseline</t>
        </is>
      </c>
      <c r="G10243" s="3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37" t="inlineStr">
        <is>
          <t>2026-10-06</t>
        </is>
      </c>
      <c r="B10245" s="37" t="inlineStr">
        <is>
          <t>Moves</t>
        </is>
      </c>
      <c r="C10245" s="37" t="inlineStr">
        <is>
          <t>Snarl power</t>
        </is>
      </c>
      <c r="D10245" s="37" t="n">
        <v>55</v>
      </c>
      <c r="E10245" s="37" t="n">
        <v>65</v>
      </c>
      <c r="F10245" s="37" t="inlineStr">
        <is>
          <t>Differs from upstream baseline</t>
        </is>
      </c>
      <c r="G10245" s="3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37" t="inlineStr">
        <is>
          <t>2026-10-06</t>
        </is>
      </c>
      <c r="B10247" s="37" t="inlineStr">
        <is>
          <t>Moves</t>
        </is>
      </c>
      <c r="C10247" s="37" t="inlineStr">
        <is>
          <t>Snore power</t>
        </is>
      </c>
      <c r="D10247" s="37" t="n">
        <v>50</v>
      </c>
      <c r="E10247" s="37" t="n">
        <v>80</v>
      </c>
      <c r="F10247" s="37" t="inlineStr">
        <is>
          <t>Differs from upstream baseline</t>
        </is>
      </c>
      <c r="G10247" s="3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37" t="inlineStr">
        <is>
          <t>2026-10-06</t>
        </is>
      </c>
      <c r="B10249" s="37" t="inlineStr">
        <is>
          <t>Moves</t>
        </is>
      </c>
      <c r="C10249" s="37" t="inlineStr">
        <is>
          <t>Soft-Boiled pp</t>
        </is>
      </c>
      <c r="D10249" s="37" t="n">
        <v>5</v>
      </c>
      <c r="E10249" s="37" t="n">
        <v>25</v>
      </c>
      <c r="F10249" s="37" t="inlineStr">
        <is>
          <t>Differs from upstream baseline</t>
        </is>
      </c>
      <c r="G10249" s="3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37" t="inlineStr">
        <is>
          <t>2026-10-06</t>
        </is>
      </c>
      <c r="B10251" s="37" t="inlineStr">
        <is>
          <t>Moves</t>
        </is>
      </c>
      <c r="C10251" s="37" t="inlineStr">
        <is>
          <t>Sonic Boom accuracy</t>
        </is>
      </c>
      <c r="D10251" s="37" t="n">
        <v>90</v>
      </c>
      <c r="E10251" s="37" t="n">
        <v>100</v>
      </c>
      <c r="F10251" s="37" t="inlineStr">
        <is>
          <t>Differs from upstream baseline</t>
        </is>
      </c>
      <c r="G10251" s="3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37" t="inlineStr">
        <is>
          <t>2026-10-06</t>
        </is>
      </c>
      <c r="B10253" s="37" t="inlineStr">
        <is>
          <t>Moves</t>
        </is>
      </c>
      <c r="C10253" s="37" t="inlineStr">
        <is>
          <t>Spacial Rend accuracy</t>
        </is>
      </c>
      <c r="D10253" s="37" t="n">
        <v>95</v>
      </c>
      <c r="E10253" s="37" t="n">
        <v>100</v>
      </c>
      <c r="F10253" s="37" t="inlineStr">
        <is>
          <t>Differs from upstream baseline</t>
        </is>
      </c>
      <c r="G10253" s="3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37" t="inlineStr">
        <is>
          <t>2026-10-06</t>
        </is>
      </c>
      <c r="B10255" s="37" t="inlineStr">
        <is>
          <t>Moves</t>
        </is>
      </c>
      <c r="C10255" s="37" t="inlineStr">
        <is>
          <t>Spike Cannon power</t>
        </is>
      </c>
      <c r="D10255" s="37" t="n">
        <v>20</v>
      </c>
      <c r="E10255" s="37" t="n">
        <v>35</v>
      </c>
      <c r="F10255" s="37" t="inlineStr">
        <is>
          <t>Differs from upstream baseline</t>
        </is>
      </c>
      <c r="G10255" s="3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37" t="inlineStr">
        <is>
          <t>2026-10-06</t>
        </is>
      </c>
      <c r="B10257" s="37" t="inlineStr">
        <is>
          <t>Moves</t>
        </is>
      </c>
      <c r="C10257" s="37" t="inlineStr">
        <is>
          <t>Steam Eruption power</t>
        </is>
      </c>
      <c r="D10257" s="37" t="n">
        <v>110</v>
      </c>
      <c r="E10257" s="37" t="n">
        <v>120</v>
      </c>
      <c r="F10257" s="37" t="inlineStr">
        <is>
          <t>Differs from upstream baseline</t>
        </is>
      </c>
      <c r="G10257" s="3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37" t="inlineStr">
        <is>
          <t>2026-10-06</t>
        </is>
      </c>
      <c r="B10259" s="37" t="inlineStr">
        <is>
          <t>Moves</t>
        </is>
      </c>
      <c r="C10259" s="37" t="inlineStr">
        <is>
          <t>Steel Wing accuracy</t>
        </is>
      </c>
      <c r="D10259" s="37" t="n">
        <v>90</v>
      </c>
      <c r="E10259" s="37" t="n">
        <v>100</v>
      </c>
      <c r="F10259" s="37" t="inlineStr">
        <is>
          <t>Differs from upstream baseline</t>
        </is>
      </c>
      <c r="G10259" s="3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37" t="inlineStr">
        <is>
          <t>2026-10-06</t>
        </is>
      </c>
      <c r="B10261" s="37" t="inlineStr">
        <is>
          <t>Moves</t>
        </is>
      </c>
      <c r="C10261" s="37" t="inlineStr">
        <is>
          <t>Stomp power</t>
        </is>
      </c>
      <c r="D10261" s="37" t="n">
        <v>65</v>
      </c>
      <c r="E10261" s="37" t="n">
        <v>90</v>
      </c>
      <c r="F10261" s="37" t="inlineStr">
        <is>
          <t>Differs from upstream baseline</t>
        </is>
      </c>
      <c r="G10261" s="3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37" t="inlineStr">
        <is>
          <t>2026-10-06</t>
        </is>
      </c>
      <c r="B10263" s="37" t="inlineStr">
        <is>
          <t>Moves</t>
        </is>
      </c>
      <c r="C10263" s="37" t="inlineStr">
        <is>
          <t>Stone Edge power</t>
        </is>
      </c>
      <c r="D10263" s="37" t="n">
        <v>100</v>
      </c>
      <c r="E10263" s="37" t="n">
        <v>120</v>
      </c>
      <c r="F10263" s="37" t="inlineStr">
        <is>
          <t>Differs from upstream baseline</t>
        </is>
      </c>
      <c r="G10263" s="3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37" t="inlineStr">
        <is>
          <t>2026-10-06</t>
        </is>
      </c>
      <c r="B10265" s="37" t="inlineStr">
        <is>
          <t>Moves</t>
        </is>
      </c>
      <c r="C10265" s="37" t="inlineStr">
        <is>
          <t>String Shot accuracy</t>
        </is>
      </c>
      <c r="D10265" s="37" t="n">
        <v>95</v>
      </c>
      <c r="E10265" s="37" t="n">
        <v>100</v>
      </c>
      <c r="F10265" s="37" t="inlineStr">
        <is>
          <t>Differs from upstream baseline</t>
        </is>
      </c>
      <c r="G10265" s="3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37" t="inlineStr">
        <is>
          <t>2026-10-06</t>
        </is>
      </c>
      <c r="B10267" s="37" t="inlineStr">
        <is>
          <t>Moves</t>
        </is>
      </c>
      <c r="C10267" s="37" t="inlineStr">
        <is>
          <t>Stun Spore accuracy</t>
        </is>
      </c>
      <c r="D10267" s="37" t="n">
        <v>75</v>
      </c>
      <c r="E10267" s="37" t="n">
        <v>90</v>
      </c>
      <c r="F10267" s="37" t="inlineStr">
        <is>
          <t>Differs from upstream baseline</t>
        </is>
      </c>
      <c r="G10267" s="3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37" t="inlineStr">
        <is>
          <t>2026-10-06</t>
        </is>
      </c>
      <c r="B10269" s="37" t="inlineStr">
        <is>
          <t>Moves</t>
        </is>
      </c>
      <c r="C10269" s="37" t="inlineStr">
        <is>
          <t>Submission accuracy</t>
        </is>
      </c>
      <c r="D10269" s="37" t="n">
        <v>80</v>
      </c>
      <c r="E10269" s="37" t="n">
        <v>100</v>
      </c>
      <c r="F10269" s="37" t="inlineStr">
        <is>
          <t>Differs from upstream baseline</t>
        </is>
      </c>
      <c r="G10269" s="3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37" t="inlineStr">
        <is>
          <t>2026-10-06</t>
        </is>
      </c>
      <c r="B10271" s="37" t="inlineStr">
        <is>
          <t>Moves</t>
        </is>
      </c>
      <c r="C10271" s="37" t="inlineStr">
        <is>
          <t>Substitute pp</t>
        </is>
      </c>
      <c r="D10271" s="37" t="n">
        <v>10</v>
      </c>
      <c r="E10271" s="37" t="n">
        <v>2</v>
      </c>
      <c r="F10271" s="37" t="inlineStr">
        <is>
          <t>Differs from upstream baseline</t>
        </is>
      </c>
      <c r="G10271" s="3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37" t="inlineStr">
        <is>
          <t>2026-10-06</t>
        </is>
      </c>
      <c r="B10273" s="37" t="inlineStr">
        <is>
          <t>Moves</t>
        </is>
      </c>
      <c r="C10273" s="37" t="inlineStr">
        <is>
          <t>Sunny Day pp</t>
        </is>
      </c>
      <c r="D10273" s="37" t="n">
        <v>5</v>
      </c>
      <c r="E10273" s="37" t="n">
        <v>1</v>
      </c>
      <c r="F10273" s="37" t="inlineStr">
        <is>
          <t>Differs from upstream baseline</t>
        </is>
      </c>
      <c r="G10273" s="3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37" t="inlineStr">
        <is>
          <t>2026-10-06</t>
        </is>
      </c>
      <c r="B10275" s="37" t="inlineStr">
        <is>
          <t>Moves</t>
        </is>
      </c>
      <c r="C10275" s="37" t="inlineStr">
        <is>
          <t>Supersonic accuracy</t>
        </is>
      </c>
      <c r="D10275" s="37" t="n">
        <v>55</v>
      </c>
      <c r="E10275" s="37" t="n">
        <v>70</v>
      </c>
      <c r="F10275" s="37" t="inlineStr">
        <is>
          <t>Differs from upstream baseline</t>
        </is>
      </c>
      <c r="G10275" s="3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37" t="inlineStr">
        <is>
          <t>2026-10-06</t>
        </is>
      </c>
      <c r="B10277" s="37" t="inlineStr">
        <is>
          <t>Moves</t>
        </is>
      </c>
      <c r="C10277" s="37" t="inlineStr">
        <is>
          <t>Super Fang type</t>
        </is>
      </c>
      <c r="D10277" s="37" t="inlineStr">
        <is>
          <t>TYPE_NORMAL</t>
        </is>
      </c>
      <c r="E10277" s="37" t="inlineStr">
        <is>
          <t>TYPE_DARK</t>
        </is>
      </c>
      <c r="F10277" s="37" t="inlineStr">
        <is>
          <t>Differs from upstream baseline</t>
        </is>
      </c>
      <c r="G10277" s="3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37" t="inlineStr">
        <is>
          <t>2026-10-06</t>
        </is>
      </c>
      <c r="B10279" s="37" t="inlineStr">
        <is>
          <t>Moves</t>
        </is>
      </c>
      <c r="C10279" s="37" t="inlineStr">
        <is>
          <t>Swagger accuracy</t>
        </is>
      </c>
      <c r="D10279" s="37" t="n">
        <v>85</v>
      </c>
      <c r="E10279" s="37" t="n">
        <v>100</v>
      </c>
      <c r="F10279" s="37" t="inlineStr">
        <is>
          <t>Differs from upstream baseline</t>
        </is>
      </c>
      <c r="G10279" s="3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37" t="inlineStr">
        <is>
          <t>2026-10-06</t>
        </is>
      </c>
      <c r="B10281" s="37" t="inlineStr">
        <is>
          <t>Moves</t>
        </is>
      </c>
      <c r="C10281" s="37" t="inlineStr">
        <is>
          <t>Swallow accuracy</t>
        </is>
      </c>
      <c r="D10281" s="37" t="n">
        <v>0</v>
      </c>
      <c r="E10281" s="37" t="n">
        <v>100</v>
      </c>
      <c r="F10281" s="37" t="inlineStr">
        <is>
          <t>Differs from upstream baseline</t>
        </is>
      </c>
      <c r="G10281" s="3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37" t="inlineStr">
        <is>
          <t>2026-10-06</t>
        </is>
      </c>
      <c r="B10283" s="37" t="inlineStr">
        <is>
          <t>Moves</t>
        </is>
      </c>
      <c r="C10283" s="37" t="inlineStr">
        <is>
          <t>Sweet Kiss accuracy</t>
        </is>
      </c>
      <c r="D10283" s="37" t="n">
        <v>75</v>
      </c>
      <c r="E10283" s="37" t="n">
        <v>100</v>
      </c>
      <c r="F10283" s="37" t="inlineStr">
        <is>
          <t>Differs from upstream baseline</t>
        </is>
      </c>
      <c r="G10283" s="3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37" t="inlineStr">
        <is>
          <t>2026-10-06</t>
        </is>
      </c>
      <c r="B10285" s="37" t="inlineStr">
        <is>
          <t>Moves</t>
        </is>
      </c>
      <c r="C10285" s="37" t="inlineStr">
        <is>
          <t>Swords Dance pp</t>
        </is>
      </c>
      <c r="D10285" s="37" t="n">
        <v>20</v>
      </c>
      <c r="E10285" s="37" t="n">
        <v>30</v>
      </c>
      <c r="F10285" s="37" t="inlineStr">
        <is>
          <t>Differs from upstream baseline</t>
        </is>
      </c>
      <c r="G10285" s="3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37" t="inlineStr">
        <is>
          <t>2026-10-06</t>
        </is>
      </c>
      <c r="B10287" s="37" t="inlineStr">
        <is>
          <t>Moves</t>
        </is>
      </c>
      <c r="C10287" s="37" t="inlineStr">
        <is>
          <t>Tailwind pp</t>
        </is>
      </c>
      <c r="D10287" s="37" t="n">
        <v>15</v>
      </c>
      <c r="E10287" s="37" t="n">
        <v>30</v>
      </c>
      <c r="F10287" s="37" t="inlineStr">
        <is>
          <t>Differs from upstream baseline</t>
        </is>
      </c>
      <c r="G10287" s="3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37" t="inlineStr">
        <is>
          <t>2026-10-06</t>
        </is>
      </c>
      <c r="B10289" s="37" t="inlineStr">
        <is>
          <t>Moves</t>
        </is>
      </c>
      <c r="C10289" s="37" t="inlineStr">
        <is>
          <t>Tail Slap accuracy</t>
        </is>
      </c>
      <c r="D10289" s="37" t="n">
        <v>85</v>
      </c>
      <c r="E10289" s="37" t="n">
        <v>95</v>
      </c>
      <c r="F10289" s="37" t="inlineStr">
        <is>
          <t>Differs from upstream baseline</t>
        </is>
      </c>
      <c r="G10289" s="3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37" t="inlineStr">
        <is>
          <t>2026-10-06</t>
        </is>
      </c>
      <c r="B10291" s="37" t="inlineStr">
        <is>
          <t>Moves</t>
        </is>
      </c>
      <c r="C10291" s="37" t="inlineStr">
        <is>
          <t>Take Down accuracy</t>
        </is>
      </c>
      <c r="D10291" s="37" t="n">
        <v>85</v>
      </c>
      <c r="E10291" s="37" t="n">
        <v>100</v>
      </c>
      <c r="F10291" s="37" t="inlineStr">
        <is>
          <t>Differs from upstream baseline</t>
        </is>
      </c>
      <c r="G10291" s="3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37" t="inlineStr">
        <is>
          <t>2026-10-06</t>
        </is>
      </c>
      <c r="B10293" s="37" t="inlineStr">
        <is>
          <t>Moves</t>
        </is>
      </c>
      <c r="C10293" s="37" t="inlineStr">
        <is>
          <t>Thief power</t>
        </is>
      </c>
      <c r="D10293" s="37" t="n">
        <v>60</v>
      </c>
      <c r="E10293" s="37" t="n">
        <v>40</v>
      </c>
      <c r="F10293" s="37" t="inlineStr">
        <is>
          <t>Differs from upstream baseline</t>
        </is>
      </c>
      <c r="G10293" s="3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37" t="inlineStr">
        <is>
          <t>2026-10-06</t>
        </is>
      </c>
      <c r="B10295" s="37" t="inlineStr">
        <is>
          <t>Moves</t>
        </is>
      </c>
      <c r="C10295" s="37" t="inlineStr">
        <is>
          <t>Thousand Arrows power</t>
        </is>
      </c>
      <c r="D10295" s="37" t="n">
        <v>90</v>
      </c>
      <c r="E10295" s="37" t="n">
        <v>95</v>
      </c>
      <c r="F10295" s="37" t="inlineStr">
        <is>
          <t>Differs from upstream baseline</t>
        </is>
      </c>
      <c r="G10295" s="3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37" t="inlineStr">
        <is>
          <t>2026-10-06</t>
        </is>
      </c>
      <c r="B10297" s="37" t="inlineStr">
        <is>
          <t>Moves</t>
        </is>
      </c>
      <c r="C10297" s="37" t="inlineStr">
        <is>
          <t>Thrash pp</t>
        </is>
      </c>
      <c r="D10297" s="37" t="n">
        <v>10</v>
      </c>
      <c r="E10297" s="37" t="n">
        <v>20</v>
      </c>
      <c r="F10297" s="37" t="inlineStr">
        <is>
          <t>Differs from upstream baseline</t>
        </is>
      </c>
      <c r="G10297" s="3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37" t="inlineStr">
        <is>
          <t>2026-10-06</t>
        </is>
      </c>
      <c r="B10299" s="37" t="inlineStr">
        <is>
          <t>Moves</t>
        </is>
      </c>
      <c r="C10299" s="37" t="inlineStr">
        <is>
          <t>Thunderbolt power</t>
        </is>
      </c>
      <c r="D10299" s="37" t="n">
        <v>90</v>
      </c>
      <c r="E10299" s="37" t="n">
        <v>95</v>
      </c>
      <c r="F10299" s="37" t="inlineStr">
        <is>
          <t>Differs from upstream baseline</t>
        </is>
      </c>
      <c r="G10299" s="3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37" t="inlineStr">
        <is>
          <t>2026-10-06</t>
        </is>
      </c>
      <c r="B10301" s="37" t="inlineStr">
        <is>
          <t>Moves</t>
        </is>
      </c>
      <c r="C10301" s="37" t="inlineStr">
        <is>
          <t>Thunder Fang accuracy</t>
        </is>
      </c>
      <c r="D10301" s="37" t="n">
        <v>95</v>
      </c>
      <c r="E10301" s="37" t="n">
        <v>100</v>
      </c>
      <c r="F10301" s="37" t="inlineStr">
        <is>
          <t>Differs from upstream baseline</t>
        </is>
      </c>
      <c r="G10301" s="3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37" t="inlineStr">
        <is>
          <t>2026-10-06</t>
        </is>
      </c>
      <c r="B10303" s="37" t="inlineStr">
        <is>
          <t>Moves</t>
        </is>
      </c>
      <c r="C10303" s="37" t="inlineStr">
        <is>
          <t>Thunder Wave accuracy</t>
        </is>
      </c>
      <c r="D10303" s="37" t="n">
        <v>90</v>
      </c>
      <c r="E10303" s="37" t="n">
        <v>100</v>
      </c>
      <c r="F10303" s="37" t="inlineStr">
        <is>
          <t>Differs from upstream baseline</t>
        </is>
      </c>
      <c r="G10303" s="3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37" t="inlineStr">
        <is>
          <t>2026-10-06</t>
        </is>
      </c>
      <c r="B10305" s="37" t="inlineStr">
        <is>
          <t>Moves</t>
        </is>
      </c>
      <c r="C10305" s="37" t="inlineStr">
        <is>
          <t>Toxic accuracy</t>
        </is>
      </c>
      <c r="D10305" s="37" t="n">
        <v>90</v>
      </c>
      <c r="E10305" s="37" t="n">
        <v>100</v>
      </c>
      <c r="F10305" s="37" t="inlineStr">
        <is>
          <t>Differs from upstream baseline</t>
        </is>
      </c>
      <c r="G10305" s="3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37" t="inlineStr">
        <is>
          <t>2026-10-06</t>
        </is>
      </c>
      <c r="B10307" s="37" t="inlineStr">
        <is>
          <t>Moves</t>
        </is>
      </c>
      <c r="C10307" s="37" t="inlineStr">
        <is>
          <t>Triple Axel power</t>
        </is>
      </c>
      <c r="D10307" s="37" t="n">
        <v>20</v>
      </c>
      <c r="E10307" s="37" t="n">
        <v>40</v>
      </c>
      <c r="F10307" s="37" t="inlineStr">
        <is>
          <t>Differs from upstream baseline</t>
        </is>
      </c>
      <c r="G10307" s="3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37" t="inlineStr">
        <is>
          <t>2026-10-06</t>
        </is>
      </c>
      <c r="B10309" s="37" t="inlineStr">
        <is>
          <t>Moves</t>
        </is>
      </c>
      <c r="C10309" s="37" t="inlineStr">
        <is>
          <t>Triple Axel pp</t>
        </is>
      </c>
      <c r="D10309" s="37" t="n">
        <v>10</v>
      </c>
      <c r="E10309" s="37" t="n">
        <v>15</v>
      </c>
      <c r="F10309" s="37" t="inlineStr">
        <is>
          <t>Differs from upstream baseline</t>
        </is>
      </c>
      <c r="G10309" s="3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37" t="inlineStr">
        <is>
          <t>2026-10-06</t>
        </is>
      </c>
      <c r="B10311" s="37" t="inlineStr">
        <is>
          <t>Moves</t>
        </is>
      </c>
      <c r="C10311" s="37" t="inlineStr">
        <is>
          <t>Triple Kick accuracy</t>
        </is>
      </c>
      <c r="D10311" s="37" t="n">
        <v>90</v>
      </c>
      <c r="E10311" s="37" t="n">
        <v>100</v>
      </c>
      <c r="F10311" s="37" t="inlineStr">
        <is>
          <t>Differs from upstream baseline</t>
        </is>
      </c>
      <c r="G10311" s="3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37" t="inlineStr">
        <is>
          <t>2026-10-06</t>
        </is>
      </c>
      <c r="B10313" s="37" t="inlineStr">
        <is>
          <t>Moves</t>
        </is>
      </c>
      <c r="C10313" s="37" t="inlineStr">
        <is>
          <t>Trump Card pp</t>
        </is>
      </c>
      <c r="D10313" s="37" t="n">
        <v>5</v>
      </c>
      <c r="E10313" s="37" t="n">
        <v>1</v>
      </c>
      <c r="F10313" s="37" t="inlineStr">
        <is>
          <t>Differs from upstream baseline</t>
        </is>
      </c>
      <c r="G10313" s="3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37" t="inlineStr">
        <is>
          <t>2026-10-06</t>
        </is>
      </c>
      <c r="B10315" s="37" t="inlineStr">
        <is>
          <t>Moves</t>
        </is>
      </c>
      <c r="C10315" s="37" t="inlineStr">
        <is>
          <t>Twister power</t>
        </is>
      </c>
      <c r="D10315" s="37" t="n">
        <v>40</v>
      </c>
      <c r="E10315" s="37" t="n">
        <v>90</v>
      </c>
      <c r="F10315" s="37" t="inlineStr">
        <is>
          <t>Differs from upstream baseline</t>
        </is>
      </c>
      <c r="G10315" s="3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37" t="inlineStr">
        <is>
          <t>2026-10-06</t>
        </is>
      </c>
      <c r="B10317" s="37" t="inlineStr">
        <is>
          <t>Moves</t>
        </is>
      </c>
      <c r="C10317" s="37" t="inlineStr">
        <is>
          <t>Uproar power</t>
        </is>
      </c>
      <c r="D10317" s="37" t="n">
        <v>90</v>
      </c>
      <c r="E10317" s="37" t="n">
        <v>50</v>
      </c>
      <c r="F10317" s="37" t="inlineStr">
        <is>
          <t>Differs from upstream baseline</t>
        </is>
      </c>
      <c r="G10317" s="3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37" t="inlineStr">
        <is>
          <t>2026-10-06</t>
        </is>
      </c>
      <c r="B10319" s="37" t="inlineStr">
        <is>
          <t>Moves</t>
        </is>
      </c>
      <c r="C10319" s="37" t="inlineStr">
        <is>
          <t>Venoshock power</t>
        </is>
      </c>
      <c r="D10319" s="37" t="n">
        <v>65</v>
      </c>
      <c r="E10319" s="37" t="n">
        <v>75</v>
      </c>
      <c r="F10319" s="37" t="inlineStr">
        <is>
          <t>Differs from upstream baseline</t>
        </is>
      </c>
      <c r="G10319" s="3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37" t="inlineStr">
        <is>
          <t>2026-10-06</t>
        </is>
      </c>
      <c r="B10321" s="37" t="inlineStr">
        <is>
          <t>Moves</t>
        </is>
      </c>
      <c r="C10321" s="37" t="inlineStr">
        <is>
          <t>Vine Whip pp</t>
        </is>
      </c>
      <c r="D10321" s="37" t="n">
        <v>25</v>
      </c>
      <c r="E10321" s="37" t="n">
        <v>15</v>
      </c>
      <c r="F10321" s="37" t="inlineStr">
        <is>
          <t>Differs from upstream baseline</t>
        </is>
      </c>
      <c r="G10321" s="3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37" t="inlineStr">
        <is>
          <t>2026-10-06</t>
        </is>
      </c>
      <c r="B10323" s="37" t="inlineStr">
        <is>
          <t>Moves</t>
        </is>
      </c>
      <c r="C10323" s="37" t="inlineStr">
        <is>
          <t>Vital Throw power</t>
        </is>
      </c>
      <c r="D10323" s="37" t="n">
        <v>70</v>
      </c>
      <c r="E10323" s="37" t="n">
        <v>90</v>
      </c>
      <c r="F10323" s="37" t="inlineStr">
        <is>
          <t>Differs from upstream baseline</t>
        </is>
      </c>
      <c r="G10323" s="3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37" t="inlineStr">
        <is>
          <t>2026-10-06</t>
        </is>
      </c>
      <c r="B10325" s="37" t="inlineStr">
        <is>
          <t>Moves</t>
        </is>
      </c>
      <c r="C10325" s="37" t="inlineStr">
        <is>
          <t>Volt Tackle power</t>
        </is>
      </c>
      <c r="D10325" s="37" t="n">
        <v>120</v>
      </c>
      <c r="E10325" s="37" t="n">
        <v>150</v>
      </c>
      <c r="F10325" s="37" t="inlineStr">
        <is>
          <t>Differs from upstream baseline</t>
        </is>
      </c>
      <c r="G10325" s="3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37" t="inlineStr">
        <is>
          <t>2026-10-06</t>
        </is>
      </c>
      <c r="B10327" s="37" t="inlineStr">
        <is>
          <t>Moves</t>
        </is>
      </c>
      <c r="C10327" s="37" t="inlineStr">
        <is>
          <t>Wake-Up Slap power</t>
        </is>
      </c>
      <c r="D10327" s="37" t="n">
        <v>70</v>
      </c>
      <c r="E10327" s="37" t="n">
        <v>60</v>
      </c>
      <c r="F10327" s="37" t="inlineStr">
        <is>
          <t>Differs from upstream baseline</t>
        </is>
      </c>
      <c r="G10327" s="3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37" t="inlineStr">
        <is>
          <t>2026-10-06</t>
        </is>
      </c>
      <c r="B10329" s="37" t="inlineStr">
        <is>
          <t>Moves</t>
        </is>
      </c>
      <c r="C10329" s="37" t="inlineStr">
        <is>
          <t>Water Shuriken power</t>
        </is>
      </c>
      <c r="D10329" s="37" t="n">
        <v>15</v>
      </c>
      <c r="E10329" s="37" t="n">
        <v>20</v>
      </c>
      <c r="F10329" s="37" t="inlineStr">
        <is>
          <t>Differs from upstream baseline</t>
        </is>
      </c>
      <c r="G10329" s="3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37" t="inlineStr">
        <is>
          <t>2026-10-06</t>
        </is>
      </c>
      <c r="B10331" s="37" t="inlineStr">
        <is>
          <t>Moves</t>
        </is>
      </c>
      <c r="C10331" s="37" t="inlineStr">
        <is>
          <t>Whirlpool accuracy</t>
        </is>
      </c>
      <c r="D10331" s="37" t="n">
        <v>85</v>
      </c>
      <c r="E10331" s="37" t="n">
        <v>100</v>
      </c>
      <c r="F10331" s="37" t="inlineStr">
        <is>
          <t>Differs from upstream baseline</t>
        </is>
      </c>
      <c r="G10331" s="3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37" t="inlineStr">
        <is>
          <t>2026-10-06</t>
        </is>
      </c>
      <c r="B10333" s="37" t="inlineStr">
        <is>
          <t>Moves</t>
        </is>
      </c>
      <c r="C10333" s="37" t="inlineStr">
        <is>
          <t>Wild Charge power</t>
        </is>
      </c>
      <c r="D10333" s="37" t="n">
        <v>90</v>
      </c>
      <c r="E10333" s="37" t="n">
        <v>120</v>
      </c>
      <c r="F10333" s="37" t="inlineStr">
        <is>
          <t>Differs from upstream baseline</t>
        </is>
      </c>
      <c r="G10333" s="3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37" t="inlineStr">
        <is>
          <t>2026-10-06</t>
        </is>
      </c>
      <c r="B10335" s="37" t="inlineStr">
        <is>
          <t>Moves</t>
        </is>
      </c>
      <c r="C10335" s="37" t="inlineStr">
        <is>
          <t>Will-O-Wisp accuracy</t>
        </is>
      </c>
      <c r="D10335" s="37" t="n">
        <v>85</v>
      </c>
      <c r="E10335" s="37" t="n">
        <v>90</v>
      </c>
      <c r="F10335" s="37" t="inlineStr">
        <is>
          <t>Differs from upstream baseline</t>
        </is>
      </c>
      <c r="G10335" s="3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37" t="inlineStr">
        <is>
          <t>2026-10-06</t>
        </is>
      </c>
      <c r="B10337" s="37" t="inlineStr">
        <is>
          <t>Moves</t>
        </is>
      </c>
      <c r="C10337" s="37" t="inlineStr">
        <is>
          <t>Work Up pp</t>
        </is>
      </c>
      <c r="D10337" s="37" t="n">
        <v>30</v>
      </c>
      <c r="E10337" s="37" t="n">
        <v>15</v>
      </c>
      <c r="F10337" s="37" t="inlineStr">
        <is>
          <t>Differs from upstream baseline</t>
        </is>
      </c>
      <c r="G10337" s="3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37" t="inlineStr">
        <is>
          <t>2026-10-06</t>
        </is>
      </c>
      <c r="B10339" s="37" t="inlineStr">
        <is>
          <t>Moves</t>
        </is>
      </c>
      <c r="C10339" s="37" t="inlineStr">
        <is>
          <t>Wring Out power</t>
        </is>
      </c>
      <c r="D10339" s="37" t="n">
        <v>120</v>
      </c>
      <c r="E10339" s="37" t="n">
        <v>75</v>
      </c>
      <c r="F10339" s="37" t="inlineStr">
        <is>
          <t>Differs from upstream baseline</t>
        </is>
      </c>
      <c r="G10339" s="3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37" t="inlineStr">
        <is>
          <t>2026-10-06</t>
        </is>
      </c>
      <c r="B10341" s="37" t="inlineStr">
        <is>
          <t>Moves</t>
        </is>
      </c>
      <c r="C10341" s="37" t="inlineStr">
        <is>
          <t>Zen Headbutt accuracy</t>
        </is>
      </c>
      <c r="D10341" s="37" t="n">
        <v>90</v>
      </c>
      <c r="E10341" s="37" t="n">
        <v>100</v>
      </c>
      <c r="F10341" s="37" t="inlineStr">
        <is>
          <t>Differs from upstream baseline</t>
        </is>
      </c>
      <c r="G10341" s="3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37" t="inlineStr">
        <is>
          <t>2026-10-06</t>
        </is>
      </c>
      <c r="B10343" s="37" t="inlineStr">
        <is>
          <t>Evolutions</t>
        </is>
      </c>
      <c r="C10343" s="37" t="inlineStr">
        <is>
          <t>Totodile evolution</t>
        </is>
      </c>
      <c r="D10343" s="37" t="inlineStr">
        <is>
          <t>Lv 18 -&gt; Croconaw</t>
        </is>
      </c>
      <c r="E10343" s="37" t="inlineStr">
        <is>
          <t>Lv 16 -&gt; Croconaw</t>
        </is>
      </c>
      <c r="F10343" s="37" t="inlineStr">
        <is>
          <t>Differs from upstream baseline</t>
        </is>
      </c>
      <c r="G10343" s="37"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37" t="inlineStr">
        <is>
          <t>2026-10-06</t>
        </is>
      </c>
      <c r="B10345" s="37" t="inlineStr">
        <is>
          <t>Moves</t>
        </is>
      </c>
      <c r="C10345" s="37" t="inlineStr">
        <is>
          <t>Constrict category</t>
        </is>
      </c>
      <c r="D10345" s="37" t="inlineStr">
        <is>
          <t>DAMAGE_CATEGORY_PHYSICAL</t>
        </is>
      </c>
      <c r="E10345" s="37" t="inlineStr">
        <is>
          <t>DAMAGE_CATEGORY_SPECIAL</t>
        </is>
      </c>
      <c r="F10345" s="37" t="inlineStr">
        <is>
          <t>Differs from upstream baseline</t>
        </is>
      </c>
      <c r="G10345" s="37"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37" t="inlineStr">
        <is>
          <t>2026-10-06</t>
        </is>
      </c>
      <c r="B10347" s="37" t="inlineStr">
        <is>
          <t>Moves</t>
        </is>
      </c>
      <c r="C10347" s="37" t="inlineStr">
        <is>
          <t>Swallow category</t>
        </is>
      </c>
      <c r="D10347" s="37" t="inlineStr">
        <is>
          <t>DAMAGE_CATEGORY_STATUS</t>
        </is>
      </c>
      <c r="E10347" s="37" t="inlineStr">
        <is>
          <t>DAMAGE_CATEGORY_PHYSICAL</t>
        </is>
      </c>
      <c r="F10347" s="37" t="inlineStr">
        <is>
          <t>Differs from upstream baseline</t>
        </is>
      </c>
      <c r="G10347" s="37"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37" t="inlineStr">
        <is>
          <t>2026-10-07</t>
        </is>
      </c>
      <c r="B10349" s="37" t="inlineStr">
        <is>
          <t>Abilities</t>
        </is>
      </c>
      <c r="C10349" s="37" t="inlineStr">
        <is>
          <t>Abomasnow abilities</t>
        </is>
      </c>
      <c r="D10349" s="37" t="inlineStr">
        <is>
          <t>Snow Warning / Soundproof</t>
        </is>
      </c>
      <c r="E10349" s="37" t="inlineStr">
        <is>
          <t>Adaptability / Adaptability / Soundproof</t>
        </is>
      </c>
      <c r="F10349" s="37" t="inlineStr">
        <is>
          <t>Differs from upstream baseline</t>
        </is>
      </c>
      <c r="G10349" s="37"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37" t="inlineStr">
        <is>
          <t>2026-10-07</t>
        </is>
      </c>
      <c r="B10351" s="37" t="inlineStr">
        <is>
          <t>Abilities</t>
        </is>
      </c>
      <c r="C10351" s="37" t="inlineStr">
        <is>
          <t>Abra abilities</t>
        </is>
      </c>
      <c r="D10351" s="37" t="inlineStr">
        <is>
          <t>Synchronize / Inner Focus / Magic Guard</t>
        </is>
      </c>
      <c r="E10351" s="37" t="inlineStr">
        <is>
          <t>Magic Guard / Magic Guard / Magic Guard</t>
        </is>
      </c>
      <c r="F10351" s="37" t="inlineStr">
        <is>
          <t>Differs from upstream baseline</t>
        </is>
      </c>
      <c r="G10351" s="37"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37" t="inlineStr">
        <is>
          <t>2026-10-07</t>
        </is>
      </c>
      <c r="B10353" s="37" t="inlineStr">
        <is>
          <t>Pokemon Stats</t>
        </is>
      </c>
      <c r="C10353" s="37" t="inlineStr">
        <is>
          <t>Absol baseSpAttack</t>
        </is>
      </c>
      <c r="D10353" s="37" t="n">
        <v>75</v>
      </c>
      <c r="E10353" s="37" t="n">
        <v>115</v>
      </c>
      <c r="F10353" s="37" t="inlineStr">
        <is>
          <t>Differs from upstream baseline</t>
        </is>
      </c>
      <c r="G10353" s="37"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37" t="inlineStr">
        <is>
          <t>2026-10-07</t>
        </is>
      </c>
      <c r="B10355" s="37" t="inlineStr">
        <is>
          <t>Abilities</t>
        </is>
      </c>
      <c r="C10355" s="37" t="inlineStr">
        <is>
          <t>Absol abilities</t>
        </is>
      </c>
      <c r="D10355" s="37" t="inlineStr">
        <is>
          <t>Pressure / Super Luck / Justified</t>
        </is>
      </c>
      <c r="E10355" s="37" t="inlineStr">
        <is>
          <t>Super Luck / Super Luck / Justified</t>
        </is>
      </c>
      <c r="F10355" s="37" t="inlineStr">
        <is>
          <t>Differs from upstream baseline</t>
        </is>
      </c>
      <c r="G10355" s="37"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37" t="inlineStr">
        <is>
          <t>2026-10-07</t>
        </is>
      </c>
      <c r="B10357" s="37" t="inlineStr">
        <is>
          <t>Pokemon Stats</t>
        </is>
      </c>
      <c r="C10357" s="37" t="inlineStr">
        <is>
          <t>Absol baseSpeed</t>
        </is>
      </c>
      <c r="D10357" s="37" t="n">
        <v>115</v>
      </c>
      <c r="E10357" s="37" t="n">
        <v>135</v>
      </c>
      <c r="F10357" s="37" t="inlineStr">
        <is>
          <t>Differs from upstream baseline</t>
        </is>
      </c>
      <c r="G10357" s="37"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37" t="inlineStr">
        <is>
          <t>2026-10-07</t>
        </is>
      </c>
      <c r="B10359" s="37" t="inlineStr">
        <is>
          <t>Pokemon Stats</t>
        </is>
      </c>
      <c r="C10359" s="37" t="inlineStr">
        <is>
          <t>Accelgor baseAttack</t>
        </is>
      </c>
      <c r="D10359" s="37" t="n">
        <v>70</v>
      </c>
      <c r="E10359" s="37" t="n">
        <v>72</v>
      </c>
      <c r="F10359" s="37" t="inlineStr">
        <is>
          <t>Differs from upstream baseline</t>
        </is>
      </c>
      <c r="G10359" s="37"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37" t="inlineStr">
        <is>
          <t>2026-10-07</t>
        </is>
      </c>
      <c r="B10361" s="37" t="inlineStr">
        <is>
          <t>Pokemon Stats</t>
        </is>
      </c>
      <c r="C10361" s="37" t="inlineStr">
        <is>
          <t>Accelgor baseSpAttack</t>
        </is>
      </c>
      <c r="D10361" s="37" t="n">
        <v>100</v>
      </c>
      <c r="E10361" s="37" t="n">
        <v>110</v>
      </c>
      <c r="F10361" s="37" t="inlineStr">
        <is>
          <t>Differs from upstream baseline</t>
        </is>
      </c>
      <c r="G10361" s="37"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37" t="inlineStr">
        <is>
          <t>2026-10-07</t>
        </is>
      </c>
      <c r="B10363" s="37" t="inlineStr">
        <is>
          <t>Pokemon Stats</t>
        </is>
      </c>
      <c r="C10363" s="37" t="inlineStr">
        <is>
          <t>Aegislash baseHP</t>
        </is>
      </c>
      <c r="D10363" s="37" t="n">
        <v>60</v>
      </c>
      <c r="E10363" s="37" t="n">
        <v>64</v>
      </c>
      <c r="F10363" s="37" t="inlineStr">
        <is>
          <t>Differs from upstream baseline</t>
        </is>
      </c>
      <c r="G10363" s="37"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37" t="inlineStr">
        <is>
          <t>2026-10-07</t>
        </is>
      </c>
      <c r="B10365" s="37" t="inlineStr">
        <is>
          <t>Pokemon Stats</t>
        </is>
      </c>
      <c r="C10365" s="37" t="inlineStr">
        <is>
          <t>Aegislash baseSpAttack</t>
        </is>
      </c>
      <c r="D10365" s="37" t="n">
        <v>50</v>
      </c>
      <c r="E10365" s="37" t="n">
        <v>52</v>
      </c>
      <c r="F10365" s="37" t="inlineStr">
        <is>
          <t>Differs from upstream baseline</t>
        </is>
      </c>
      <c r="G10365" s="37"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37" t="inlineStr">
        <is>
          <t>2026-10-07</t>
        </is>
      </c>
      <c r="B10367" s="37" t="inlineStr">
        <is>
          <t>Abilities</t>
        </is>
      </c>
      <c r="C10367" s="37" t="inlineStr">
        <is>
          <t>Aerodactyl abilities</t>
        </is>
      </c>
      <c r="D10367" s="37" t="inlineStr">
        <is>
          <t>Rock Head / Pressure / Unnerve</t>
        </is>
      </c>
      <c r="E10367" s="37" t="inlineStr">
        <is>
          <t>Rock Head / Rock Head / Unnerve</t>
        </is>
      </c>
      <c r="F10367" s="37" t="inlineStr">
        <is>
          <t>Differs from upstream baseline</t>
        </is>
      </c>
      <c r="G10367" s="37"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37" t="inlineStr">
        <is>
          <t>2026-10-07</t>
        </is>
      </c>
      <c r="B10369" s="37" t="inlineStr">
        <is>
          <t>Abilities</t>
        </is>
      </c>
      <c r="C10369" s="37" t="inlineStr">
        <is>
          <t>Aipom abilities</t>
        </is>
      </c>
      <c r="D10369" s="37" t="inlineStr">
        <is>
          <t>Run Away / Pickup / Skill Link</t>
        </is>
      </c>
      <c r="E10369" s="37" t="inlineStr">
        <is>
          <t>Technician / Technician / Skill Link</t>
        </is>
      </c>
      <c r="F10369" s="37" t="inlineStr">
        <is>
          <t>Differs from upstream baseline</t>
        </is>
      </c>
      <c r="G10369" s="37"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37" t="inlineStr">
        <is>
          <t>2026-10-07</t>
        </is>
      </c>
      <c r="B10371" s="37" t="inlineStr">
        <is>
          <t>Abilities</t>
        </is>
      </c>
      <c r="C10371" s="37" t="inlineStr">
        <is>
          <t>Alakazam abilities</t>
        </is>
      </c>
      <c r="D10371" s="37" t="inlineStr">
        <is>
          <t>Synchronize / Inner Focus / Magic Guard</t>
        </is>
      </c>
      <c r="E10371" s="37" t="inlineStr">
        <is>
          <t>Magic Guard / Inner Focus / Magic Guard</t>
        </is>
      </c>
      <c r="F10371" s="37" t="inlineStr">
        <is>
          <t>Differs from upstream baseline</t>
        </is>
      </c>
      <c r="G10371" s="37"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37" t="inlineStr">
        <is>
          <t>2026-10-07</t>
        </is>
      </c>
      <c r="B10373" s="37" t="inlineStr">
        <is>
          <t>Pokemon Stats</t>
        </is>
      </c>
      <c r="C10373" s="37" t="inlineStr">
        <is>
          <t>Alomomola baseAttack</t>
        </is>
      </c>
      <c r="D10373" s="37" t="n">
        <v>75</v>
      </c>
      <c r="E10373" s="37" t="n">
        <v>86</v>
      </c>
      <c r="F10373" s="37" t="inlineStr">
        <is>
          <t>Differs from upstream baseline</t>
        </is>
      </c>
      <c r="G10373" s="37"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37" t="inlineStr">
        <is>
          <t>2026-10-07</t>
        </is>
      </c>
      <c r="B10375" s="37" t="inlineStr">
        <is>
          <t>Pokemon Stats</t>
        </is>
      </c>
      <c r="C10375" s="37" t="inlineStr">
        <is>
          <t>Alomomola baseSpDefense</t>
        </is>
      </c>
      <c r="D10375" s="37" t="n">
        <v>45</v>
      </c>
      <c r="E10375" s="37" t="n">
        <v>55</v>
      </c>
      <c r="F10375" s="37" t="inlineStr">
        <is>
          <t>Differs from upstream baseline</t>
        </is>
      </c>
      <c r="G10375" s="37"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37" t="inlineStr">
        <is>
          <t>2026-10-07</t>
        </is>
      </c>
      <c r="B10377" s="37" t="inlineStr">
        <is>
          <t>Pokemon Stats</t>
        </is>
      </c>
      <c r="C10377" s="37" t="inlineStr">
        <is>
          <t>Altaria baseAttack</t>
        </is>
      </c>
      <c r="D10377" s="37" t="n">
        <v>70</v>
      </c>
      <c r="E10377" s="37" t="n">
        <v>80</v>
      </c>
      <c r="F10377" s="37" t="inlineStr">
        <is>
          <t>Differs from upstream baseline</t>
        </is>
      </c>
      <c r="G10377" s="37"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37" t="inlineStr">
        <is>
          <t>2026-10-07</t>
        </is>
      </c>
      <c r="B10379" s="37" t="inlineStr">
        <is>
          <t>Abilities</t>
        </is>
      </c>
      <c r="C10379" s="37" t="inlineStr">
        <is>
          <t>Altaria abilities</t>
        </is>
      </c>
      <c r="D10379" s="37" t="inlineStr">
        <is>
          <t>Natural Cure / Cloud Nine</t>
        </is>
      </c>
      <c r="E10379" s="37" t="inlineStr">
        <is>
          <t>Serene Grace / Cloud Nine</t>
        </is>
      </c>
      <c r="F10379" s="37" t="inlineStr">
        <is>
          <t>Differs from upstream baseline</t>
        </is>
      </c>
      <c r="G10379" s="37"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37" t="inlineStr">
        <is>
          <t>2026-10-07</t>
        </is>
      </c>
      <c r="B10381" s="37" t="inlineStr">
        <is>
          <t>Pokemon Stats</t>
        </is>
      </c>
      <c r="C10381" s="37" t="inlineStr">
        <is>
          <t>Altaria baseSpAttack</t>
        </is>
      </c>
      <c r="D10381" s="37" t="n">
        <v>110</v>
      </c>
      <c r="E10381" s="37" t="n">
        <v>120</v>
      </c>
      <c r="F10381" s="37" t="inlineStr">
        <is>
          <t>Differs from upstream baseline</t>
        </is>
      </c>
      <c r="G10381" s="37"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37" t="inlineStr">
        <is>
          <t>2026-10-07</t>
        </is>
      </c>
      <c r="B10383" s="37" t="inlineStr">
        <is>
          <t>Abilities</t>
        </is>
      </c>
      <c r="C10383" s="37" t="inlineStr">
        <is>
          <t>Ambipom abilities</t>
        </is>
      </c>
      <c r="D10383" s="37" t="inlineStr">
        <is>
          <t>Technician / Pickup / Skill Link</t>
        </is>
      </c>
      <c r="E10383" s="37" t="inlineStr">
        <is>
          <t>Technician / Technician / Skill Link</t>
        </is>
      </c>
      <c r="F10383" s="37" t="inlineStr">
        <is>
          <t>Differs from upstream baseline</t>
        </is>
      </c>
      <c r="G10383" s="37"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37" t="inlineStr">
        <is>
          <t>2026-10-07</t>
        </is>
      </c>
      <c r="B10385" s="37" t="inlineStr">
        <is>
          <t>Pokemon Stats</t>
        </is>
      </c>
      <c r="C10385" s="37" t="inlineStr">
        <is>
          <t>Amoonguss baseSpeed</t>
        </is>
      </c>
      <c r="D10385" s="37" t="n">
        <v>30</v>
      </c>
      <c r="E10385" s="37" t="n">
        <v>32</v>
      </c>
      <c r="F10385" s="37" t="inlineStr">
        <is>
          <t>Differs from upstream baseline</t>
        </is>
      </c>
      <c r="G10385" s="37"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37" t="inlineStr">
        <is>
          <t>2026-10-07</t>
        </is>
      </c>
      <c r="B10387" s="37" t="inlineStr">
        <is>
          <t>Pokemon Stats</t>
        </is>
      </c>
      <c r="C10387" s="37" t="inlineStr">
        <is>
          <t>Ampharos baseSpAttack</t>
        </is>
      </c>
      <c r="D10387" s="37" t="n">
        <v>115</v>
      </c>
      <c r="E10387" s="37" t="n">
        <v>125</v>
      </c>
      <c r="F10387" s="37" t="inlineStr">
        <is>
          <t>Differs from upstream baseline</t>
        </is>
      </c>
      <c r="G10387" s="37"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37" t="inlineStr">
        <is>
          <t>2026-10-07</t>
        </is>
      </c>
      <c r="B10389" s="37" t="inlineStr">
        <is>
          <t>Pokemon Stats</t>
        </is>
      </c>
      <c r="C10389" s="37" t="inlineStr">
        <is>
          <t>Ampharos baseDefense</t>
        </is>
      </c>
      <c r="D10389" s="37" t="n">
        <v>20</v>
      </c>
      <c r="E10389" s="37" t="n">
        <v>95</v>
      </c>
      <c r="F10389" s="37" t="inlineStr">
        <is>
          <t>Differs from upstream baseline</t>
        </is>
      </c>
      <c r="G10389" s="37"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37" t="inlineStr">
        <is>
          <t>2026-10-07</t>
        </is>
      </c>
      <c r="B10391" s="37" t="inlineStr">
        <is>
          <t>Pokemon Stats</t>
        </is>
      </c>
      <c r="C10391" s="37" t="inlineStr">
        <is>
          <t>Annihilape baseAttack</t>
        </is>
      </c>
      <c r="D10391" s="37" t="n">
        <v>115</v>
      </c>
      <c r="E10391" s="37" t="n">
        <v>126</v>
      </c>
      <c r="F10391" s="37" t="inlineStr">
        <is>
          <t>Differs from upstream baseline</t>
        </is>
      </c>
      <c r="G10391" s="37"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37" t="inlineStr">
        <is>
          <t>2026-10-07</t>
        </is>
      </c>
      <c r="B10393" s="37" t="inlineStr">
        <is>
          <t>Pokemon Stats</t>
        </is>
      </c>
      <c r="C10393" s="37" t="inlineStr">
        <is>
          <t>Annihilape baseSpeed</t>
        </is>
      </c>
      <c r="D10393" s="37" t="n">
        <v>90</v>
      </c>
      <c r="E10393" s="37" t="n">
        <v>99</v>
      </c>
      <c r="F10393" s="37" t="inlineStr">
        <is>
          <t>Differs from upstream baseline</t>
        </is>
      </c>
      <c r="G10393" s="37"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37" t="inlineStr">
        <is>
          <t>2026-10-07</t>
        </is>
      </c>
      <c r="B10395" s="37" t="inlineStr">
        <is>
          <t>Abilities</t>
        </is>
      </c>
      <c r="C10395" s="37" t="inlineStr">
        <is>
          <t>Arbok abilities</t>
        </is>
      </c>
      <c r="D10395" s="37" t="inlineStr">
        <is>
          <t>Intimidate / Shed Skin / Unnerve</t>
        </is>
      </c>
      <c r="E10395" s="37" t="inlineStr">
        <is>
          <t>Intimidate / Intimidate / Unnerve</t>
        </is>
      </c>
      <c r="F10395" s="37" t="inlineStr">
        <is>
          <t>Differs from upstream baseline</t>
        </is>
      </c>
      <c r="G10395" s="37"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37" t="inlineStr">
        <is>
          <t>2026-10-07</t>
        </is>
      </c>
      <c r="B10397" s="37" t="inlineStr">
        <is>
          <t>Pokemon Stats</t>
        </is>
      </c>
      <c r="C10397" s="37" t="inlineStr">
        <is>
          <t>Archeops baseHP</t>
        </is>
      </c>
      <c r="D10397" s="37" t="n">
        <v>75</v>
      </c>
      <c r="E10397" s="37" t="n">
        <v>85</v>
      </c>
      <c r="F10397" s="37" t="inlineStr">
        <is>
          <t>Differs from upstream baseline</t>
        </is>
      </c>
      <c r="G10397" s="37"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37" t="inlineStr">
        <is>
          <t>2026-10-07</t>
        </is>
      </c>
      <c r="B10399" s="37" t="inlineStr">
        <is>
          <t>Abilities</t>
        </is>
      </c>
      <c r="C10399" s="37" t="inlineStr">
        <is>
          <t>Archeops abilities</t>
        </is>
      </c>
      <c r="D10399" s="37" t="inlineStr">
        <is>
          <t>Defeatist</t>
        </is>
      </c>
      <c r="E10399" s="37" t="inlineStr">
        <is>
          <t>Defeatist / Unburden / Early Bird</t>
        </is>
      </c>
      <c r="F10399" s="37" t="inlineStr">
        <is>
          <t>Differs from upstream baseline</t>
        </is>
      </c>
      <c r="G10399" s="37"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37" t="inlineStr">
        <is>
          <t>2026-10-07</t>
        </is>
      </c>
      <c r="B10401" s="37" t="inlineStr">
        <is>
          <t>Pokemon Stats</t>
        </is>
      </c>
      <c r="C10401" s="37" t="inlineStr">
        <is>
          <t>Ariados baseDefense</t>
        </is>
      </c>
      <c r="D10401" s="37" t="n">
        <v>70</v>
      </c>
      <c r="E10401" s="37" t="n">
        <v>80</v>
      </c>
      <c r="F10401" s="37" t="inlineStr">
        <is>
          <t>Differs from upstream baseline</t>
        </is>
      </c>
      <c r="G10401" s="37"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37" t="inlineStr">
        <is>
          <t>2026-10-07</t>
        </is>
      </c>
      <c r="B10403" s="37" t="inlineStr">
        <is>
          <t>Pokemon Stats</t>
        </is>
      </c>
      <c r="C10403" s="37" t="inlineStr">
        <is>
          <t>Ariados baseSpeed</t>
        </is>
      </c>
      <c r="D10403" s="37" t="n">
        <v>40</v>
      </c>
      <c r="E10403" s="37" t="n">
        <v>70</v>
      </c>
      <c r="F10403" s="37" t="inlineStr">
        <is>
          <t>Differs from upstream baseline</t>
        </is>
      </c>
      <c r="G10403" s="37"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37" t="inlineStr">
        <is>
          <t>2026-10-07</t>
        </is>
      </c>
      <c r="B10405" s="37" t="inlineStr">
        <is>
          <t>Abilities</t>
        </is>
      </c>
      <c r="C10405" s="37" t="inlineStr">
        <is>
          <t>Armaldo abilities</t>
        </is>
      </c>
      <c r="D10405" s="37" t="inlineStr">
        <is>
          <t>Battle Armor / Swift Swim</t>
        </is>
      </c>
      <c r="E10405" s="37" t="inlineStr">
        <is>
          <t>Swift Swim / Battle Armor / Swift Swim</t>
        </is>
      </c>
      <c r="F10405" s="37" t="inlineStr">
        <is>
          <t>Differs from upstream baseline</t>
        </is>
      </c>
      <c r="G10405" s="37"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37" t="inlineStr">
        <is>
          <t>2026-10-07</t>
        </is>
      </c>
      <c r="B10407" s="37" t="inlineStr">
        <is>
          <t>Pokemon Stats</t>
        </is>
      </c>
      <c r="C10407" s="37" t="inlineStr">
        <is>
          <t>Aromatisse baseDefense</t>
        </is>
      </c>
      <c r="D10407" s="37" t="n">
        <v>72</v>
      </c>
      <c r="E10407" s="37" t="n">
        <v>73</v>
      </c>
      <c r="F10407" s="37" t="inlineStr">
        <is>
          <t>Differs from upstream baseline</t>
        </is>
      </c>
      <c r="G10407" s="37"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37" t="inlineStr">
        <is>
          <t>2026-10-07</t>
        </is>
      </c>
      <c r="B10409" s="37" t="inlineStr">
        <is>
          <t>Pokemon Stats</t>
        </is>
      </c>
      <c r="C10409" s="37" t="inlineStr">
        <is>
          <t>Aromatisse baseSpeed</t>
        </is>
      </c>
      <c r="D10409" s="37" t="n">
        <v>29</v>
      </c>
      <c r="E10409" s="37" t="n">
        <v>33</v>
      </c>
      <c r="F10409" s="37" t="inlineStr">
        <is>
          <t>Differs from upstream baseline</t>
        </is>
      </c>
      <c r="G10409" s="37"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37" t="inlineStr">
        <is>
          <t>2026-10-07</t>
        </is>
      </c>
      <c r="B10411" s="37" t="inlineStr">
        <is>
          <t>Pokemon Stats</t>
        </is>
      </c>
      <c r="C10411" s="37" t="inlineStr">
        <is>
          <t>Aron baseDefense</t>
        </is>
      </c>
      <c r="D10411" s="37" t="n">
        <v>100</v>
      </c>
      <c r="E10411" s="37" t="n">
        <v>120</v>
      </c>
      <c r="F10411" s="37" t="inlineStr">
        <is>
          <t>Differs from upstream baseline</t>
        </is>
      </c>
      <c r="G10411" s="37"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37" t="inlineStr">
        <is>
          <t>2026-10-07</t>
        </is>
      </c>
      <c r="B10413" s="37" t="inlineStr">
        <is>
          <t>Pokemon Stats</t>
        </is>
      </c>
      <c r="C10413" s="37" t="inlineStr">
        <is>
          <t>Articuno baseSpAttack</t>
        </is>
      </c>
      <c r="D10413" s="37" t="n">
        <v>95</v>
      </c>
      <c r="E10413" s="37" t="n">
        <v>125</v>
      </c>
      <c r="F10413" s="37" t="inlineStr">
        <is>
          <t>Differs from upstream baseline</t>
        </is>
      </c>
      <c r="G10413" s="37"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37" t="inlineStr">
        <is>
          <t>2026-10-07</t>
        </is>
      </c>
      <c r="B10415" s="37" t="inlineStr">
        <is>
          <t>Abilities</t>
        </is>
      </c>
      <c r="C10415" s="37" t="inlineStr">
        <is>
          <t>Articuno abilities</t>
        </is>
      </c>
      <c r="D10415" s="37" t="inlineStr">
        <is>
          <t>Pressure / Snow Cloak</t>
        </is>
      </c>
      <c r="E10415" s="37" t="inlineStr">
        <is>
          <t>Snow Cloak / Snow Cloak / Snow Cloak</t>
        </is>
      </c>
      <c r="F10415" s="37" t="inlineStr">
        <is>
          <t>Differs from upstream baseline</t>
        </is>
      </c>
      <c r="G10415" s="37"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37" t="inlineStr">
        <is>
          <t>2026-10-07</t>
        </is>
      </c>
      <c r="B10417" s="37" t="inlineStr">
        <is>
          <t>Pokemon Stats</t>
        </is>
      </c>
      <c r="C10417" s="37" t="inlineStr">
        <is>
          <t>Audino baseDefense</t>
        </is>
      </c>
      <c r="D10417" s="37" t="n">
        <v>86</v>
      </c>
      <c r="E10417" s="37" t="n">
        <v>101</v>
      </c>
      <c r="F10417" s="37" t="inlineStr">
        <is>
          <t>Differs from upstream baseline</t>
        </is>
      </c>
      <c r="G10417" s="37"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37" t="inlineStr">
        <is>
          <t>2026-10-07</t>
        </is>
      </c>
      <c r="B10419" s="37" t="inlineStr">
        <is>
          <t>Pokemon Stats</t>
        </is>
      </c>
      <c r="C10419" s="37" t="inlineStr">
        <is>
          <t>Audino baseSpeed</t>
        </is>
      </c>
      <c r="D10419" s="37" t="n">
        <v>50</v>
      </c>
      <c r="E10419" s="37" t="n">
        <v>77</v>
      </c>
      <c r="F10419" s="37" t="inlineStr">
        <is>
          <t>Differs from upstream baseline</t>
        </is>
      </c>
      <c r="G10419" s="37"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37" t="inlineStr">
        <is>
          <t>2026-10-07</t>
        </is>
      </c>
      <c r="B10421" s="37" t="inlineStr">
        <is>
          <t>Pokemon Stats</t>
        </is>
      </c>
      <c r="C10421" s="37" t="inlineStr">
        <is>
          <t>Aurorus baseHP</t>
        </is>
      </c>
      <c r="D10421" s="37" t="n">
        <v>123</v>
      </c>
      <c r="E10421" s="37" t="n">
        <v>138</v>
      </c>
      <c r="F10421" s="37" t="inlineStr">
        <is>
          <t>Differs from upstream baseline</t>
        </is>
      </c>
      <c r="G10421" s="37"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37" t="inlineStr">
        <is>
          <t>2026-10-07</t>
        </is>
      </c>
      <c r="B10423" s="37" t="inlineStr">
        <is>
          <t>Abilities</t>
        </is>
      </c>
      <c r="C10423" s="37" t="inlineStr">
        <is>
          <t>Aurorus abilities</t>
        </is>
      </c>
      <c r="D10423" s="37" t="inlineStr">
        <is>
          <t>Refrigerate / Snow Warning</t>
        </is>
      </c>
      <c r="E10423" s="37" t="inlineStr">
        <is>
          <t>Refrigerate / Refrigerate / Filter</t>
        </is>
      </c>
      <c r="F10423" s="37" t="inlineStr">
        <is>
          <t>Differs from upstream baseline</t>
        </is>
      </c>
      <c r="G10423" s="37"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37" t="inlineStr">
        <is>
          <t>2026-10-07</t>
        </is>
      </c>
      <c r="B10425" s="37" t="inlineStr">
        <is>
          <t>Pokemon Stats</t>
        </is>
      </c>
      <c r="C10425" s="37" t="inlineStr">
        <is>
          <t>Avalugg baseSpAttack</t>
        </is>
      </c>
      <c r="D10425" s="37" t="n">
        <v>44</v>
      </c>
      <c r="E10425" s="37" t="n">
        <v>30</v>
      </c>
      <c r="F10425" s="37" t="inlineStr">
        <is>
          <t>Differs from upstream baseline</t>
        </is>
      </c>
      <c r="G10425" s="37"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37" t="inlineStr">
        <is>
          <t>2026-10-07</t>
        </is>
      </c>
      <c r="B10427" s="37" t="inlineStr">
        <is>
          <t>Pokemon Stats</t>
        </is>
      </c>
      <c r="C10427" s="37" t="inlineStr">
        <is>
          <t>Azelf baseAttack</t>
        </is>
      </c>
      <c r="D10427" s="37" t="n">
        <v>125</v>
      </c>
      <c r="E10427" s="37" t="n">
        <v>135</v>
      </c>
      <c r="F10427" s="37" t="inlineStr">
        <is>
          <t>Differs from upstream baseline</t>
        </is>
      </c>
      <c r="G10427" s="37"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37" t="inlineStr">
        <is>
          <t>2026-10-07</t>
        </is>
      </c>
      <c r="B10429" s="37" t="inlineStr">
        <is>
          <t>Pokemon Stats</t>
        </is>
      </c>
      <c r="C10429" s="37" t="inlineStr">
        <is>
          <t>Azumarill baseAttack</t>
        </is>
      </c>
      <c r="D10429" s="37" t="n">
        <v>50</v>
      </c>
      <c r="E10429" s="37" t="n">
        <v>60</v>
      </c>
      <c r="F10429" s="37" t="inlineStr">
        <is>
          <t>Differs from upstream baseline</t>
        </is>
      </c>
      <c r="G10429" s="37"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37" t="inlineStr">
        <is>
          <t>2026-10-07</t>
        </is>
      </c>
      <c r="B10431" s="37" t="inlineStr">
        <is>
          <t>Abilities</t>
        </is>
      </c>
      <c r="C10431" s="37" t="inlineStr">
        <is>
          <t>Azumarill abilities</t>
        </is>
      </c>
      <c r="D10431" s="37" t="inlineStr">
        <is>
          <t>Thick Fat / Huge Power / Sap Sipper</t>
        </is>
      </c>
      <c r="E10431" s="37" t="inlineStr">
        <is>
          <t>Huge Power / Huge Power / Sap Sipper</t>
        </is>
      </c>
      <c r="F10431" s="37" t="inlineStr">
        <is>
          <t>Differs from upstream baseline</t>
        </is>
      </c>
      <c r="G10431" s="37"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37" t="inlineStr">
        <is>
          <t>2026-10-07</t>
        </is>
      </c>
      <c r="B10433" s="37" t="inlineStr">
        <is>
          <t>Abilities</t>
        </is>
      </c>
      <c r="C10433" s="37" t="inlineStr">
        <is>
          <t>Azurill abilities</t>
        </is>
      </c>
      <c r="D10433" s="37" t="inlineStr">
        <is>
          <t>Thick Fat / Huge Power / Sap Sipper</t>
        </is>
      </c>
      <c r="E10433" s="37" t="inlineStr">
        <is>
          <t>Huge Power / Huge Power / Sap Sipper</t>
        </is>
      </c>
      <c r="F10433" s="37" t="inlineStr">
        <is>
          <t>Differs from upstream baseline</t>
        </is>
      </c>
      <c r="G10433" s="37"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37" t="inlineStr">
        <is>
          <t>2026-10-07</t>
        </is>
      </c>
      <c r="B10435" s="37" t="inlineStr">
        <is>
          <t>Abilities</t>
        </is>
      </c>
      <c r="C10435" s="37" t="inlineStr">
        <is>
          <t>Bagon abilities</t>
        </is>
      </c>
      <c r="D10435" s="37" t="inlineStr">
        <is>
          <t>Rock Head / Sheer Force</t>
        </is>
      </c>
      <c r="E10435" s="37" t="inlineStr">
        <is>
          <t>Rock Head / Rock Head / Sheer Force</t>
        </is>
      </c>
      <c r="F10435" s="37" t="inlineStr">
        <is>
          <t>Differs from upstream baseline</t>
        </is>
      </c>
      <c r="G10435" s="37"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37" t="inlineStr">
        <is>
          <t>2026-10-07</t>
        </is>
      </c>
      <c r="B10437" s="37" t="inlineStr">
        <is>
          <t>Pokemon Stats</t>
        </is>
      </c>
      <c r="C10437" s="37" t="inlineStr">
        <is>
          <t>Banette baseSpeed</t>
        </is>
      </c>
      <c r="D10437" s="37" t="n">
        <v>65</v>
      </c>
      <c r="E10437" s="37" t="n">
        <v>85</v>
      </c>
      <c r="F10437" s="37" t="inlineStr">
        <is>
          <t>Differs from upstream baseline</t>
        </is>
      </c>
      <c r="G10437" s="37"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37" t="inlineStr">
        <is>
          <t>2026-10-07</t>
        </is>
      </c>
      <c r="B10439" s="37" t="inlineStr">
        <is>
          <t>Pokemon Stats</t>
        </is>
      </c>
      <c r="C10439" s="37" t="inlineStr">
        <is>
          <t>Banette baseAttack</t>
        </is>
      </c>
      <c r="D10439" s="37" t="n">
        <v>165</v>
      </c>
      <c r="E10439" s="37" t="n">
        <v>175</v>
      </c>
      <c r="F10439" s="37" t="inlineStr">
        <is>
          <t>Differs from upstream baseline</t>
        </is>
      </c>
      <c r="G10439" s="37"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37" t="inlineStr">
        <is>
          <t>2026-10-07</t>
        </is>
      </c>
      <c r="B10441" s="37" t="inlineStr">
        <is>
          <t>Pokemon Stats</t>
        </is>
      </c>
      <c r="C10441" s="37" t="inlineStr">
        <is>
          <t>Barbaracle baseHP</t>
        </is>
      </c>
      <c r="D10441" s="37" t="n">
        <v>72</v>
      </c>
      <c r="E10441" s="37" t="n">
        <v>82</v>
      </c>
      <c r="F10441" s="37" t="inlineStr">
        <is>
          <t>Differs from upstream baseline</t>
        </is>
      </c>
      <c r="G10441" s="37"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37" t="inlineStr">
        <is>
          <t>2026-10-07</t>
        </is>
      </c>
      <c r="B10443" s="37" t="inlineStr">
        <is>
          <t>Pokemon Stats</t>
        </is>
      </c>
      <c r="C10443" s="37" t="inlineStr">
        <is>
          <t>Barbaracle baseSpAttack</t>
        </is>
      </c>
      <c r="D10443" s="37" t="n">
        <v>54</v>
      </c>
      <c r="E10443" s="37" t="n">
        <v>30</v>
      </c>
      <c r="F10443" s="37" t="inlineStr">
        <is>
          <t>Differs from upstream baseline</t>
        </is>
      </c>
      <c r="G10443" s="37"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37" t="inlineStr">
        <is>
          <t>2026-10-07</t>
        </is>
      </c>
      <c r="B10445" s="37" t="inlineStr">
        <is>
          <t>Pokemon Stats</t>
        </is>
      </c>
      <c r="C10445" s="37" t="inlineStr">
        <is>
          <t>Barbaracle baseSpeed</t>
        </is>
      </c>
      <c r="D10445" s="37" t="n">
        <v>68</v>
      </c>
      <c r="E10445" s="37" t="n">
        <v>79</v>
      </c>
      <c r="F10445" s="37" t="inlineStr">
        <is>
          <t>Differs from upstream baseline</t>
        </is>
      </c>
      <c r="G10445" s="37"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37" t="inlineStr">
        <is>
          <t>2026-10-07</t>
        </is>
      </c>
      <c r="B10447" s="37" t="inlineStr">
        <is>
          <t>Pokemon Stats</t>
        </is>
      </c>
      <c r="C10447" s="37" t="inlineStr">
        <is>
          <t>Basculin baseDefense</t>
        </is>
      </c>
      <c r="D10447" s="37" t="n">
        <v>65</v>
      </c>
      <c r="E10447" s="37" t="n">
        <v>81</v>
      </c>
      <c r="F10447" s="37" t="inlineStr">
        <is>
          <t>Differs from upstream baseline</t>
        </is>
      </c>
      <c r="G10447" s="37"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37" t="inlineStr">
        <is>
          <t>2026-10-07</t>
        </is>
      </c>
      <c r="B10449" s="37" t="inlineStr">
        <is>
          <t>Pokemon Stats</t>
        </is>
      </c>
      <c r="C10449" s="37" t="inlineStr">
        <is>
          <t>Basculin baseHP</t>
        </is>
      </c>
      <c r="D10449" s="37" t="n">
        <v>70</v>
      </c>
      <c r="E10449" s="37" t="n">
        <v>80</v>
      </c>
      <c r="F10449" s="37" t="inlineStr">
        <is>
          <t>Differs from upstream baseline</t>
        </is>
      </c>
      <c r="G10449" s="37"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37" t="inlineStr">
        <is>
          <t>2026-10-07</t>
        </is>
      </c>
      <c r="B10451" s="37" t="inlineStr">
        <is>
          <t>Abilities</t>
        </is>
      </c>
      <c r="C10451" s="37" t="inlineStr">
        <is>
          <t>Basculin abilities</t>
        </is>
      </c>
      <c r="D10451" s="37" t="inlineStr">
        <is>
          <t>Reckless / Adaptability / Mold Breaker</t>
        </is>
      </c>
      <c r="E10451" s="37" t="inlineStr">
        <is>
          <t>Adaptability / Reckless / Mold Breaker</t>
        </is>
      </c>
      <c r="F10451" s="37" t="inlineStr">
        <is>
          <t>Differs from upstream baseline</t>
        </is>
      </c>
      <c r="G10451" s="37"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37" t="inlineStr">
        <is>
          <t>2026-10-07</t>
        </is>
      </c>
      <c r="B10453" s="37" t="inlineStr">
        <is>
          <t>Pokemon Stats</t>
        </is>
      </c>
      <c r="C10453" s="37" t="inlineStr">
        <is>
          <t>Bastiodon baseHP</t>
        </is>
      </c>
      <c r="D10453" s="37" t="n">
        <v>60</v>
      </c>
      <c r="E10453" s="37" t="n">
        <v>80</v>
      </c>
      <c r="F10453" s="37" t="inlineStr">
        <is>
          <t>Differs from upstream baseline</t>
        </is>
      </c>
      <c r="G10453" s="37"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37" t="inlineStr">
        <is>
          <t>2026-10-07</t>
        </is>
      </c>
      <c r="B10455" s="37" t="inlineStr">
        <is>
          <t>Pokemon Stats</t>
        </is>
      </c>
      <c r="C10455" s="37" t="inlineStr">
        <is>
          <t>Bastiodon baseSpAttack</t>
        </is>
      </c>
      <c r="D10455" s="37" t="n">
        <v>47</v>
      </c>
      <c r="E10455" s="37" t="n">
        <v>7</v>
      </c>
      <c r="F10455" s="37" t="inlineStr">
        <is>
          <t>Differs from upstream baseline</t>
        </is>
      </c>
      <c r="G10455" s="37"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37" t="inlineStr">
        <is>
          <t>2026-10-07</t>
        </is>
      </c>
      <c r="B10457" s="37" t="inlineStr">
        <is>
          <t>Pokemon Stats</t>
        </is>
      </c>
      <c r="C10457" s="37" t="inlineStr">
        <is>
          <t>Beartic baseAttack</t>
        </is>
      </c>
      <c r="D10457" s="37" t="n">
        <v>130</v>
      </c>
      <c r="E10457" s="37" t="n">
        <v>152</v>
      </c>
      <c r="F10457" s="37" t="inlineStr">
        <is>
          <t>Differs from upstream baseline</t>
        </is>
      </c>
      <c r="G10457" s="37"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37" t="inlineStr">
        <is>
          <t>2026-10-07</t>
        </is>
      </c>
      <c r="B10459" s="37" t="inlineStr">
        <is>
          <t>Pokemon Stats</t>
        </is>
      </c>
      <c r="C10459" s="37" t="inlineStr">
        <is>
          <t>Beartic baseSpDefense</t>
        </is>
      </c>
      <c r="D10459" s="37" t="n">
        <v>80</v>
      </c>
      <c r="E10459" s="37" t="n">
        <v>90</v>
      </c>
      <c r="F10459" s="37" t="inlineStr">
        <is>
          <t>Differs from upstream baseline</t>
        </is>
      </c>
      <c r="G10459" s="37"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37" t="inlineStr">
        <is>
          <t>2026-10-07</t>
        </is>
      </c>
      <c r="B10461" s="37" t="inlineStr">
        <is>
          <t>Abilities</t>
        </is>
      </c>
      <c r="C10461" s="37" t="inlineStr">
        <is>
          <t>Beautifly abilities</t>
        </is>
      </c>
      <c r="D10461" s="37" t="inlineStr">
        <is>
          <t>Swarm / Rivalry</t>
        </is>
      </c>
      <c r="E10461" s="37" t="inlineStr">
        <is>
          <t>Tinted Lens / Shield Dust / Rivalry</t>
        </is>
      </c>
      <c r="F10461" s="37" t="inlineStr">
        <is>
          <t>Differs from upstream baseline</t>
        </is>
      </c>
      <c r="G10461" s="37"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37" t="inlineStr">
        <is>
          <t>2026-10-07</t>
        </is>
      </c>
      <c r="B10463" s="37" t="inlineStr">
        <is>
          <t>Pokemon Stats</t>
        </is>
      </c>
      <c r="C10463" s="37" t="inlineStr">
        <is>
          <t>Beheeyem baseAttack</t>
        </is>
      </c>
      <c r="D10463" s="37" t="n">
        <v>75</v>
      </c>
      <c r="E10463" s="37" t="n">
        <v>35</v>
      </c>
      <c r="F10463" s="37" t="inlineStr">
        <is>
          <t>Differs from upstream baseline</t>
        </is>
      </c>
      <c r="G10463" s="37"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37" t="inlineStr">
        <is>
          <t>2026-10-07</t>
        </is>
      </c>
      <c r="B10465" s="37" t="inlineStr">
        <is>
          <t>Pokemon Stats</t>
        </is>
      </c>
      <c r="C10465" s="37" t="inlineStr">
        <is>
          <t>Beheeyem baseSpAttack</t>
        </is>
      </c>
      <c r="D10465" s="37" t="n">
        <v>125</v>
      </c>
      <c r="E10465" s="37" t="n">
        <v>165</v>
      </c>
      <c r="F10465" s="37" t="inlineStr">
        <is>
          <t>Differs from upstream baseline</t>
        </is>
      </c>
      <c r="G10465" s="37"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37" t="inlineStr">
        <is>
          <t>2026-10-07</t>
        </is>
      </c>
      <c r="B10467" s="37" t="inlineStr">
        <is>
          <t>Abilities</t>
        </is>
      </c>
      <c r="C10467" s="37" t="inlineStr">
        <is>
          <t>Beheeyem abilities</t>
        </is>
      </c>
      <c r="D10467" s="37" t="inlineStr">
        <is>
          <t>Telepathy / Synchronize / Analytic</t>
        </is>
      </c>
      <c r="E10467" s="37" t="inlineStr">
        <is>
          <t>Telepathy / Analytic / Trace</t>
        </is>
      </c>
      <c r="F10467" s="37" t="inlineStr">
        <is>
          <t>Differs from upstream baseline</t>
        </is>
      </c>
      <c r="G10467" s="37"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37" t="inlineStr">
        <is>
          <t>2026-10-07</t>
        </is>
      </c>
      <c r="B10469" s="37" t="inlineStr">
        <is>
          <t>Pokemon Stats</t>
        </is>
      </c>
      <c r="C10469" s="37" t="inlineStr">
        <is>
          <t>Bellossom baseSpAttack</t>
        </is>
      </c>
      <c r="D10469" s="37" t="n">
        <v>90</v>
      </c>
      <c r="E10469" s="37" t="n">
        <v>100</v>
      </c>
      <c r="F10469" s="37" t="inlineStr">
        <is>
          <t>Differs from upstream baseline</t>
        </is>
      </c>
      <c r="G10469" s="37"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37" t="inlineStr">
        <is>
          <t>2026-10-07</t>
        </is>
      </c>
      <c r="B10471" s="37" t="inlineStr">
        <is>
          <t>Evolutions</t>
        </is>
      </c>
      <c r="C10471" s="37" t="inlineStr">
        <is>
          <t>Binacle evolution</t>
        </is>
      </c>
      <c r="D10471" s="37" t="inlineStr">
        <is>
          <t>Lv 39 -&gt; Barbaracle</t>
        </is>
      </c>
      <c r="E10471" s="37" t="inlineStr">
        <is>
          <t>Lv 33 -&gt; Barbaracle</t>
        </is>
      </c>
      <c r="F10471" s="37" t="inlineStr">
        <is>
          <t>Differs from upstream baseline</t>
        </is>
      </c>
      <c r="G10471" s="37"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37" t="inlineStr">
        <is>
          <t>2026-10-07</t>
        </is>
      </c>
      <c r="B10473" s="37" t="inlineStr">
        <is>
          <t>Pokemon Stats</t>
        </is>
      </c>
      <c r="C10473" s="37" t="inlineStr">
        <is>
          <t>Bisharp baseSpAttack</t>
        </is>
      </c>
      <c r="D10473" s="37" t="n">
        <v>60</v>
      </c>
      <c r="E10473" s="37" t="n">
        <v>30</v>
      </c>
      <c r="F10473" s="37" t="inlineStr">
        <is>
          <t>Differs from upstream baseline</t>
        </is>
      </c>
      <c r="G10473" s="37"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37" t="inlineStr">
        <is>
          <t>2026-10-07</t>
        </is>
      </c>
      <c r="B10475" s="37" t="inlineStr">
        <is>
          <t>Pokemon Stats</t>
        </is>
      </c>
      <c r="C10475" s="37" t="inlineStr">
        <is>
          <t>Blastoise baseAttack</t>
        </is>
      </c>
      <c r="D10475" s="37" t="n">
        <v>83</v>
      </c>
      <c r="E10475" s="37" t="n">
        <v>81</v>
      </c>
      <c r="F10475" s="37" t="inlineStr">
        <is>
          <t>Differs from upstream baseline</t>
        </is>
      </c>
      <c r="G10475" s="37"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37" t="inlineStr">
        <is>
          <t>2026-10-07</t>
        </is>
      </c>
      <c r="B10477" s="37" t="inlineStr">
        <is>
          <t>Pokemon Stats</t>
        </is>
      </c>
      <c r="C10477" s="37" t="inlineStr">
        <is>
          <t>Blastoise baseSpeed</t>
        </is>
      </c>
      <c r="D10477" s="37" t="n">
        <v>78</v>
      </c>
      <c r="E10477" s="37" t="n">
        <v>60</v>
      </c>
      <c r="F10477" s="37" t="inlineStr">
        <is>
          <t>Differs from upstream baseline</t>
        </is>
      </c>
      <c r="G10477" s="37"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37" t="inlineStr">
        <is>
          <t>2026-10-07</t>
        </is>
      </c>
      <c r="B10479" s="37" t="inlineStr">
        <is>
          <t>Pokemon Stats</t>
        </is>
      </c>
      <c r="C10479" s="37" t="inlineStr">
        <is>
          <t>Blastoise baseAttack</t>
        </is>
      </c>
      <c r="D10479" s="37" t="n">
        <v>103</v>
      </c>
      <c r="E10479" s="37" t="n">
        <v>101</v>
      </c>
      <c r="F10479" s="37" t="inlineStr">
        <is>
          <t>Differs from upstream baseline</t>
        </is>
      </c>
      <c r="G10479" s="37"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37" t="inlineStr">
        <is>
          <t>2026-10-07</t>
        </is>
      </c>
      <c r="B10481" s="37" t="inlineStr">
        <is>
          <t>Pokemon Stats</t>
        </is>
      </c>
      <c r="C10481" s="37" t="inlineStr">
        <is>
          <t>Blaziken baseSpAttack</t>
        </is>
      </c>
      <c r="D10481" s="37" t="n">
        <v>110</v>
      </c>
      <c r="E10481" s="37" t="n">
        <v>115</v>
      </c>
      <c r="F10481" s="37" t="inlineStr">
        <is>
          <t>Differs from upstream baseline</t>
        </is>
      </c>
      <c r="G10481" s="37"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37" t="inlineStr">
        <is>
          <t>2026-10-07</t>
        </is>
      </c>
      <c r="B10483" s="37" t="inlineStr">
        <is>
          <t>Pokemon Stats</t>
        </is>
      </c>
      <c r="C10483" s="37" t="inlineStr">
        <is>
          <t>Blissey baseAttack</t>
        </is>
      </c>
      <c r="D10483" s="37" t="n">
        <v>10</v>
      </c>
      <c r="E10483" s="37" t="n">
        <v>5</v>
      </c>
      <c r="F10483" s="37" t="inlineStr">
        <is>
          <t>Differs from upstream baseline</t>
        </is>
      </c>
      <c r="G10483" s="37"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37" t="inlineStr">
        <is>
          <t>2026-10-07</t>
        </is>
      </c>
      <c r="B10485" s="37" t="inlineStr">
        <is>
          <t>Abilities</t>
        </is>
      </c>
      <c r="C10485" s="37" t="inlineStr">
        <is>
          <t>Blissey abilities</t>
        </is>
      </c>
      <c r="D10485" s="37" t="inlineStr">
        <is>
          <t>Natural Cure / Serene Grace / Healer</t>
        </is>
      </c>
      <c r="E10485" s="37" t="inlineStr">
        <is>
          <t>Serene Grace / Serene Grace / Healer</t>
        </is>
      </c>
      <c r="F10485" s="37" t="inlineStr">
        <is>
          <t>Differs from upstream baseline</t>
        </is>
      </c>
      <c r="G10485" s="37"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37" t="inlineStr">
        <is>
          <t>2026-10-07</t>
        </is>
      </c>
      <c r="B10487" s="37" t="inlineStr">
        <is>
          <t>Pokemon Stats</t>
        </is>
      </c>
      <c r="C10487" s="37" t="inlineStr">
        <is>
          <t>Blitzle baseDefense</t>
        </is>
      </c>
      <c r="D10487" s="37" t="n">
        <v>32</v>
      </c>
      <c r="E10487" s="37" t="n">
        <v>37</v>
      </c>
      <c r="F10487" s="37" t="inlineStr">
        <is>
          <t>Differs from upstream baseline</t>
        </is>
      </c>
      <c r="G10487" s="37"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37" t="inlineStr">
        <is>
          <t>2026-10-07</t>
        </is>
      </c>
      <c r="B10489" s="37" t="inlineStr">
        <is>
          <t>Pokemon Stats</t>
        </is>
      </c>
      <c r="C10489" s="37" t="inlineStr">
        <is>
          <t>Boldore baseAttack</t>
        </is>
      </c>
      <c r="D10489" s="37" t="n">
        <v>105</v>
      </c>
      <c r="E10489" s="37" t="n">
        <v>125</v>
      </c>
      <c r="F10489" s="37" t="inlineStr">
        <is>
          <t>Differs from upstream baseline</t>
        </is>
      </c>
      <c r="G10489" s="37"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37" t="inlineStr">
        <is>
          <t>2026-10-07</t>
        </is>
      </c>
      <c r="B10491" s="37" t="inlineStr">
        <is>
          <t>Abilities</t>
        </is>
      </c>
      <c r="C10491" s="37" t="inlineStr">
        <is>
          <t>Bonsly abilities</t>
        </is>
      </c>
      <c r="D10491" s="37" t="inlineStr">
        <is>
          <t>Sturdy / Rock Head / Rattled</t>
        </is>
      </c>
      <c r="E10491" s="37" t="inlineStr">
        <is>
          <t>Rock Head / Rock Head / Rattled</t>
        </is>
      </c>
      <c r="F10491" s="37" t="inlineStr">
        <is>
          <t>Differs from upstream baseline</t>
        </is>
      </c>
      <c r="G10491" s="37"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37" t="inlineStr">
        <is>
          <t>2026-10-07</t>
        </is>
      </c>
      <c r="B10493" s="37" t="inlineStr">
        <is>
          <t>Pokemon Stats</t>
        </is>
      </c>
      <c r="C10493" s="37" t="inlineStr">
        <is>
          <t>Bouffalant baseAttack</t>
        </is>
      </c>
      <c r="D10493" s="37" t="n">
        <v>110</v>
      </c>
      <c r="E10493" s="37" t="n">
        <v>116</v>
      </c>
      <c r="F10493" s="37" t="inlineStr">
        <is>
          <t>Differs from upstream baseline</t>
        </is>
      </c>
      <c r="G10493" s="37"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37" t="inlineStr">
        <is>
          <t>2026-10-07</t>
        </is>
      </c>
      <c r="B10495" s="37" t="inlineStr">
        <is>
          <t>Pokemon Stats</t>
        </is>
      </c>
      <c r="C10495" s="37" t="inlineStr">
        <is>
          <t>Bouffalant baseSpDefense</t>
        </is>
      </c>
      <c r="D10495" s="37" t="n">
        <v>95</v>
      </c>
      <c r="E10495" s="37" t="n">
        <v>100</v>
      </c>
      <c r="F10495" s="37" t="inlineStr">
        <is>
          <t>Differs from upstream baseline</t>
        </is>
      </c>
      <c r="G10495" s="37"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37" t="inlineStr">
        <is>
          <t>2026-10-07</t>
        </is>
      </c>
      <c r="B10497" s="37" t="inlineStr">
        <is>
          <t>Pokemon Stats</t>
        </is>
      </c>
      <c r="C10497" s="37" t="inlineStr">
        <is>
          <t>Braviary baseAttack</t>
        </is>
      </c>
      <c r="D10497" s="37" t="n">
        <v>123</v>
      </c>
      <c r="E10497" s="37" t="n">
        <v>138</v>
      </c>
      <c r="F10497" s="37" t="inlineStr">
        <is>
          <t>Differs from upstream baseline</t>
        </is>
      </c>
      <c r="G10497" s="37"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37" t="inlineStr">
        <is>
          <t>2026-10-07</t>
        </is>
      </c>
      <c r="B10499" s="37" t="inlineStr">
        <is>
          <t>Pokemon Stats</t>
        </is>
      </c>
      <c r="C10499" s="37" t="inlineStr">
        <is>
          <t>Braviary baseSpeed</t>
        </is>
      </c>
      <c r="D10499" s="37" t="n">
        <v>80</v>
      </c>
      <c r="E10499" s="37" t="n">
        <v>102</v>
      </c>
      <c r="F10499" s="37" t="inlineStr">
        <is>
          <t>Differs from upstream baseline</t>
        </is>
      </c>
      <c r="G10499" s="37"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37" t="inlineStr">
        <is>
          <t>2026-10-07</t>
        </is>
      </c>
      <c r="B10501" s="37" t="inlineStr">
        <is>
          <t>Pokemon Stats</t>
        </is>
      </c>
      <c r="C10501" s="37" t="inlineStr">
        <is>
          <t>Bronzong baseHP</t>
        </is>
      </c>
      <c r="D10501" s="37" t="n">
        <v>67</v>
      </c>
      <c r="E10501" s="37" t="n">
        <v>77</v>
      </c>
      <c r="F10501" s="37" t="inlineStr">
        <is>
          <t>Differs from upstream baseline</t>
        </is>
      </c>
      <c r="G10501" s="37"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37" t="inlineStr">
        <is>
          <t>2026-10-07</t>
        </is>
      </c>
      <c r="B10503" s="37" t="inlineStr">
        <is>
          <t>Pokemon Stats</t>
        </is>
      </c>
      <c r="C10503" s="37" t="inlineStr">
        <is>
          <t>Bronzong baseSpAttack</t>
        </is>
      </c>
      <c r="D10503" s="37" t="n">
        <v>79</v>
      </c>
      <c r="E10503" s="37" t="n">
        <v>89</v>
      </c>
      <c r="F10503" s="37" t="inlineStr">
        <is>
          <t>Differs from upstream baseline</t>
        </is>
      </c>
      <c r="G10503" s="37"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37" t="inlineStr">
        <is>
          <t>2026-10-07</t>
        </is>
      </c>
      <c r="B10505" s="37" t="inlineStr">
        <is>
          <t>Pokemon Stats</t>
        </is>
      </c>
      <c r="C10505" s="37" t="inlineStr">
        <is>
          <t>Bronzor baseHP</t>
        </is>
      </c>
      <c r="D10505" s="37" t="n">
        <v>57</v>
      </c>
      <c r="E10505" s="37" t="n">
        <v>77</v>
      </c>
      <c r="F10505" s="37" t="inlineStr">
        <is>
          <t>Differs from upstream baseline</t>
        </is>
      </c>
      <c r="G10505" s="37"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37" t="inlineStr">
        <is>
          <t>2026-10-07</t>
        </is>
      </c>
      <c r="B10507" s="37" t="inlineStr">
        <is>
          <t>Pokemon Stats</t>
        </is>
      </c>
      <c r="C10507" s="37" t="inlineStr">
        <is>
          <t>Bronzor baseDefense</t>
        </is>
      </c>
      <c r="D10507" s="37" t="n">
        <v>86</v>
      </c>
      <c r="E10507" s="37" t="n">
        <v>116</v>
      </c>
      <c r="F10507" s="37" t="inlineStr">
        <is>
          <t>Differs from upstream baseline</t>
        </is>
      </c>
      <c r="G10507" s="37"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37" t="inlineStr">
        <is>
          <t>2026-10-07</t>
        </is>
      </c>
      <c r="B10509" s="37" t="inlineStr">
        <is>
          <t>Pokemon Stats</t>
        </is>
      </c>
      <c r="C10509" s="37" t="inlineStr">
        <is>
          <t>Bronzor baseSpDefense</t>
        </is>
      </c>
      <c r="D10509" s="37" t="n">
        <v>86</v>
      </c>
      <c r="E10509" s="37" t="n">
        <v>116</v>
      </c>
      <c r="F10509" s="37" t="inlineStr">
        <is>
          <t>Differs from upstream baseline</t>
        </is>
      </c>
      <c r="G10509" s="37"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37" t="inlineStr">
        <is>
          <t>2026-10-07</t>
        </is>
      </c>
      <c r="B10511" s="37" t="inlineStr">
        <is>
          <t>Abilities</t>
        </is>
      </c>
      <c r="C10511" s="37" t="inlineStr">
        <is>
          <t>Bronzor abilities</t>
        </is>
      </c>
      <c r="D10511" s="37" t="inlineStr">
        <is>
          <t>Levitate / Heatproof / Heavy Metal</t>
        </is>
      </c>
      <c r="E10511" s="37" t="inlineStr">
        <is>
          <t>Levitate / Levitate / Heavy Metal</t>
        </is>
      </c>
      <c r="F10511" s="37" t="inlineStr">
        <is>
          <t>Differs from upstream baseline</t>
        </is>
      </c>
      <c r="G10511" s="37"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37" t="inlineStr">
        <is>
          <t>2026-10-07</t>
        </is>
      </c>
      <c r="B10513" s="37" t="inlineStr">
        <is>
          <t>Evolutions</t>
        </is>
      </c>
      <c r="C10513" s="37" t="inlineStr">
        <is>
          <t>Budew evolution</t>
        </is>
      </c>
      <c r="D10513" s="37" t="inlineStr">
        <is>
          <t>Friendship Day -&gt; Roselia</t>
        </is>
      </c>
      <c r="E10513" s="37" t="inlineStr">
        <is>
          <t>Lv 16 -&gt; Roselia</t>
        </is>
      </c>
      <c r="F10513" s="37" t="inlineStr">
        <is>
          <t>Differs from upstream baseline</t>
        </is>
      </c>
      <c r="G10513" s="37"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37" t="inlineStr">
        <is>
          <t>2026-10-07</t>
        </is>
      </c>
      <c r="B10515" s="37" t="inlineStr">
        <is>
          <t>Abilities</t>
        </is>
      </c>
      <c r="C10515" s="37" t="inlineStr">
        <is>
          <t>Buneary abilities</t>
        </is>
      </c>
      <c r="D10515" s="37" t="inlineStr">
        <is>
          <t>Run Away / Klutz / Limber</t>
        </is>
      </c>
      <c r="E10515" s="37" t="inlineStr">
        <is>
          <t>Scrappy / Scrappy / Limber</t>
        </is>
      </c>
      <c r="F10515" s="37" t="inlineStr">
        <is>
          <t>Differs from upstream baseline</t>
        </is>
      </c>
      <c r="G10515" s="37"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37" t="inlineStr">
        <is>
          <t>2026-10-07</t>
        </is>
      </c>
      <c r="B10517" s="37" t="inlineStr">
        <is>
          <t>Pokemon Stats</t>
        </is>
      </c>
      <c r="C10517" s="37" t="inlineStr">
        <is>
          <t>Bunnelby baseHP</t>
        </is>
      </c>
      <c r="D10517" s="37" t="n">
        <v>38</v>
      </c>
      <c r="E10517" s="37" t="n">
        <v>52</v>
      </c>
      <c r="F10517" s="37" t="inlineStr">
        <is>
          <t>Differs from upstream baseline</t>
        </is>
      </c>
      <c r="G10517" s="37"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37" t="inlineStr">
        <is>
          <t>2026-10-07</t>
        </is>
      </c>
      <c r="B10519" s="37" t="inlineStr">
        <is>
          <t>Pokemon Stats</t>
        </is>
      </c>
      <c r="C10519" s="37" t="inlineStr">
        <is>
          <t>Bunnelby baseDefense</t>
        </is>
      </c>
      <c r="D10519" s="37" t="n">
        <v>38</v>
      </c>
      <c r="E10519" s="37" t="n">
        <v>51</v>
      </c>
      <c r="F10519" s="37" t="inlineStr">
        <is>
          <t>Differs from upstream baseline</t>
        </is>
      </c>
      <c r="G10519" s="37"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37" t="inlineStr">
        <is>
          <t>2026-10-07</t>
        </is>
      </c>
      <c r="B10521" s="37" t="inlineStr">
        <is>
          <t>Pokemon Stats</t>
        </is>
      </c>
      <c r="C10521" s="37" t="inlineStr">
        <is>
          <t>Bunnelby baseSpDefense</t>
        </is>
      </c>
      <c r="D10521" s="37" t="n">
        <v>36</v>
      </c>
      <c r="E10521" s="37" t="n">
        <v>52</v>
      </c>
      <c r="F10521" s="37" t="inlineStr">
        <is>
          <t>Differs from upstream baseline</t>
        </is>
      </c>
      <c r="G10521" s="37"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37" t="inlineStr">
        <is>
          <t>2026-10-07</t>
        </is>
      </c>
      <c r="B10523" s="37" t="inlineStr">
        <is>
          <t>Pokemon Stats</t>
        </is>
      </c>
      <c r="C10523" s="37" t="inlineStr">
        <is>
          <t>Cacnea baseDefense</t>
        </is>
      </c>
      <c r="D10523" s="37" t="n">
        <v>40</v>
      </c>
      <c r="E10523" s="37" t="n">
        <v>60</v>
      </c>
      <c r="F10523" s="37" t="inlineStr">
        <is>
          <t>Differs from upstream baseline</t>
        </is>
      </c>
      <c r="G10523" s="37"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37" t="inlineStr">
        <is>
          <t>2026-10-07</t>
        </is>
      </c>
      <c r="B10525" s="37" t="inlineStr">
        <is>
          <t>Pokemon Stats</t>
        </is>
      </c>
      <c r="C10525" s="37" t="inlineStr">
        <is>
          <t>Cacturne baseDefense</t>
        </is>
      </c>
      <c r="D10525" s="37" t="n">
        <v>60</v>
      </c>
      <c r="E10525" s="37" t="n">
        <v>85</v>
      </c>
      <c r="F10525" s="37" t="inlineStr">
        <is>
          <t>Differs from upstream baseline</t>
        </is>
      </c>
      <c r="G10525" s="37"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37" t="inlineStr">
        <is>
          <t>2026-10-07</t>
        </is>
      </c>
      <c r="B10527" s="37" t="inlineStr">
        <is>
          <t>Pokemon Stats</t>
        </is>
      </c>
      <c r="C10527" s="37" t="inlineStr">
        <is>
          <t>Camerupt baseHP</t>
        </is>
      </c>
      <c r="D10527" s="37" t="n">
        <v>70</v>
      </c>
      <c r="E10527" s="37" t="n">
        <v>90</v>
      </c>
      <c r="F10527" s="37" t="inlineStr">
        <is>
          <t>Differs from upstream baseline</t>
        </is>
      </c>
      <c r="G10527" s="37"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37" t="inlineStr">
        <is>
          <t>2026-10-07</t>
        </is>
      </c>
      <c r="B10529" s="37" t="inlineStr">
        <is>
          <t>Pokemon Stats</t>
        </is>
      </c>
      <c r="C10529" s="37" t="inlineStr">
        <is>
          <t>Camerupt baseSpDefense</t>
        </is>
      </c>
      <c r="D10529" s="37" t="n">
        <v>75</v>
      </c>
      <c r="E10529" s="37" t="n">
        <v>85</v>
      </c>
      <c r="F10529" s="37" t="inlineStr">
        <is>
          <t>Differs from upstream baseline</t>
        </is>
      </c>
      <c r="G10529" s="37"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37" t="inlineStr">
        <is>
          <t>2026-10-07</t>
        </is>
      </c>
      <c r="B10531" s="37" t="inlineStr">
        <is>
          <t>Pokemon Stats</t>
        </is>
      </c>
      <c r="C10531" s="37" t="inlineStr">
        <is>
          <t>Camerupt baseSpDefense</t>
        </is>
      </c>
      <c r="D10531" s="37" t="n">
        <v>105</v>
      </c>
      <c r="E10531" s="37" t="n">
        <v>115</v>
      </c>
      <c r="F10531" s="37" t="inlineStr">
        <is>
          <t>Differs from upstream baseline</t>
        </is>
      </c>
      <c r="G10531" s="37"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37" t="inlineStr">
        <is>
          <t>2026-10-07</t>
        </is>
      </c>
      <c r="B10533" s="37" t="inlineStr">
        <is>
          <t>Pokemon Stats</t>
        </is>
      </c>
      <c r="C10533" s="37" t="inlineStr">
        <is>
          <t>Carbink baseSpAttack</t>
        </is>
      </c>
      <c r="D10533" s="37" t="n">
        <v>50</v>
      </c>
      <c r="E10533" s="37" t="n">
        <v>60</v>
      </c>
      <c r="F10533" s="37" t="inlineStr">
        <is>
          <t>Differs from upstream baseline</t>
        </is>
      </c>
      <c r="G10533" s="37"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37" t="inlineStr">
        <is>
          <t>2026-10-07</t>
        </is>
      </c>
      <c r="B10535" s="37" t="inlineStr">
        <is>
          <t>Pokemon Stats</t>
        </is>
      </c>
      <c r="C10535" s="37" t="inlineStr">
        <is>
          <t>Carnivine baseAttack</t>
        </is>
      </c>
      <c r="D10535" s="37" t="n">
        <v>100</v>
      </c>
      <c r="E10535" s="37" t="n">
        <v>105</v>
      </c>
      <c r="F10535" s="37" t="inlineStr">
        <is>
          <t>Differs from upstream baseline</t>
        </is>
      </c>
      <c r="G10535" s="37"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37" t="inlineStr">
        <is>
          <t>2026-10-07</t>
        </is>
      </c>
      <c r="B10537" s="37" t="inlineStr">
        <is>
          <t>Pokemon Stats</t>
        </is>
      </c>
      <c r="C10537" s="37" t="inlineStr">
        <is>
          <t>Carnivine baseSpeed</t>
        </is>
      </c>
      <c r="D10537" s="37" t="n">
        <v>46</v>
      </c>
      <c r="E10537" s="37" t="n">
        <v>70</v>
      </c>
      <c r="F10537" s="37" t="inlineStr">
        <is>
          <t>Differs from upstream baseline</t>
        </is>
      </c>
      <c r="G10537" s="37"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37" t="inlineStr">
        <is>
          <t>2026-10-07</t>
        </is>
      </c>
      <c r="B10539" s="37" t="inlineStr">
        <is>
          <t>Pokemon Stats</t>
        </is>
      </c>
      <c r="C10539" s="37" t="inlineStr">
        <is>
          <t>Carracosta baseSpDefense</t>
        </is>
      </c>
      <c r="D10539" s="37" t="n">
        <v>65</v>
      </c>
      <c r="E10539" s="37" t="n">
        <v>75</v>
      </c>
      <c r="F10539" s="37" t="inlineStr">
        <is>
          <t>Differs from upstream baseline</t>
        </is>
      </c>
      <c r="G10539" s="37"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37" t="inlineStr">
        <is>
          <t>2026-10-07</t>
        </is>
      </c>
      <c r="B10541" s="37" t="inlineStr">
        <is>
          <t>Pokemon Stats</t>
        </is>
      </c>
      <c r="C10541" s="37" t="inlineStr">
        <is>
          <t>Cascoon baseSpDefense</t>
        </is>
      </c>
      <c r="D10541" s="37" t="n">
        <v>25</v>
      </c>
      <c r="E10541" s="37" t="n">
        <v>55</v>
      </c>
      <c r="F10541" s="37" t="inlineStr">
        <is>
          <t>Differs from upstream baseline</t>
        </is>
      </c>
      <c r="G10541" s="37"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37" t="inlineStr">
        <is>
          <t>2026-10-07</t>
        </is>
      </c>
      <c r="B10543" s="37" t="inlineStr">
        <is>
          <t>Pokemon Stats</t>
        </is>
      </c>
      <c r="C10543" s="37" t="inlineStr">
        <is>
          <t>Castform baseDefense</t>
        </is>
      </c>
      <c r="D10543" s="37" t="n">
        <v>70</v>
      </c>
      <c r="E10543" s="37" t="n">
        <v>75</v>
      </c>
      <c r="F10543" s="37" t="inlineStr">
        <is>
          <t>Differs from upstream baseline</t>
        </is>
      </c>
      <c r="G10543" s="37"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37" t="inlineStr">
        <is>
          <t>2026-10-07</t>
        </is>
      </c>
      <c r="B10545" s="37" t="inlineStr">
        <is>
          <t>Pokemon Stats</t>
        </is>
      </c>
      <c r="C10545" s="37" t="inlineStr">
        <is>
          <t>Castform baseSpDefense</t>
        </is>
      </c>
      <c r="D10545" s="37" t="n">
        <v>70</v>
      </c>
      <c r="E10545" s="37" t="n">
        <v>75</v>
      </c>
      <c r="F10545" s="37" t="inlineStr">
        <is>
          <t>Differs from upstream baseline</t>
        </is>
      </c>
      <c r="G10545" s="37"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37" t="inlineStr">
        <is>
          <t>2026-10-07</t>
        </is>
      </c>
      <c r="B10547" s="37" t="inlineStr">
        <is>
          <t>Abilities</t>
        </is>
      </c>
      <c r="C10547" s="37" t="inlineStr">
        <is>
          <t>Caterpie abilities</t>
        </is>
      </c>
      <c r="D10547" s="37" t="inlineStr">
        <is>
          <t>Shield Dust / Run Away</t>
        </is>
      </c>
      <c r="E10547" s="37" t="inlineStr">
        <is>
          <t>Tinted Lens / Run Away</t>
        </is>
      </c>
      <c r="F10547" s="37" t="inlineStr">
        <is>
          <t>Differs from upstream baseline</t>
        </is>
      </c>
      <c r="G10547" s="37"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37" t="inlineStr">
        <is>
          <t>2026-10-07</t>
        </is>
      </c>
      <c r="B10549" s="37" t="inlineStr">
        <is>
          <t>Pokemon Stats</t>
        </is>
      </c>
      <c r="C10549" s="37" t="inlineStr">
        <is>
          <t>Chandelure baseSpAttack</t>
        </is>
      </c>
      <c r="D10549" s="37" t="n">
        <v>145</v>
      </c>
      <c r="E10549" s="37" t="n">
        <v>159</v>
      </c>
      <c r="F10549" s="37" t="inlineStr">
        <is>
          <t>Differs from upstream baseline</t>
        </is>
      </c>
      <c r="G10549" s="37"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37" t="inlineStr">
        <is>
          <t>2026-10-07</t>
        </is>
      </c>
      <c r="B10551" s="37" t="inlineStr">
        <is>
          <t>Pokemon Stats</t>
        </is>
      </c>
      <c r="C10551" s="37" t="inlineStr">
        <is>
          <t>Chansey baseDefense</t>
        </is>
      </c>
      <c r="D10551" s="37" t="n">
        <v>5</v>
      </c>
      <c r="E10551" s="37" t="n">
        <v>25</v>
      </c>
      <c r="F10551" s="37" t="inlineStr">
        <is>
          <t>Differs from upstream baseline</t>
        </is>
      </c>
      <c r="G10551" s="37"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37" t="inlineStr">
        <is>
          <t>2026-10-07</t>
        </is>
      </c>
      <c r="B10553" s="37" t="inlineStr">
        <is>
          <t>Pokemon Stats</t>
        </is>
      </c>
      <c r="C10553" s="37" t="inlineStr">
        <is>
          <t>Charizard baseSpAttack</t>
        </is>
      </c>
      <c r="D10553" s="37" t="n">
        <v>109</v>
      </c>
      <c r="E10553" s="37" t="n">
        <v>110</v>
      </c>
      <c r="F10553" s="37" t="inlineStr">
        <is>
          <t>Differs from upstream baseline</t>
        </is>
      </c>
      <c r="G10553" s="37"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37" t="inlineStr">
        <is>
          <t>2026-10-07</t>
        </is>
      </c>
      <c r="B10555" s="37" t="inlineStr">
        <is>
          <t>Pokemon Stats</t>
        </is>
      </c>
      <c r="C10555" s="37" t="inlineStr">
        <is>
          <t>Charizard baseSpAttack</t>
        </is>
      </c>
      <c r="D10555" s="37" t="n">
        <v>130</v>
      </c>
      <c r="E10555" s="37" t="n">
        <v>131</v>
      </c>
      <c r="F10555" s="37" t="inlineStr">
        <is>
          <t>Differs from upstream baseline</t>
        </is>
      </c>
      <c r="G10555" s="37"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37" t="inlineStr">
        <is>
          <t>2026-10-07</t>
        </is>
      </c>
      <c r="B10557" s="37" t="inlineStr">
        <is>
          <t>Abilities</t>
        </is>
      </c>
      <c r="C10557" s="37" t="inlineStr">
        <is>
          <t>Charizard abilities</t>
        </is>
      </c>
      <c r="D10557" s="37" t="inlineStr">
        <is>
          <t>Drought / Drought / Drought</t>
        </is>
      </c>
      <c r="E10557" s="37" t="inlineStr">
        <is>
          <t>Sheer Force / Sheer Force / Sheer Force</t>
        </is>
      </c>
      <c r="F10557" s="37" t="inlineStr">
        <is>
          <t>Differs from upstream baseline</t>
        </is>
      </c>
      <c r="G10557" s="37"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37" t="inlineStr">
        <is>
          <t>2026-10-07</t>
        </is>
      </c>
      <c r="B10559" s="37" t="inlineStr">
        <is>
          <t>Abilities</t>
        </is>
      </c>
      <c r="C10559" s="37" t="inlineStr">
        <is>
          <t>Charmeleon abilities</t>
        </is>
      </c>
      <c r="D10559" s="37" t="inlineStr">
        <is>
          <t>Blaze / Solar Power</t>
        </is>
      </c>
      <c r="E10559" s="37" t="inlineStr">
        <is>
          <t>Blaze / Blaze / Solar Power</t>
        </is>
      </c>
      <c r="F10559" s="37" t="inlineStr">
        <is>
          <t>Differs from upstream baseline</t>
        </is>
      </c>
      <c r="G10559" s="37"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37" t="inlineStr">
        <is>
          <t>2026-10-07</t>
        </is>
      </c>
      <c r="B10561" s="37" t="inlineStr">
        <is>
          <t>Pokemon Stats</t>
        </is>
      </c>
      <c r="C10561" s="37" t="inlineStr">
        <is>
          <t>Chatot baseSpAttack</t>
        </is>
      </c>
      <c r="D10561" s="37" t="n">
        <v>92</v>
      </c>
      <c r="E10561" s="37" t="n">
        <v>102</v>
      </c>
      <c r="F10561" s="37" t="inlineStr">
        <is>
          <t>Differs from upstream baseline</t>
        </is>
      </c>
      <c r="G10561" s="37"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37" t="inlineStr">
        <is>
          <t>2026-10-07</t>
        </is>
      </c>
      <c r="B10563" s="37" t="inlineStr">
        <is>
          <t>Abilities</t>
        </is>
      </c>
      <c r="C10563" s="37" t="inlineStr">
        <is>
          <t>Chatot abilities</t>
        </is>
      </c>
      <c r="D10563" s="37" t="inlineStr">
        <is>
          <t>Keen Eye / Tangled Feet / Big Pecks</t>
        </is>
      </c>
      <c r="E10563" s="37" t="inlineStr">
        <is>
          <t>Scrappy / Scrappy / Big Pecks</t>
        </is>
      </c>
      <c r="F10563" s="37" t="inlineStr">
        <is>
          <t>Differs from upstream baseline</t>
        </is>
      </c>
      <c r="G10563" s="37"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37" t="inlineStr">
        <is>
          <t>2026-10-07</t>
        </is>
      </c>
      <c r="B10565" s="37" t="inlineStr">
        <is>
          <t>Pokemon Stats</t>
        </is>
      </c>
      <c r="C10565" s="37" t="inlineStr">
        <is>
          <t>Cherrim baseDefense</t>
        </is>
      </c>
      <c r="D10565" s="37" t="n">
        <v>70</v>
      </c>
      <c r="E10565" s="37" t="n">
        <v>90</v>
      </c>
      <c r="F10565" s="37" t="inlineStr">
        <is>
          <t>Differs from upstream baseline</t>
        </is>
      </c>
      <c r="G10565" s="37"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37" t="inlineStr">
        <is>
          <t>2026-10-07</t>
        </is>
      </c>
      <c r="B10567" s="37" t="inlineStr">
        <is>
          <t>Pokemon Stats</t>
        </is>
      </c>
      <c r="C10567" s="37" t="inlineStr">
        <is>
          <t>Chesnaught baseSpDefense</t>
        </is>
      </c>
      <c r="D10567" s="37" t="n">
        <v>75</v>
      </c>
      <c r="E10567" s="37" t="n">
        <v>85</v>
      </c>
      <c r="F10567" s="37" t="inlineStr">
        <is>
          <t>Differs from upstream baseline</t>
        </is>
      </c>
      <c r="G10567" s="37"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37" t="inlineStr">
        <is>
          <t>2026-10-07</t>
        </is>
      </c>
      <c r="B10569" s="37" t="inlineStr">
        <is>
          <t>Abilities</t>
        </is>
      </c>
      <c r="C10569" s="37" t="inlineStr">
        <is>
          <t>Chimchar abilities</t>
        </is>
      </c>
      <c r="D10569" s="37" t="inlineStr">
        <is>
          <t>Blaze / Iron Fist</t>
        </is>
      </c>
      <c r="E10569" s="37" t="inlineStr">
        <is>
          <t>Blaze / Blaze / Iron Fist</t>
        </is>
      </c>
      <c r="F10569" s="37" t="inlineStr">
        <is>
          <t>Differs from upstream baseline</t>
        </is>
      </c>
      <c r="G10569" s="37"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37" t="inlineStr">
        <is>
          <t>2026-10-07</t>
        </is>
      </c>
      <c r="B10571" s="37" t="inlineStr">
        <is>
          <t>Pokemon Stats</t>
        </is>
      </c>
      <c r="C10571" s="37" t="inlineStr">
        <is>
          <t>Chimecho baseDefense</t>
        </is>
      </c>
      <c r="D10571" s="37" t="n">
        <v>80</v>
      </c>
      <c r="E10571" s="37" t="n">
        <v>70</v>
      </c>
      <c r="F10571" s="37" t="inlineStr">
        <is>
          <t>Differs from upstream baseline</t>
        </is>
      </c>
      <c r="G10571" s="37"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37" t="inlineStr">
        <is>
          <t>2026-10-07</t>
        </is>
      </c>
      <c r="B10573" s="37" t="inlineStr">
        <is>
          <t>Pokemon Stats</t>
        </is>
      </c>
      <c r="C10573" s="37" t="inlineStr">
        <is>
          <t>Chimecho baseSpDefense</t>
        </is>
      </c>
      <c r="D10573" s="37" t="n">
        <v>90</v>
      </c>
      <c r="E10573" s="37" t="n">
        <v>85</v>
      </c>
      <c r="F10573" s="37" t="inlineStr">
        <is>
          <t>Differs from upstream baseline</t>
        </is>
      </c>
      <c r="G10573" s="37"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37" t="inlineStr">
        <is>
          <t>2026-10-07</t>
        </is>
      </c>
      <c r="B10575" s="37" t="inlineStr">
        <is>
          <t>Abilities</t>
        </is>
      </c>
      <c r="C10575" s="37" t="inlineStr">
        <is>
          <t>Chinchou abilities</t>
        </is>
      </c>
      <c r="D10575" s="37" t="inlineStr">
        <is>
          <t>Volt Absorb / Illuminate / Water Absorb</t>
        </is>
      </c>
      <c r="E10575" s="37" t="inlineStr">
        <is>
          <t>Volt Absorb / Volt Absorb / Water Absorb</t>
        </is>
      </c>
      <c r="F10575" s="37" t="inlineStr">
        <is>
          <t>Differs from upstream baseline</t>
        </is>
      </c>
      <c r="G10575" s="37"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37" t="inlineStr">
        <is>
          <t>2026-10-07</t>
        </is>
      </c>
      <c r="B10577" s="37" t="inlineStr">
        <is>
          <t>Pokemon Stats</t>
        </is>
      </c>
      <c r="C10577" s="37" t="inlineStr">
        <is>
          <t>Cinccino baseAttack</t>
        </is>
      </c>
      <c r="D10577" s="37" t="n">
        <v>95</v>
      </c>
      <c r="E10577" s="37" t="n">
        <v>105</v>
      </c>
      <c r="F10577" s="37" t="inlineStr">
        <is>
          <t>Differs from upstream baseline</t>
        </is>
      </c>
      <c r="G10577" s="37"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37" t="inlineStr">
        <is>
          <t>2026-10-07</t>
        </is>
      </c>
      <c r="B10579" s="37" t="inlineStr">
        <is>
          <t>Pokemon Stats</t>
        </is>
      </c>
      <c r="C10579" s="37" t="inlineStr">
        <is>
          <t>Clawitzer baseHP</t>
        </is>
      </c>
      <c r="D10579" s="37" t="n">
        <v>71</v>
      </c>
      <c r="E10579" s="37" t="n">
        <v>81</v>
      </c>
      <c r="F10579" s="37" t="inlineStr">
        <is>
          <t>Differs from upstream baseline</t>
        </is>
      </c>
      <c r="G10579" s="37"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37" t="inlineStr">
        <is>
          <t>2026-10-07</t>
        </is>
      </c>
      <c r="B10581" s="37" t="inlineStr">
        <is>
          <t>Pokemon Stats</t>
        </is>
      </c>
      <c r="C10581" s="37" t="inlineStr">
        <is>
          <t>Clawitzer baseSpAttack</t>
        </is>
      </c>
      <c r="D10581" s="37" t="n">
        <v>120</v>
      </c>
      <c r="E10581" s="37" t="n">
        <v>142</v>
      </c>
      <c r="F10581" s="37" t="inlineStr">
        <is>
          <t>Differs from upstream baseline</t>
        </is>
      </c>
      <c r="G10581" s="37"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37" t="inlineStr">
        <is>
          <t>2026-10-07</t>
        </is>
      </c>
      <c r="B10583" s="37" t="inlineStr">
        <is>
          <t>Abilities</t>
        </is>
      </c>
      <c r="C10583" s="37" t="inlineStr">
        <is>
          <t>Clawitzer abilities</t>
        </is>
      </c>
      <c r="D10583" s="37" t="inlineStr">
        <is>
          <t>Mega Launcher</t>
        </is>
      </c>
      <c r="E10583" s="37" t="inlineStr">
        <is>
          <t>Mega Launcher / Mega Launcher / Mega Launcher</t>
        </is>
      </c>
      <c r="F10583" s="37" t="inlineStr">
        <is>
          <t>Differs from upstream baseline</t>
        </is>
      </c>
      <c r="G10583" s="37"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37" t="inlineStr">
        <is>
          <t>2026-10-07</t>
        </is>
      </c>
      <c r="B10585" s="37" t="inlineStr">
        <is>
          <t>Pokemon Stats</t>
        </is>
      </c>
      <c r="C10585" s="37" t="inlineStr">
        <is>
          <t>Claydol baseAttack</t>
        </is>
      </c>
      <c r="D10585" s="37" t="n">
        <v>70</v>
      </c>
      <c r="E10585" s="37" t="n">
        <v>80</v>
      </c>
      <c r="F10585" s="37" t="inlineStr">
        <is>
          <t>Differs from upstream baseline</t>
        </is>
      </c>
      <c r="G10585" s="37"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37" t="inlineStr">
        <is>
          <t>2026-10-07</t>
        </is>
      </c>
      <c r="B10587" s="37" t="inlineStr">
        <is>
          <t>Pokemon Stats</t>
        </is>
      </c>
      <c r="C10587" s="37" t="inlineStr">
        <is>
          <t>Claydol baseSpeed</t>
        </is>
      </c>
      <c r="D10587" s="37" t="n">
        <v>75</v>
      </c>
      <c r="E10587" s="37" t="n">
        <v>80</v>
      </c>
      <c r="F10587" s="37" t="inlineStr">
        <is>
          <t>Differs from upstream baseline</t>
        </is>
      </c>
      <c r="G10587" s="37"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37" t="inlineStr">
        <is>
          <t>2026-10-07</t>
        </is>
      </c>
      <c r="B10589" s="37" t="inlineStr">
        <is>
          <t>Abilities</t>
        </is>
      </c>
      <c r="C10589" s="37" t="inlineStr">
        <is>
          <t>Clefable abilities</t>
        </is>
      </c>
      <c r="D10589" s="37" t="inlineStr">
        <is>
          <t>Cute Charm / Magic Guard / Unaware</t>
        </is>
      </c>
      <c r="E10589" s="37" t="inlineStr">
        <is>
          <t>Magic Guard / Magic Guard / Unaware</t>
        </is>
      </c>
      <c r="F10589" s="37" t="inlineStr">
        <is>
          <t>Differs from upstream baseline</t>
        </is>
      </c>
      <c r="G10589" s="37"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37" t="inlineStr">
        <is>
          <t>2026-10-07</t>
        </is>
      </c>
      <c r="B10591" s="37" t="inlineStr">
        <is>
          <t>Abilities</t>
        </is>
      </c>
      <c r="C10591" s="37" t="inlineStr">
        <is>
          <t>Cleffa abilities</t>
        </is>
      </c>
      <c r="D10591" s="37" t="inlineStr">
        <is>
          <t>Cute Charm / Magic Guard / Friend Guard</t>
        </is>
      </c>
      <c r="E10591" s="37" t="inlineStr">
        <is>
          <t>Magic Guard / Cute Charm / Friend Guard</t>
        </is>
      </c>
      <c r="F10591" s="37" t="inlineStr">
        <is>
          <t>Differs from upstream baseline</t>
        </is>
      </c>
      <c r="G10591" s="37"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37" t="inlineStr">
        <is>
          <t>2026-10-07</t>
        </is>
      </c>
      <c r="B10593" s="37" t="inlineStr">
        <is>
          <t>Pokemon Stats</t>
        </is>
      </c>
      <c r="C10593" s="37" t="inlineStr">
        <is>
          <t>Clodsire baseAttack</t>
        </is>
      </c>
      <c r="D10593" s="37" t="n">
        <v>75</v>
      </c>
      <c r="E10593" s="37" t="n">
        <v>100</v>
      </c>
      <c r="F10593" s="37" t="inlineStr">
        <is>
          <t>Differs from upstream baseline</t>
        </is>
      </c>
      <c r="G10593" s="37"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37" t="inlineStr">
        <is>
          <t>2026-10-07</t>
        </is>
      </c>
      <c r="B10595" s="37" t="inlineStr">
        <is>
          <t>Pokemon Stats</t>
        </is>
      </c>
      <c r="C10595" s="37" t="inlineStr">
        <is>
          <t>Clodsire baseSpAttack</t>
        </is>
      </c>
      <c r="D10595" s="37" t="n">
        <v>45</v>
      </c>
      <c r="E10595" s="37" t="n">
        <v>30</v>
      </c>
      <c r="F10595" s="37" t="inlineStr">
        <is>
          <t>Differs from upstream baseline</t>
        </is>
      </c>
      <c r="G10595" s="37"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37" t="inlineStr">
        <is>
          <t>2026-10-07</t>
        </is>
      </c>
      <c r="B10597" s="37" t="inlineStr">
        <is>
          <t>Pokemon Stats</t>
        </is>
      </c>
      <c r="C10597" s="37" t="inlineStr">
        <is>
          <t>Cloyster baseSpDefense</t>
        </is>
      </c>
      <c r="D10597" s="37" t="n">
        <v>45</v>
      </c>
      <c r="E10597" s="37" t="n">
        <v>75</v>
      </c>
      <c r="F10597" s="37" t="inlineStr">
        <is>
          <t>Differs from upstream baseline</t>
        </is>
      </c>
      <c r="G10597" s="37"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37" t="inlineStr">
        <is>
          <t>2026-10-07</t>
        </is>
      </c>
      <c r="B10599" s="37" t="inlineStr">
        <is>
          <t>Pokemon Stats</t>
        </is>
      </c>
      <c r="C10599" s="37" t="inlineStr">
        <is>
          <t>Cofagrigus baseHP</t>
        </is>
      </c>
      <c r="D10599" s="37" t="n">
        <v>58</v>
      </c>
      <c r="E10599" s="37" t="n">
        <v>68</v>
      </c>
      <c r="F10599" s="37" t="inlineStr">
        <is>
          <t>Differs from upstream baseline</t>
        </is>
      </c>
      <c r="G10599" s="37"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37" t="inlineStr">
        <is>
          <t>2026-10-07</t>
        </is>
      </c>
      <c r="B10601" s="37" t="inlineStr">
        <is>
          <t>Pokemon Stats</t>
        </is>
      </c>
      <c r="C10601" s="37" t="inlineStr">
        <is>
          <t>Cofagrigus baseSpAttack</t>
        </is>
      </c>
      <c r="D10601" s="37" t="n">
        <v>95</v>
      </c>
      <c r="E10601" s="37" t="n">
        <v>125</v>
      </c>
      <c r="F10601" s="37" t="inlineStr">
        <is>
          <t>Differs from upstream baseline</t>
        </is>
      </c>
      <c r="G10601" s="37"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37" t="inlineStr">
        <is>
          <t>2026-10-07</t>
        </is>
      </c>
      <c r="B10603" s="37" t="inlineStr">
        <is>
          <t>Pokemon Stats</t>
        </is>
      </c>
      <c r="C10603" s="37" t="inlineStr">
        <is>
          <t>Combee baseAttack</t>
        </is>
      </c>
      <c r="D10603" s="37" t="n">
        <v>30</v>
      </c>
      <c r="E10603" s="37" t="n">
        <v>50</v>
      </c>
      <c r="F10603" s="37" t="inlineStr">
        <is>
          <t>Differs from upstream baseline</t>
        </is>
      </c>
      <c r="G10603" s="37"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37" t="inlineStr">
        <is>
          <t>2026-10-07</t>
        </is>
      </c>
      <c r="B10605" s="37" t="inlineStr">
        <is>
          <t>Pokemon Stats</t>
        </is>
      </c>
      <c r="C10605" s="37" t="inlineStr">
        <is>
          <t>Conkeldurr baseAttack</t>
        </is>
      </c>
      <c r="D10605" s="37" t="n">
        <v>140</v>
      </c>
      <c r="E10605" s="37" t="n">
        <v>155</v>
      </c>
      <c r="F10605" s="37" t="inlineStr">
        <is>
          <t>Differs from upstream baseline</t>
        </is>
      </c>
      <c r="G10605" s="37"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37" t="inlineStr">
        <is>
          <t>2026-10-07</t>
        </is>
      </c>
      <c r="B10607" s="37" t="inlineStr">
        <is>
          <t>Pokemon Stats</t>
        </is>
      </c>
      <c r="C10607" s="37" t="inlineStr">
        <is>
          <t>Conkeldurr baseSpDefense</t>
        </is>
      </c>
      <c r="D10607" s="37" t="n">
        <v>65</v>
      </c>
      <c r="E10607" s="37" t="n">
        <v>69</v>
      </c>
      <c r="F10607" s="37" t="inlineStr">
        <is>
          <t>Differs from upstream baseline</t>
        </is>
      </c>
      <c r="G10607" s="37"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37" t="inlineStr">
        <is>
          <t>2026-10-07</t>
        </is>
      </c>
      <c r="B10609" s="37" t="inlineStr">
        <is>
          <t>Abilities</t>
        </is>
      </c>
      <c r="C10609" s="37" t="inlineStr">
        <is>
          <t>Corphish abilities</t>
        </is>
      </c>
      <c r="D10609" s="37" t="inlineStr">
        <is>
          <t>Hyper Cutter / Shell Armor / Adaptability</t>
        </is>
      </c>
      <c r="E10609" s="37" t="inlineStr">
        <is>
          <t>Adaptability / Hyper Cutter / Adaptability</t>
        </is>
      </c>
      <c r="F10609" s="37" t="inlineStr">
        <is>
          <t>Differs from upstream baseline</t>
        </is>
      </c>
      <c r="G10609" s="37"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37" t="inlineStr">
        <is>
          <t>2026-10-07</t>
        </is>
      </c>
      <c r="B10611" s="37" t="inlineStr">
        <is>
          <t>Pokemon Stats</t>
        </is>
      </c>
      <c r="C10611" s="37" t="inlineStr">
        <is>
          <t>Corsola baseDefense</t>
        </is>
      </c>
      <c r="D10611" s="37" t="n">
        <v>95</v>
      </c>
      <c r="E10611" s="37" t="n">
        <v>105</v>
      </c>
      <c r="F10611" s="37" t="inlineStr">
        <is>
          <t>Differs from upstream baseline</t>
        </is>
      </c>
      <c r="G10611" s="37"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37" t="inlineStr">
        <is>
          <t>2026-10-07</t>
        </is>
      </c>
      <c r="B10613" s="37" t="inlineStr">
        <is>
          <t>Abilities</t>
        </is>
      </c>
      <c r="C10613" s="37" t="inlineStr">
        <is>
          <t>Corsola abilities</t>
        </is>
      </c>
      <c r="D10613" s="37" t="inlineStr">
        <is>
          <t>Hustle / Natural Cure / Regenerator</t>
        </is>
      </c>
      <c r="E10613" s="37" t="inlineStr">
        <is>
          <t>Solid Rock / Solid Rock / Regenerator</t>
        </is>
      </c>
      <c r="F10613" s="37" t="inlineStr">
        <is>
          <t>Differs from upstream baseline</t>
        </is>
      </c>
      <c r="G10613" s="37"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37" t="inlineStr">
        <is>
          <t>2026-10-07</t>
        </is>
      </c>
      <c r="B10615" s="37" t="inlineStr">
        <is>
          <t>Pokemon Stats</t>
        </is>
      </c>
      <c r="C10615" s="37" t="inlineStr">
        <is>
          <t>Cottonee baseAttack</t>
        </is>
      </c>
      <c r="D10615" s="37" t="n">
        <v>27</v>
      </c>
      <c r="E10615" s="37" t="n">
        <v>34</v>
      </c>
      <c r="F10615" s="37" t="inlineStr">
        <is>
          <t>Differs from upstream baseline</t>
        </is>
      </c>
      <c r="G10615" s="37"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37" t="inlineStr">
        <is>
          <t>2026-10-07</t>
        </is>
      </c>
      <c r="B10617" s="37" t="inlineStr">
        <is>
          <t>Abilities</t>
        </is>
      </c>
      <c r="C10617" s="37" t="inlineStr">
        <is>
          <t>Cradily abilities</t>
        </is>
      </c>
      <c r="D10617" s="37" t="inlineStr">
        <is>
          <t>Suction Cups / Storm Drain</t>
        </is>
      </c>
      <c r="E10617" s="37" t="inlineStr">
        <is>
          <t>Solid Rock / Storm Drain</t>
        </is>
      </c>
      <c r="F10617" s="37" t="inlineStr">
        <is>
          <t>Differs from upstream baseline</t>
        </is>
      </c>
      <c r="G10617" s="37"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37" t="inlineStr">
        <is>
          <t>2026-10-07</t>
        </is>
      </c>
      <c r="B10619" s="37" t="inlineStr">
        <is>
          <t>Pokemon Stats</t>
        </is>
      </c>
      <c r="C10619" s="37" t="inlineStr">
        <is>
          <t>Cranidos baseSpAttack</t>
        </is>
      </c>
      <c r="D10619" s="37" t="n">
        <v>30</v>
      </c>
      <c r="E10619" s="37" t="n">
        <v>10</v>
      </c>
      <c r="F10619" s="37" t="inlineStr">
        <is>
          <t>Differs from upstream baseline</t>
        </is>
      </c>
      <c r="G10619" s="37"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37" t="inlineStr">
        <is>
          <t>2026-10-07</t>
        </is>
      </c>
      <c r="B10621" s="37" t="inlineStr">
        <is>
          <t>Abilities</t>
        </is>
      </c>
      <c r="C10621" s="37" t="inlineStr">
        <is>
          <t>Cranidos abilities</t>
        </is>
      </c>
      <c r="D10621" s="37" t="inlineStr">
        <is>
          <t>Mold Breaker / Sheer Force</t>
        </is>
      </c>
      <c r="E10621" s="37" t="inlineStr">
        <is>
          <t>Rock Head / Mold Breaker / Sheer Force</t>
        </is>
      </c>
      <c r="F10621" s="37" t="inlineStr">
        <is>
          <t>Differs from upstream baseline</t>
        </is>
      </c>
      <c r="G10621" s="37"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37" t="inlineStr">
        <is>
          <t>2026-10-07</t>
        </is>
      </c>
      <c r="B10623" s="37" t="inlineStr">
        <is>
          <t>Pokemon Stats</t>
        </is>
      </c>
      <c r="C10623" s="37" t="inlineStr">
        <is>
          <t>Cresselia baseDefense</t>
        </is>
      </c>
      <c r="D10623" s="37" t="n">
        <v>110</v>
      </c>
      <c r="E10623" s="37" t="n">
        <v>120</v>
      </c>
      <c r="F10623" s="37" t="inlineStr">
        <is>
          <t>Differs from upstream baseline</t>
        </is>
      </c>
      <c r="G10623" s="37"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37" t="inlineStr">
        <is>
          <t>2026-10-07</t>
        </is>
      </c>
      <c r="B10625" s="37" t="inlineStr">
        <is>
          <t>Abilities</t>
        </is>
      </c>
      <c r="C10625" s="37" t="inlineStr">
        <is>
          <t>Croagunk abilities</t>
        </is>
      </c>
      <c r="D10625" s="37" t="inlineStr">
        <is>
          <t>Anticipation / Dry Skin / Poison Touch</t>
        </is>
      </c>
      <c r="E10625" s="37" t="inlineStr">
        <is>
          <t>Dry Skin / Dry Skin / Poison Touch</t>
        </is>
      </c>
      <c r="F10625" s="37" t="inlineStr">
        <is>
          <t>Differs from upstream baseline</t>
        </is>
      </c>
      <c r="G10625" s="37"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37" t="inlineStr">
        <is>
          <t>2026-10-07</t>
        </is>
      </c>
      <c r="B10627" s="37" t="inlineStr">
        <is>
          <t>Evolutions</t>
        </is>
      </c>
      <c r="C10627" s="37" t="inlineStr">
        <is>
          <t>Croconaw evolution</t>
        </is>
      </c>
      <c r="D10627" s="37" t="inlineStr">
        <is>
          <t>Lv 30 -&gt; Feraligatr</t>
        </is>
      </c>
      <c r="E10627" s="37" t="inlineStr">
        <is>
          <t>Lv 32 -&gt; Feraligatr</t>
        </is>
      </c>
      <c r="F10627" s="37" t="inlineStr">
        <is>
          <t>Differs from upstream baseline</t>
        </is>
      </c>
      <c r="G10627" s="37"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37" t="inlineStr">
        <is>
          <t>2026-10-07</t>
        </is>
      </c>
      <c r="B10629" s="37" t="inlineStr">
        <is>
          <t>Pokemon Stats</t>
        </is>
      </c>
      <c r="C10629" s="37" t="inlineStr">
        <is>
          <t>Crustle baseSpDefense</t>
        </is>
      </c>
      <c r="D10629" s="37" t="n">
        <v>75</v>
      </c>
      <c r="E10629" s="37" t="n">
        <v>80</v>
      </c>
      <c r="F10629" s="37" t="inlineStr">
        <is>
          <t>Differs from upstream baseline</t>
        </is>
      </c>
      <c r="G10629" s="37"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37" t="inlineStr">
        <is>
          <t>2026-10-07</t>
        </is>
      </c>
      <c r="B10631" s="37" t="inlineStr">
        <is>
          <t>Pokemon Stats</t>
        </is>
      </c>
      <c r="C10631" s="37" t="inlineStr">
        <is>
          <t>Cryogonal baseAttack</t>
        </is>
      </c>
      <c r="D10631" s="37" t="n">
        <v>50</v>
      </c>
      <c r="E10631" s="37" t="n">
        <v>30</v>
      </c>
      <c r="F10631" s="37" t="inlineStr">
        <is>
          <t>Differs from upstream baseline</t>
        </is>
      </c>
      <c r="G10631" s="37"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37" t="inlineStr">
        <is>
          <t>2026-10-07</t>
        </is>
      </c>
      <c r="B10633" s="37" t="inlineStr">
        <is>
          <t>Pokemon Stats</t>
        </is>
      </c>
      <c r="C10633" s="37" t="inlineStr">
        <is>
          <t>Cryogonal baseSpAttack</t>
        </is>
      </c>
      <c r="D10633" s="37" t="n">
        <v>95</v>
      </c>
      <c r="E10633" s="37" t="n">
        <v>106</v>
      </c>
      <c r="F10633" s="37" t="inlineStr">
        <is>
          <t>Differs from upstream baseline</t>
        </is>
      </c>
      <c r="G10633" s="37"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37" t="inlineStr">
        <is>
          <t>2026-10-07</t>
        </is>
      </c>
      <c r="B10635" s="37" t="inlineStr">
        <is>
          <t>Abilities</t>
        </is>
      </c>
      <c r="C10635" s="37" t="inlineStr">
        <is>
          <t>Cryogonal abilities</t>
        </is>
      </c>
      <c r="D10635" s="37" t="inlineStr">
        <is>
          <t>Levitate</t>
        </is>
      </c>
      <c r="E10635" s="37" t="inlineStr">
        <is>
          <t>Levitate / Ice Body / Levitate</t>
        </is>
      </c>
      <c r="F10635" s="37" t="inlineStr">
        <is>
          <t>Differs from upstream baseline</t>
        </is>
      </c>
      <c r="G10635" s="37"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37" t="inlineStr">
        <is>
          <t>2026-10-07</t>
        </is>
      </c>
      <c r="B10637" s="37" t="inlineStr">
        <is>
          <t>Evolutions</t>
        </is>
      </c>
      <c r="C10637" s="37" t="inlineStr">
        <is>
          <t>Cyndaquil evolution</t>
        </is>
      </c>
      <c r="D10637" s="37" t="inlineStr">
        <is>
          <t>Lv 14 -&gt; Quilava</t>
        </is>
      </c>
      <c r="E10637" s="37" t="inlineStr">
        <is>
          <t>Lv 16 -&gt; Quilava</t>
        </is>
      </c>
      <c r="F10637" s="37" t="inlineStr">
        <is>
          <t>Differs from upstream baseline</t>
        </is>
      </c>
      <c r="G10637" s="37"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37" t="inlineStr">
        <is>
          <t>2026-10-07</t>
        </is>
      </c>
      <c r="B10639" s="37" t="inlineStr">
        <is>
          <t>Pokemon Stats</t>
        </is>
      </c>
      <c r="C10639" s="37" t="inlineStr">
        <is>
          <t>Dedenne baseAttack</t>
        </is>
      </c>
      <c r="D10639" s="37" t="n">
        <v>58</v>
      </c>
      <c r="E10639" s="37" t="n">
        <v>68</v>
      </c>
      <c r="F10639" s="37" t="inlineStr">
        <is>
          <t>Differs from upstream baseline</t>
        </is>
      </c>
      <c r="G10639" s="37"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37" t="inlineStr">
        <is>
          <t>2026-10-07</t>
        </is>
      </c>
      <c r="B10641" s="37" t="inlineStr">
        <is>
          <t>Pokemon Stats</t>
        </is>
      </c>
      <c r="C10641" s="37" t="inlineStr">
        <is>
          <t>Dedenne baseSpAttack</t>
        </is>
      </c>
      <c r="D10641" s="37" t="n">
        <v>81</v>
      </c>
      <c r="E10641" s="37" t="n">
        <v>91</v>
      </c>
      <c r="F10641" s="37" t="inlineStr">
        <is>
          <t>Differs from upstream baseline</t>
        </is>
      </c>
      <c r="G10641" s="37"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37" t="inlineStr">
        <is>
          <t>2026-10-07</t>
        </is>
      </c>
      <c r="B10643" s="37" t="inlineStr">
        <is>
          <t>Abilities</t>
        </is>
      </c>
      <c r="C10643" s="37" t="inlineStr">
        <is>
          <t>Dedenne abilities</t>
        </is>
      </c>
      <c r="D10643" s="37" t="inlineStr">
        <is>
          <t>Cheek Pouch / Pickup / Plus</t>
        </is>
      </c>
      <c r="E10643" s="37" t="inlineStr">
        <is>
          <t>Cheek Pouch / Pickup / Pixilate</t>
        </is>
      </c>
      <c r="F10643" s="37" t="inlineStr">
        <is>
          <t>Differs from upstream baseline</t>
        </is>
      </c>
      <c r="G10643" s="37"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37" t="inlineStr">
        <is>
          <t>2026-10-07</t>
        </is>
      </c>
      <c r="B10645" s="37" t="inlineStr">
        <is>
          <t>Evolutions</t>
        </is>
      </c>
      <c r="C10645" s="37" t="inlineStr">
        <is>
          <t>Deerling evolution</t>
        </is>
      </c>
      <c r="D10645" s="37" t="inlineStr">
        <is>
          <t>Lv 34 -&gt; Sawsbuck Spring</t>
        </is>
      </c>
      <c r="E10645" s="37" t="inlineStr">
        <is>
          <t>Lv 28 -&gt; Sawsbuck Spring</t>
        </is>
      </c>
      <c r="F10645" s="37" t="inlineStr">
        <is>
          <t>Differs from upstream baseline</t>
        </is>
      </c>
      <c r="G10645" s="37"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37" t="inlineStr">
        <is>
          <t>2026-10-07</t>
        </is>
      </c>
      <c r="B10647" s="37" t="inlineStr">
        <is>
          <t>Evolutions</t>
        </is>
      </c>
      <c r="C10647" s="37" t="inlineStr">
        <is>
          <t>Deerling evolution</t>
        </is>
      </c>
      <c r="D10647" s="37" t="inlineStr">
        <is>
          <t>Lv 34 -&gt; Sawsbuck Winter</t>
        </is>
      </c>
      <c r="E10647" s="37" t="inlineStr">
        <is>
          <t>Lv 28 -&gt; Sawsbuck Winter</t>
        </is>
      </c>
      <c r="F10647" s="37" t="inlineStr">
        <is>
          <t>Differs from upstream baseline</t>
        </is>
      </c>
      <c r="G10647" s="37"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37" t="inlineStr">
        <is>
          <t>2026-10-07</t>
        </is>
      </c>
      <c r="B10649" s="37" t="inlineStr">
        <is>
          <t>Pokemon Stats</t>
        </is>
      </c>
      <c r="C10649" s="37" t="inlineStr">
        <is>
          <t>Delcatty baseAttack</t>
        </is>
      </c>
      <c r="D10649" s="37" t="n">
        <v>65</v>
      </c>
      <c r="E10649" s="37" t="n">
        <v>80</v>
      </c>
      <c r="F10649" s="37" t="inlineStr">
        <is>
          <t>Differs from upstream baseline</t>
        </is>
      </c>
      <c r="G10649" s="37"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37" t="inlineStr">
        <is>
          <t>2026-10-07</t>
        </is>
      </c>
      <c r="B10651" s="37" t="inlineStr">
        <is>
          <t>Pokemon Stats</t>
        </is>
      </c>
      <c r="C10651" s="37" t="inlineStr">
        <is>
          <t>Delcatty baseSpAttack</t>
        </is>
      </c>
      <c r="D10651" s="37" t="n">
        <v>55</v>
      </c>
      <c r="E10651" s="37" t="n">
        <v>80</v>
      </c>
      <c r="F10651" s="37" t="inlineStr">
        <is>
          <t>Differs from upstream baseline</t>
        </is>
      </c>
      <c r="G10651" s="37"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37" t="inlineStr">
        <is>
          <t>2026-10-07</t>
        </is>
      </c>
      <c r="B10653" s="37" t="inlineStr">
        <is>
          <t>Pokemon Stats</t>
        </is>
      </c>
      <c r="C10653" s="37" t="inlineStr">
        <is>
          <t>Delcatty baseSpeed</t>
        </is>
      </c>
      <c r="D10653" s="37" t="n">
        <v>90</v>
      </c>
      <c r="E10653" s="37" t="n">
        <v>112</v>
      </c>
      <c r="F10653" s="37" t="inlineStr">
        <is>
          <t>Differs from upstream baseline</t>
        </is>
      </c>
      <c r="G10653" s="37"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37" t="inlineStr">
        <is>
          <t>2026-10-07</t>
        </is>
      </c>
      <c r="B10655" s="37" t="inlineStr">
        <is>
          <t>Pokemon Stats</t>
        </is>
      </c>
      <c r="C10655" s="37" t="inlineStr">
        <is>
          <t>Delibird baseAttack</t>
        </is>
      </c>
      <c r="D10655" s="37" t="n">
        <v>55</v>
      </c>
      <c r="E10655" s="37" t="n">
        <v>85</v>
      </c>
      <c r="F10655" s="37" t="inlineStr">
        <is>
          <t>Differs from upstream baseline</t>
        </is>
      </c>
      <c r="G10655" s="37"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37" t="inlineStr">
        <is>
          <t>2026-10-07</t>
        </is>
      </c>
      <c r="B10657" s="37" t="inlineStr">
        <is>
          <t>Pokemon Stats</t>
        </is>
      </c>
      <c r="C10657" s="37" t="inlineStr">
        <is>
          <t>Delibird baseSpeed</t>
        </is>
      </c>
      <c r="D10657" s="37" t="n">
        <v>75</v>
      </c>
      <c r="E10657" s="37" t="n">
        <v>85</v>
      </c>
      <c r="F10657" s="37" t="inlineStr">
        <is>
          <t>Differs from upstream baseline</t>
        </is>
      </c>
      <c r="G10657" s="37"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37" t="inlineStr">
        <is>
          <t>2026-10-07</t>
        </is>
      </c>
      <c r="B10659" s="37" t="inlineStr">
        <is>
          <t>Pokemon Stats</t>
        </is>
      </c>
      <c r="C10659" s="37" t="inlineStr">
        <is>
          <t>Delphox baseAttack</t>
        </is>
      </c>
      <c r="D10659" s="37" t="n">
        <v>69</v>
      </c>
      <c r="E10659" s="37" t="n">
        <v>30</v>
      </c>
      <c r="F10659" s="37" t="inlineStr">
        <is>
          <t>Differs from upstream baseline</t>
        </is>
      </c>
      <c r="G10659" s="37"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37" t="inlineStr">
        <is>
          <t>2026-10-07</t>
        </is>
      </c>
      <c r="B10661" s="37" t="inlineStr">
        <is>
          <t>Pokemon Stats</t>
        </is>
      </c>
      <c r="C10661" s="37" t="inlineStr">
        <is>
          <t>Delphox baseSpAttack</t>
        </is>
      </c>
      <c r="D10661" s="37" t="n">
        <v>114</v>
      </c>
      <c r="E10661" s="37" t="n">
        <v>135</v>
      </c>
      <c r="F10661" s="37" t="inlineStr">
        <is>
          <t>Differs from upstream baseline</t>
        </is>
      </c>
      <c r="G10661" s="37"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37" t="inlineStr">
        <is>
          <t>2026-10-07</t>
        </is>
      </c>
      <c r="B10663" s="37" t="inlineStr">
        <is>
          <t>Abilities</t>
        </is>
      </c>
      <c r="C10663" s="37" t="inlineStr">
        <is>
          <t>Delphox abilities</t>
        </is>
      </c>
      <c r="D10663" s="37" t="inlineStr">
        <is>
          <t>Blaze / Magician</t>
        </is>
      </c>
      <c r="E10663" s="37" t="inlineStr">
        <is>
          <t>Blaze / Magician / Magic Guard</t>
        </is>
      </c>
      <c r="F10663" s="37" t="inlineStr">
        <is>
          <t>Differs from upstream baseline</t>
        </is>
      </c>
      <c r="G10663" s="37"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37" t="inlineStr">
        <is>
          <t>2026-10-07</t>
        </is>
      </c>
      <c r="B10665" s="37" t="inlineStr">
        <is>
          <t>Pokemon Stats</t>
        </is>
      </c>
      <c r="C10665" s="37" t="inlineStr">
        <is>
          <t>Deoxys baseAttack</t>
        </is>
      </c>
      <c r="D10665" s="37" t="n">
        <v>180</v>
      </c>
      <c r="E10665" s="37" t="n">
        <v>200</v>
      </c>
      <c r="F10665" s="37" t="inlineStr">
        <is>
          <t>Differs from upstream baseline</t>
        </is>
      </c>
      <c r="G10665" s="37"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37" t="inlineStr">
        <is>
          <t>2026-10-07</t>
        </is>
      </c>
      <c r="B10667" s="37" t="inlineStr">
        <is>
          <t>Abilities</t>
        </is>
      </c>
      <c r="C10667" s="37" t="inlineStr">
        <is>
          <t>Deoxys abilities</t>
        </is>
      </c>
      <c r="D10667" s="37" t="inlineStr">
        <is>
          <t>Pressure</t>
        </is>
      </c>
      <c r="E10667" s="37" t="inlineStr">
        <is>
          <t>Magic Guard</t>
        </is>
      </c>
      <c r="F10667" s="37" t="inlineStr">
        <is>
          <t>Differs from upstream baseline</t>
        </is>
      </c>
      <c r="G10667" s="37"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37" t="inlineStr">
        <is>
          <t>2026-10-07</t>
        </is>
      </c>
      <c r="B10669" s="37" t="inlineStr">
        <is>
          <t>Pokemon Stats</t>
        </is>
      </c>
      <c r="C10669" s="37" t="inlineStr">
        <is>
          <t>Deoxys baseDefense</t>
        </is>
      </c>
      <c r="D10669" s="37" t="n">
        <v>160</v>
      </c>
      <c r="E10669" s="37" t="n">
        <v>150</v>
      </c>
      <c r="F10669" s="37" t="inlineStr">
        <is>
          <t>Differs from upstream baseline</t>
        </is>
      </c>
      <c r="G10669" s="37"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37" t="inlineStr">
        <is>
          <t>2026-10-07</t>
        </is>
      </c>
      <c r="B10671" s="37" t="inlineStr">
        <is>
          <t>Pokemon Stats</t>
        </is>
      </c>
      <c r="C10671" s="37" t="inlineStr">
        <is>
          <t>Deoxys baseSpDefense</t>
        </is>
      </c>
      <c r="D10671" s="37" t="n">
        <v>160</v>
      </c>
      <c r="E10671" s="37" t="n">
        <v>150</v>
      </c>
      <c r="F10671" s="37" t="inlineStr">
        <is>
          <t>Differs from upstream baseline</t>
        </is>
      </c>
      <c r="G10671" s="37"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37" t="inlineStr">
        <is>
          <t>2026-10-07</t>
        </is>
      </c>
      <c r="B10673" s="37" t="inlineStr">
        <is>
          <t>Pokemon Stats</t>
        </is>
      </c>
      <c r="C10673" s="37" t="inlineStr">
        <is>
          <t>Deoxys baseSpDefense</t>
        </is>
      </c>
      <c r="D10673" s="37" t="n">
        <v>50</v>
      </c>
      <c r="E10673" s="37" t="n">
        <v>70</v>
      </c>
      <c r="F10673" s="37" t="inlineStr">
        <is>
          <t>Differs from upstream baseline</t>
        </is>
      </c>
      <c r="G10673" s="37"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37" t="inlineStr">
        <is>
          <t>2026-10-07</t>
        </is>
      </c>
      <c r="B10675" s="37" t="inlineStr">
        <is>
          <t>Pokemon Stats</t>
        </is>
      </c>
      <c r="C10675" s="37" t="inlineStr">
        <is>
          <t>Deoxys baseDefense</t>
        </is>
      </c>
      <c r="D10675" s="37" t="n">
        <v>90</v>
      </c>
      <c r="E10675" s="37" t="n">
        <v>100</v>
      </c>
      <c r="F10675" s="37" t="inlineStr">
        <is>
          <t>Differs from upstream baseline</t>
        </is>
      </c>
      <c r="G10675" s="37"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37" t="inlineStr">
        <is>
          <t>2026-10-07</t>
        </is>
      </c>
      <c r="B10677" s="37" t="inlineStr">
        <is>
          <t>Pokemon Stats</t>
        </is>
      </c>
      <c r="C10677" s="37" t="inlineStr">
        <is>
          <t>Deoxys baseSpDefense</t>
        </is>
      </c>
      <c r="D10677" s="37" t="n">
        <v>90</v>
      </c>
      <c r="E10677" s="37" t="n">
        <v>100</v>
      </c>
      <c r="F10677" s="37" t="inlineStr">
        <is>
          <t>Differs from upstream baseline</t>
        </is>
      </c>
      <c r="G10677" s="37"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37" t="inlineStr">
        <is>
          <t>2026-10-07</t>
        </is>
      </c>
      <c r="B10679" s="37" t="inlineStr">
        <is>
          <t>Abilities</t>
        </is>
      </c>
      <c r="C10679" s="37" t="inlineStr">
        <is>
          <t>Dewgong abilities</t>
        </is>
      </c>
      <c r="D10679" s="37" t="inlineStr">
        <is>
          <t>Thick Fat / Hydration / Ice Body</t>
        </is>
      </c>
      <c r="E10679" s="37" t="inlineStr">
        <is>
          <t>Swift Swim / Ice Body / Ice Body</t>
        </is>
      </c>
      <c r="F10679" s="37" t="inlineStr">
        <is>
          <t>Differs from upstream baseline</t>
        </is>
      </c>
      <c r="G10679" s="37"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37" t="inlineStr">
        <is>
          <t>2026-10-07</t>
        </is>
      </c>
      <c r="B10681" s="37" t="inlineStr">
        <is>
          <t>Pokemon Stats</t>
        </is>
      </c>
      <c r="C10681" s="37" t="inlineStr">
        <is>
          <t>Diggersby baseAttack</t>
        </is>
      </c>
      <c r="D10681" s="37" t="n">
        <v>56</v>
      </c>
      <c r="E10681" s="37" t="n">
        <v>89</v>
      </c>
      <c r="F10681" s="37" t="inlineStr">
        <is>
          <t>Differs from upstream baseline</t>
        </is>
      </c>
      <c r="G10681" s="37"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37" t="inlineStr">
        <is>
          <t>2026-10-07</t>
        </is>
      </c>
      <c r="B10683" s="37" t="inlineStr">
        <is>
          <t>Pokemon Stats</t>
        </is>
      </c>
      <c r="C10683" s="37" t="inlineStr">
        <is>
          <t>Diggersby baseSpDefense</t>
        </is>
      </c>
      <c r="D10683" s="37" t="n">
        <v>77</v>
      </c>
      <c r="E10683" s="37" t="n">
        <v>90</v>
      </c>
      <c r="F10683" s="37" t="inlineStr">
        <is>
          <t>Differs from upstream baseline</t>
        </is>
      </c>
      <c r="G10683" s="37"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37" t="inlineStr">
        <is>
          <t>2026-10-07</t>
        </is>
      </c>
      <c r="B10685" s="37" t="inlineStr">
        <is>
          <t>Pokemon Stats</t>
        </is>
      </c>
      <c r="C10685" s="37" t="inlineStr">
        <is>
          <t>Diglett baseHP</t>
        </is>
      </c>
      <c r="D10685" s="37" t="n">
        <v>10</v>
      </c>
      <c r="E10685" s="37" t="n">
        <v>34</v>
      </c>
      <c r="F10685" s="37" t="inlineStr">
        <is>
          <t>Differs from upstream baseline</t>
        </is>
      </c>
      <c r="G10685" s="37"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37" t="inlineStr">
        <is>
          <t>2026-10-07</t>
        </is>
      </c>
      <c r="B10687" s="37" t="inlineStr">
        <is>
          <t>Pokemon Stats</t>
        </is>
      </c>
      <c r="C10687" s="37" t="inlineStr">
        <is>
          <t>Diglett baseSpAttack</t>
        </is>
      </c>
      <c r="D10687" s="37" t="n">
        <v>35</v>
      </c>
      <c r="E10687" s="37" t="n">
        <v>36</v>
      </c>
      <c r="F10687" s="37" t="inlineStr">
        <is>
          <t>Differs from upstream baseline</t>
        </is>
      </c>
      <c r="G10687" s="37"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37" t="inlineStr">
        <is>
          <t>2026-10-07</t>
        </is>
      </c>
      <c r="B10689" s="37" t="inlineStr">
        <is>
          <t>Pokemon Stats</t>
        </is>
      </c>
      <c r="C10689" s="37" t="inlineStr">
        <is>
          <t>Ditto baseHP</t>
        </is>
      </c>
      <c r="D10689" s="37" t="n">
        <v>48</v>
      </c>
      <c r="E10689" s="37" t="n">
        <v>100</v>
      </c>
      <c r="F10689" s="37" t="inlineStr">
        <is>
          <t>Differs from upstream baseline</t>
        </is>
      </c>
      <c r="G10689" s="37"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37" t="inlineStr">
        <is>
          <t>2026-10-07</t>
        </is>
      </c>
      <c r="B10691" s="37" t="inlineStr">
        <is>
          <t>Pokemon Stats</t>
        </is>
      </c>
      <c r="C10691" s="37" t="inlineStr">
        <is>
          <t>Ditto baseDefense</t>
        </is>
      </c>
      <c r="D10691" s="37" t="n">
        <v>48</v>
      </c>
      <c r="E10691" s="37" t="n">
        <v>100</v>
      </c>
      <c r="F10691" s="37" t="inlineStr">
        <is>
          <t>Differs from upstream baseline</t>
        </is>
      </c>
      <c r="G10691" s="37"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37" t="inlineStr">
        <is>
          <t>2026-10-07</t>
        </is>
      </c>
      <c r="B10693" s="37" t="inlineStr">
        <is>
          <t>Pokemon Stats</t>
        </is>
      </c>
      <c r="C10693" s="37" t="inlineStr">
        <is>
          <t>Ditto baseSpDefense</t>
        </is>
      </c>
      <c r="D10693" s="37" t="n">
        <v>48</v>
      </c>
      <c r="E10693" s="37" t="n">
        <v>100</v>
      </c>
      <c r="F10693" s="37" t="inlineStr">
        <is>
          <t>Differs from upstream baseline</t>
        </is>
      </c>
      <c r="G10693" s="37"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37" t="inlineStr">
        <is>
          <t>2026-10-07</t>
        </is>
      </c>
      <c r="B10695" s="37" t="inlineStr">
        <is>
          <t>Abilities</t>
        </is>
      </c>
      <c r="C10695" s="37" t="inlineStr">
        <is>
          <t>Ditto abilities</t>
        </is>
      </c>
      <c r="D10695" s="37" t="inlineStr">
        <is>
          <t>Limber / Imposter</t>
        </is>
      </c>
      <c r="E10695" s="37" t="inlineStr">
        <is>
          <t>Shadow Tag / Imposter</t>
        </is>
      </c>
      <c r="F10695" s="37" t="inlineStr">
        <is>
          <t>Differs from upstream baseline</t>
        </is>
      </c>
      <c r="G10695" s="37"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37" t="inlineStr">
        <is>
          <t>2026-10-07</t>
        </is>
      </c>
      <c r="B10697" s="37" t="inlineStr">
        <is>
          <t>Pokemon Stats</t>
        </is>
      </c>
      <c r="C10697" s="37" t="inlineStr">
        <is>
          <t>Dodrio baseAttack</t>
        </is>
      </c>
      <c r="D10697" s="37" t="n">
        <v>110</v>
      </c>
      <c r="E10697" s="37" t="n">
        <v>120</v>
      </c>
      <c r="F10697" s="37" t="inlineStr">
        <is>
          <t>Differs from upstream baseline</t>
        </is>
      </c>
      <c r="G10697" s="37"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37" t="inlineStr">
        <is>
          <t>2026-10-07</t>
        </is>
      </c>
      <c r="B10699" s="37" t="inlineStr">
        <is>
          <t>Abilities</t>
        </is>
      </c>
      <c r="C10699" s="37" t="inlineStr">
        <is>
          <t>Doduo abilities</t>
        </is>
      </c>
      <c r="D10699" s="37" t="inlineStr">
        <is>
          <t>Run Away / Early Bird / Tangled Feet</t>
        </is>
      </c>
      <c r="E10699" s="37" t="inlineStr">
        <is>
          <t>Tangled Feet / Tangled Feet / Tangled Feet</t>
        </is>
      </c>
      <c r="F10699" s="37" t="inlineStr">
        <is>
          <t>Differs from upstream baseline</t>
        </is>
      </c>
      <c r="G10699" s="37"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37" t="inlineStr">
        <is>
          <t>2026-10-07</t>
        </is>
      </c>
      <c r="B10701" s="37" t="inlineStr">
        <is>
          <t>Pokemon Stats</t>
        </is>
      </c>
      <c r="C10701" s="37" t="inlineStr">
        <is>
          <t>Donphan baseDefense</t>
        </is>
      </c>
      <c r="D10701" s="37" t="n">
        <v>120</v>
      </c>
      <c r="E10701" s="37" t="n">
        <v>130</v>
      </c>
      <c r="F10701" s="37" t="inlineStr">
        <is>
          <t>Differs from upstream baseline</t>
        </is>
      </c>
      <c r="G10701" s="37"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37" t="inlineStr">
        <is>
          <t>2026-10-07</t>
        </is>
      </c>
      <c r="B10703" s="37" t="inlineStr">
        <is>
          <t>Abilities</t>
        </is>
      </c>
      <c r="C10703" s="37" t="inlineStr">
        <is>
          <t>Donphan abilities</t>
        </is>
      </c>
      <c r="D10703" s="37" t="inlineStr">
        <is>
          <t>Sturdy / Sand Veil</t>
        </is>
      </c>
      <c r="E10703" s="37" t="inlineStr">
        <is>
          <t>Battle Armor / Sand Veil</t>
        </is>
      </c>
      <c r="F10703" s="37" t="inlineStr">
        <is>
          <t>Differs from upstream baseline</t>
        </is>
      </c>
      <c r="G10703" s="37"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37" t="inlineStr">
        <is>
          <t>2026-10-07</t>
        </is>
      </c>
      <c r="B10705" s="37" t="inlineStr">
        <is>
          <t>Pokemon Stats</t>
        </is>
      </c>
      <c r="C10705" s="37" t="inlineStr">
        <is>
          <t>Doublade baseSpAttack</t>
        </is>
      </c>
      <c r="D10705" s="37" t="n">
        <v>45</v>
      </c>
      <c r="E10705" s="37" t="n">
        <v>30</v>
      </c>
      <c r="F10705" s="37" t="inlineStr">
        <is>
          <t>Differs from upstream baseline</t>
        </is>
      </c>
      <c r="G10705" s="37"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37" t="inlineStr">
        <is>
          <t>2026-10-07</t>
        </is>
      </c>
      <c r="B10707" s="37" t="inlineStr">
        <is>
          <t>Pokemon Stats</t>
        </is>
      </c>
      <c r="C10707" s="37" t="inlineStr">
        <is>
          <t>Dragalge baseSpAttack</t>
        </is>
      </c>
      <c r="D10707" s="37" t="n">
        <v>97</v>
      </c>
      <c r="E10707" s="37" t="n">
        <v>107</v>
      </c>
      <c r="F10707" s="37" t="inlineStr">
        <is>
          <t>Differs from upstream baseline</t>
        </is>
      </c>
      <c r="G10707" s="37"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37" t="inlineStr">
        <is>
          <t>2026-10-07</t>
        </is>
      </c>
      <c r="B10709" s="37" t="inlineStr">
        <is>
          <t>Pokemon Stats</t>
        </is>
      </c>
      <c r="C10709" s="37" t="inlineStr">
        <is>
          <t>Dragonite baseSpeed</t>
        </is>
      </c>
      <c r="D10709" s="37" t="n">
        <v>80</v>
      </c>
      <c r="E10709" s="37" t="n">
        <v>85</v>
      </c>
      <c r="F10709" s="37" t="inlineStr">
        <is>
          <t>Differs from upstream baseline</t>
        </is>
      </c>
      <c r="G10709" s="37"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37" t="inlineStr">
        <is>
          <t>2026-10-07</t>
        </is>
      </c>
      <c r="B10711" s="37" t="inlineStr">
        <is>
          <t>Abilities</t>
        </is>
      </c>
      <c r="C10711" s="37" t="inlineStr">
        <is>
          <t>Drapion abilities</t>
        </is>
      </c>
      <c r="D10711" s="37" t="inlineStr">
        <is>
          <t>Battle Armor / Sniper / Keen Eye</t>
        </is>
      </c>
      <c r="E10711" s="37" t="inlineStr">
        <is>
          <t>Battle Armor / Hyper Cutter / Keen Eye</t>
        </is>
      </c>
      <c r="F10711" s="37" t="inlineStr">
        <is>
          <t>Differs from upstream baseline</t>
        </is>
      </c>
      <c r="G10711" s="37"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37" t="inlineStr">
        <is>
          <t>2026-10-07</t>
        </is>
      </c>
      <c r="B10713" s="37" t="inlineStr">
        <is>
          <t>Abilities</t>
        </is>
      </c>
      <c r="C10713" s="37" t="inlineStr">
        <is>
          <t>Drifblim abilities</t>
        </is>
      </c>
      <c r="D10713" s="37" t="inlineStr">
        <is>
          <t>Aftermath / Unburden / Flare Boost</t>
        </is>
      </c>
      <c r="E10713" s="37" t="inlineStr">
        <is>
          <t>Unburden / Unburden / Flare Boost</t>
        </is>
      </c>
      <c r="F10713" s="37" t="inlineStr">
        <is>
          <t>Differs from upstream baseline</t>
        </is>
      </c>
      <c r="G10713" s="37"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37" t="inlineStr">
        <is>
          <t>2026-10-07</t>
        </is>
      </c>
      <c r="B10715" s="37" t="inlineStr">
        <is>
          <t>Abilities</t>
        </is>
      </c>
      <c r="C10715" s="37" t="inlineStr">
        <is>
          <t>Drowzee abilities</t>
        </is>
      </c>
      <c r="D10715" s="37" t="inlineStr">
        <is>
          <t>Insomnia / Forewarn / Inner Focus</t>
        </is>
      </c>
      <c r="E10715" s="37" t="inlineStr">
        <is>
          <t>Bad Dreams / Bad Dreams / Inner Focus</t>
        </is>
      </c>
      <c r="F10715" s="37" t="inlineStr">
        <is>
          <t>Differs from upstream baseline</t>
        </is>
      </c>
      <c r="G10715" s="37"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37" t="inlineStr">
        <is>
          <t>2026-10-07</t>
        </is>
      </c>
      <c r="B10717" s="37" t="inlineStr">
        <is>
          <t>Pokemon Stats</t>
        </is>
      </c>
      <c r="C10717" s="37" t="inlineStr">
        <is>
          <t>Druddigon baseAttack</t>
        </is>
      </c>
      <c r="D10717" s="37" t="n">
        <v>120</v>
      </c>
      <c r="E10717" s="37" t="n">
        <v>137</v>
      </c>
      <c r="F10717" s="37" t="inlineStr">
        <is>
          <t>Differs from upstream baseline</t>
        </is>
      </c>
      <c r="G10717" s="37"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37" t="inlineStr">
        <is>
          <t>2026-10-07</t>
        </is>
      </c>
      <c r="B10719" s="37" t="inlineStr">
        <is>
          <t>Pokemon Stats</t>
        </is>
      </c>
      <c r="C10719" s="37" t="inlineStr">
        <is>
          <t>Druddigon baseSpDefense</t>
        </is>
      </c>
      <c r="D10719" s="37" t="n">
        <v>90</v>
      </c>
      <c r="E10719" s="37" t="n">
        <v>100</v>
      </c>
      <c r="F10719" s="37" t="inlineStr">
        <is>
          <t>Differs from upstream baseline</t>
        </is>
      </c>
      <c r="G10719" s="37"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37" t="inlineStr">
        <is>
          <t>2026-10-07</t>
        </is>
      </c>
      <c r="B10721" s="37" t="inlineStr">
        <is>
          <t>Abilities</t>
        </is>
      </c>
      <c r="C10721" s="37" t="inlineStr">
        <is>
          <t>Dugtrio abilities</t>
        </is>
      </c>
      <c r="D10721" s="37" t="inlineStr">
        <is>
          <t>Sand Veil / Arena Trap / Sand Force</t>
        </is>
      </c>
      <c r="E10721" s="37" t="inlineStr">
        <is>
          <t>Arena Trap / Arena Trap / Sand Force</t>
        </is>
      </c>
      <c r="F10721" s="37" t="inlineStr">
        <is>
          <t>Differs from upstream baseline</t>
        </is>
      </c>
      <c r="G10721" s="37"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37" t="inlineStr">
        <is>
          <t>2026-10-07</t>
        </is>
      </c>
      <c r="B10723" s="37" t="inlineStr">
        <is>
          <t>Pokemon Stats</t>
        </is>
      </c>
      <c r="C10723" s="37" t="inlineStr">
        <is>
          <t>Dugtrio baseAttack</t>
        </is>
      </c>
      <c r="D10723" s="37" t="n">
        <v>100</v>
      </c>
      <c r="E10723" s="37" t="n">
        <v>114</v>
      </c>
      <c r="F10723" s="37" t="inlineStr">
        <is>
          <t>Differs from upstream baseline</t>
        </is>
      </c>
      <c r="G10723" s="37"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37" t="inlineStr">
        <is>
          <t>2026-10-07</t>
        </is>
      </c>
      <c r="B10725" s="37" t="inlineStr">
        <is>
          <t>Pokemon Stats</t>
        </is>
      </c>
      <c r="C10725" s="37" t="inlineStr">
        <is>
          <t>Dugtrio baseSpAttack</t>
        </is>
      </c>
      <c r="D10725" s="37" t="n">
        <v>50</v>
      </c>
      <c r="E10725" s="37" t="n">
        <v>30</v>
      </c>
      <c r="F10725" s="37" t="inlineStr">
        <is>
          <t>Differs from upstream baseline</t>
        </is>
      </c>
      <c r="G10725" s="37"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37" t="inlineStr">
        <is>
          <t>2026-10-07</t>
        </is>
      </c>
      <c r="B10727" s="37" t="inlineStr">
        <is>
          <t>Pokemon Stats</t>
        </is>
      </c>
      <c r="C10727" s="37" t="inlineStr">
        <is>
          <t>Dugtrio baseSpeed</t>
        </is>
      </c>
      <c r="D10727" s="37" t="n">
        <v>110</v>
      </c>
      <c r="E10727" s="37" t="n">
        <v>121</v>
      </c>
      <c r="F10727" s="37" t="inlineStr">
        <is>
          <t>Differs from upstream baseline</t>
        </is>
      </c>
      <c r="G10727" s="37"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37" t="inlineStr">
        <is>
          <t>2026-10-07</t>
        </is>
      </c>
      <c r="B10729" s="37" t="inlineStr">
        <is>
          <t>Pokemon Stats</t>
        </is>
      </c>
      <c r="C10729" s="37" t="inlineStr">
        <is>
          <t>Dunsparce baseDefense</t>
        </is>
      </c>
      <c r="D10729" s="37" t="n">
        <v>70</v>
      </c>
      <c r="E10729" s="37" t="n">
        <v>80</v>
      </c>
      <c r="F10729" s="37" t="inlineStr">
        <is>
          <t>Differs from upstream baseline</t>
        </is>
      </c>
      <c r="G10729" s="37"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37" t="inlineStr">
        <is>
          <t>2026-10-07</t>
        </is>
      </c>
      <c r="B10731" s="37" t="inlineStr">
        <is>
          <t>Pokemon Stats</t>
        </is>
      </c>
      <c r="C10731" s="37" t="inlineStr">
        <is>
          <t>Dunsparce baseSpDefense</t>
        </is>
      </c>
      <c r="D10731" s="37" t="n">
        <v>65</v>
      </c>
      <c r="E10731" s="37" t="n">
        <v>80</v>
      </c>
      <c r="F10731" s="37" t="inlineStr">
        <is>
          <t>Differs from upstream baseline</t>
        </is>
      </c>
      <c r="G10731" s="37"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37" t="inlineStr">
        <is>
          <t>2026-10-07</t>
        </is>
      </c>
      <c r="B10733" s="37" t="inlineStr">
        <is>
          <t>Abilities</t>
        </is>
      </c>
      <c r="C10733" s="37" t="inlineStr">
        <is>
          <t>Dunsparce abilities</t>
        </is>
      </c>
      <c r="D10733" s="37" t="inlineStr">
        <is>
          <t>Serene Grace / Run Away / Rattled</t>
        </is>
      </c>
      <c r="E10733" s="37" t="inlineStr">
        <is>
          <t>Serene Grace / Serene Grace / Rattled</t>
        </is>
      </c>
      <c r="F10733" s="37" t="inlineStr">
        <is>
          <t>Differs from upstream baseline</t>
        </is>
      </c>
      <c r="G10733" s="37"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37" t="inlineStr">
        <is>
          <t>2026-10-07</t>
        </is>
      </c>
      <c r="B10735" s="37" t="inlineStr">
        <is>
          <t>Pokemon Stats</t>
        </is>
      </c>
      <c r="C10735" s="37" t="inlineStr">
        <is>
          <t>Duosion baseDefense</t>
        </is>
      </c>
      <c r="D10735" s="37" t="n">
        <v>50</v>
      </c>
      <c r="E10735" s="37" t="n">
        <v>52</v>
      </c>
      <c r="F10735" s="37" t="inlineStr">
        <is>
          <t>Differs from upstream baseline</t>
        </is>
      </c>
      <c r="G10735" s="37"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37" t="inlineStr">
        <is>
          <t>2026-10-07</t>
        </is>
      </c>
      <c r="B10737" s="37" t="inlineStr">
        <is>
          <t>Pokemon Stats</t>
        </is>
      </c>
      <c r="C10737" s="37" t="inlineStr">
        <is>
          <t>Duosion baseSpDefense</t>
        </is>
      </c>
      <c r="D10737" s="37" t="n">
        <v>60</v>
      </c>
      <c r="E10737" s="37" t="n">
        <v>61</v>
      </c>
      <c r="F10737" s="37" t="inlineStr">
        <is>
          <t>Differs from upstream baseline</t>
        </is>
      </c>
      <c r="G10737" s="37"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37" t="inlineStr">
        <is>
          <t>2026-10-07</t>
        </is>
      </c>
      <c r="B10739" s="37" t="inlineStr">
        <is>
          <t>Pokemon Stats</t>
        </is>
      </c>
      <c r="C10739" s="37" t="inlineStr">
        <is>
          <t>Durant baseHP</t>
        </is>
      </c>
      <c r="D10739" s="37" t="n">
        <v>58</v>
      </c>
      <c r="E10739" s="37" t="n">
        <v>60</v>
      </c>
      <c r="F10739" s="37" t="inlineStr">
        <is>
          <t>Differs from upstream baseline</t>
        </is>
      </c>
      <c r="G10739" s="37"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37" t="inlineStr">
        <is>
          <t>2026-10-07</t>
        </is>
      </c>
      <c r="B10741" s="37" t="inlineStr">
        <is>
          <t>Pokemon Stats</t>
        </is>
      </c>
      <c r="C10741" s="37" t="inlineStr">
        <is>
          <t>Durant baseSpAttack</t>
        </is>
      </c>
      <c r="D10741" s="37" t="n">
        <v>48</v>
      </c>
      <c r="E10741" s="37" t="n">
        <v>30</v>
      </c>
      <c r="F10741" s="37" t="inlineStr">
        <is>
          <t>Differs from upstream baseline</t>
        </is>
      </c>
      <c r="G10741" s="37"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37" t="inlineStr">
        <is>
          <t>2026-10-07</t>
        </is>
      </c>
      <c r="B10743" s="37" t="inlineStr">
        <is>
          <t>Pokemon Stats</t>
        </is>
      </c>
      <c r="C10743" s="37" t="inlineStr">
        <is>
          <t>Durant baseSpeed</t>
        </is>
      </c>
      <c r="D10743" s="37" t="n">
        <v>109</v>
      </c>
      <c r="E10743" s="37" t="n">
        <v>118</v>
      </c>
      <c r="F10743" s="37" t="inlineStr">
        <is>
          <t>Differs from upstream baseline</t>
        </is>
      </c>
      <c r="G10743" s="37"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37" t="inlineStr">
        <is>
          <t>2026-10-07</t>
        </is>
      </c>
      <c r="B10745" s="37" t="inlineStr">
        <is>
          <t>Pokemon Stats</t>
        </is>
      </c>
      <c r="C10745" s="37" t="inlineStr">
        <is>
          <t>Dusclops baseAttack</t>
        </is>
      </c>
      <c r="D10745" s="37" t="n">
        <v>70</v>
      </c>
      <c r="E10745" s="37" t="n">
        <v>90</v>
      </c>
      <c r="F10745" s="37" t="inlineStr">
        <is>
          <t>Differs from upstream baseline</t>
        </is>
      </c>
      <c r="G10745" s="37"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37" t="inlineStr">
        <is>
          <t>2026-10-07</t>
        </is>
      </c>
      <c r="B10747" s="37" t="inlineStr">
        <is>
          <t>Pokemon Stats</t>
        </is>
      </c>
      <c r="C10747" s="37" t="inlineStr">
        <is>
          <t>Dusknoir baseHP</t>
        </is>
      </c>
      <c r="D10747" s="37" t="n">
        <v>45</v>
      </c>
      <c r="E10747" s="37" t="n">
        <v>105</v>
      </c>
      <c r="F10747" s="37" t="inlineStr">
        <is>
          <t>Differs from upstream baseline</t>
        </is>
      </c>
      <c r="G10747" s="37"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37" t="inlineStr">
        <is>
          <t>2026-10-07</t>
        </is>
      </c>
      <c r="B10749" s="37" t="inlineStr">
        <is>
          <t>Abilities</t>
        </is>
      </c>
      <c r="C10749" s="37" t="inlineStr">
        <is>
          <t>Dusknoir abilities</t>
        </is>
      </c>
      <c r="D10749" s="37" t="inlineStr">
        <is>
          <t>Pressure / Frisk</t>
        </is>
      </c>
      <c r="E10749" s="37" t="inlineStr">
        <is>
          <t>Levitate / Frisk</t>
        </is>
      </c>
      <c r="F10749" s="37" t="inlineStr">
        <is>
          <t>Differs from upstream baseline</t>
        </is>
      </c>
      <c r="G10749" s="37"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37" t="inlineStr">
        <is>
          <t>2026-10-07</t>
        </is>
      </c>
      <c r="B10751" s="37" t="inlineStr">
        <is>
          <t>Pokemon Stats</t>
        </is>
      </c>
      <c r="C10751" s="37" t="inlineStr">
        <is>
          <t>Duskull baseSpAttack</t>
        </is>
      </c>
      <c r="D10751" s="37" t="n">
        <v>30</v>
      </c>
      <c r="E10751" s="37" t="n">
        <v>40</v>
      </c>
      <c r="F10751" s="37" t="inlineStr">
        <is>
          <t>Differs from upstream baseline</t>
        </is>
      </c>
      <c r="G10751" s="37"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37" t="inlineStr">
        <is>
          <t>2026-10-07</t>
        </is>
      </c>
      <c r="B10753" s="37" t="inlineStr">
        <is>
          <t>Abilities</t>
        </is>
      </c>
      <c r="C10753" s="37" t="inlineStr">
        <is>
          <t>Dustox abilities</t>
        </is>
      </c>
      <c r="D10753" s="37" t="inlineStr">
        <is>
          <t>Shield Dust / Compound Eyes</t>
        </is>
      </c>
      <c r="E10753" s="37" t="inlineStr">
        <is>
          <t>Tinted Lens / Shield Dust / Compound Eyes</t>
        </is>
      </c>
      <c r="F10753" s="37" t="inlineStr">
        <is>
          <t>Differs from upstream baseline</t>
        </is>
      </c>
      <c r="G10753" s="37"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37" t="inlineStr">
        <is>
          <t>2026-10-07</t>
        </is>
      </c>
      <c r="B10755" s="37" t="inlineStr">
        <is>
          <t>Pokemon Stats</t>
        </is>
      </c>
      <c r="C10755" s="37" t="inlineStr">
        <is>
          <t>Dwebble baseSpAttack</t>
        </is>
      </c>
      <c r="D10755" s="37" t="n">
        <v>35</v>
      </c>
      <c r="E10755" s="37" t="n">
        <v>30</v>
      </c>
      <c r="F10755" s="37" t="inlineStr">
        <is>
          <t>Differs from upstream baseline</t>
        </is>
      </c>
      <c r="G10755" s="37"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37" t="inlineStr">
        <is>
          <t>2026-10-07</t>
        </is>
      </c>
      <c r="B10757" s="37" t="inlineStr">
        <is>
          <t>Evolutions</t>
        </is>
      </c>
      <c r="C10757" s="37" t="inlineStr">
        <is>
          <t>Dwebble evolution</t>
        </is>
      </c>
      <c r="D10757" s="37" t="inlineStr">
        <is>
          <t>Lv 34 -&gt; Crustle</t>
        </is>
      </c>
      <c r="E10757" s="37" t="inlineStr">
        <is>
          <t>Lv 26 -&gt; Crustle</t>
        </is>
      </c>
      <c r="F10757" s="37" t="inlineStr">
        <is>
          <t>Differs from upstream baseline</t>
        </is>
      </c>
      <c r="G10757" s="37"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37" t="inlineStr">
        <is>
          <t>2026-10-07</t>
        </is>
      </c>
      <c r="B10759" s="37" t="inlineStr">
        <is>
          <t>Pokemon Stats</t>
        </is>
      </c>
      <c r="C10759" s="37" t="inlineStr">
        <is>
          <t>Eelektross baseSpDefense</t>
        </is>
      </c>
      <c r="D10759" s="37" t="n">
        <v>80</v>
      </c>
      <c r="E10759" s="37" t="n">
        <v>90</v>
      </c>
      <c r="F10759" s="37" t="inlineStr">
        <is>
          <t>Differs from upstream baseline</t>
        </is>
      </c>
      <c r="G10759" s="37"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37" t="inlineStr">
        <is>
          <t>2026-10-07</t>
        </is>
      </c>
      <c r="B10761" s="37" t="inlineStr">
        <is>
          <t>Abilities</t>
        </is>
      </c>
      <c r="C10761" s="37" t="inlineStr">
        <is>
          <t>Eelektross abilities</t>
        </is>
      </c>
      <c r="D10761" s="37" t="inlineStr">
        <is>
          <t>Levitate</t>
        </is>
      </c>
      <c r="E10761" s="37" t="inlineStr">
        <is>
          <t>Levitate / Levitate / Levitate</t>
        </is>
      </c>
      <c r="F10761" s="37" t="inlineStr">
        <is>
          <t>Differs from upstream baseline</t>
        </is>
      </c>
      <c r="G10761" s="37"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37" t="inlineStr">
        <is>
          <t>2026-10-07</t>
        </is>
      </c>
      <c r="B10763" s="37" t="inlineStr">
        <is>
          <t>Evolutions</t>
        </is>
      </c>
      <c r="C10763" s="37" t="inlineStr">
        <is>
          <t>Eevee evolution</t>
        </is>
      </c>
      <c r="D107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37" t="inlineStr">
        <is>
          <t>Differs from upstream baseline</t>
        </is>
      </c>
      <c r="G10763" s="37"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37" t="inlineStr">
        <is>
          <t>2026-10-07</t>
        </is>
      </c>
      <c r="B10765" s="37" t="inlineStr">
        <is>
          <t>Pokemon Stats</t>
        </is>
      </c>
      <c r="C10765" s="37" t="inlineStr">
        <is>
          <t>Electabuzz baseAttack</t>
        </is>
      </c>
      <c r="D10765" s="37" t="n">
        <v>83</v>
      </c>
      <c r="E10765" s="37" t="n">
        <v>87</v>
      </c>
      <c r="F10765" s="37" t="inlineStr">
        <is>
          <t>Differs from upstream baseline</t>
        </is>
      </c>
      <c r="G10765" s="37"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37" t="inlineStr">
        <is>
          <t>2026-10-07</t>
        </is>
      </c>
      <c r="B10767" s="37" t="inlineStr">
        <is>
          <t>Abilities</t>
        </is>
      </c>
      <c r="C10767" s="37" t="inlineStr">
        <is>
          <t>Electivire abilities</t>
        </is>
      </c>
      <c r="D10767" s="37" t="inlineStr">
        <is>
          <t>Motor Drive / Vital Spirit</t>
        </is>
      </c>
      <c r="E10767" s="37" t="inlineStr">
        <is>
          <t>Adaptability / Vital Spirit</t>
        </is>
      </c>
      <c r="F10767" s="37" t="inlineStr">
        <is>
          <t>Differs from upstream baseline</t>
        </is>
      </c>
      <c r="G10767" s="37"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37" t="inlineStr">
        <is>
          <t>2026-10-07</t>
        </is>
      </c>
      <c r="B10769" s="37" t="inlineStr">
        <is>
          <t>Pokemon Stats</t>
        </is>
      </c>
      <c r="C10769" s="37" t="inlineStr">
        <is>
          <t>Electrode baseSpeed</t>
        </is>
      </c>
      <c r="D10769" s="37" t="n">
        <v>150</v>
      </c>
      <c r="E10769" s="37" t="n">
        <v>140</v>
      </c>
      <c r="F10769" s="37" t="inlineStr">
        <is>
          <t>Differs from upstream baseline</t>
        </is>
      </c>
      <c r="G10769" s="37"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37" t="inlineStr">
        <is>
          <t>2026-10-07</t>
        </is>
      </c>
      <c r="B10771" s="37" t="inlineStr">
        <is>
          <t>Pokemon Stats</t>
        </is>
      </c>
      <c r="C10771" s="37" t="inlineStr">
        <is>
          <t>Emboar baseDefense</t>
        </is>
      </c>
      <c r="D10771" s="37" t="n">
        <v>65</v>
      </c>
      <c r="E10771" s="37" t="n">
        <v>75</v>
      </c>
      <c r="F10771" s="37" t="inlineStr">
        <is>
          <t>Differs from upstream baseline</t>
        </is>
      </c>
      <c r="G10771" s="37"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37" t="inlineStr">
        <is>
          <t>2026-10-07</t>
        </is>
      </c>
      <c r="B10773" s="37" t="inlineStr">
        <is>
          <t>Abilities</t>
        </is>
      </c>
      <c r="C10773" s="37" t="inlineStr">
        <is>
          <t>Emboar abilities</t>
        </is>
      </c>
      <c r="D10773" s="37" t="inlineStr">
        <is>
          <t>Blaze / Reckless</t>
        </is>
      </c>
      <c r="E10773" s="37" t="inlineStr">
        <is>
          <t>Blaze / Reckless / Thick Fat</t>
        </is>
      </c>
      <c r="F10773" s="37" t="inlineStr">
        <is>
          <t>Differs from upstream baseline</t>
        </is>
      </c>
      <c r="G10773" s="37"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37" t="inlineStr">
        <is>
          <t>2026-10-07</t>
        </is>
      </c>
      <c r="B10775" s="37" t="inlineStr">
        <is>
          <t>Pokemon Stats</t>
        </is>
      </c>
      <c r="C10775" s="37" t="inlineStr">
        <is>
          <t>Emolga baseAttack</t>
        </is>
      </c>
      <c r="D10775" s="37" t="n">
        <v>75</v>
      </c>
      <c r="E10775" s="37" t="n">
        <v>88</v>
      </c>
      <c r="F10775" s="37" t="inlineStr">
        <is>
          <t>Differs from upstream baseline</t>
        </is>
      </c>
      <c r="G10775" s="37"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37" t="inlineStr">
        <is>
          <t>2026-10-07</t>
        </is>
      </c>
      <c r="B10777" s="37" t="inlineStr">
        <is>
          <t>Pokemon Stats</t>
        </is>
      </c>
      <c r="C10777" s="37" t="inlineStr">
        <is>
          <t>Emolga baseSpAttack</t>
        </is>
      </c>
      <c r="D10777" s="37" t="n">
        <v>75</v>
      </c>
      <c r="E10777" s="37" t="n">
        <v>86</v>
      </c>
      <c r="F10777" s="37" t="inlineStr">
        <is>
          <t>Differs from upstream baseline</t>
        </is>
      </c>
      <c r="G10777" s="37"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37" t="inlineStr">
        <is>
          <t>2026-10-07</t>
        </is>
      </c>
      <c r="B10779" s="37" t="inlineStr">
        <is>
          <t>Pokemon Stats</t>
        </is>
      </c>
      <c r="C10779" s="37" t="inlineStr">
        <is>
          <t>Emolga baseSpeed</t>
        </is>
      </c>
      <c r="D10779" s="37" t="n">
        <v>103</v>
      </c>
      <c r="E10779" s="37" t="n">
        <v>113</v>
      </c>
      <c r="F10779" s="37" t="inlineStr">
        <is>
          <t>Differs from upstream baseline</t>
        </is>
      </c>
      <c r="G10779" s="37"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37" t="inlineStr">
        <is>
          <t>2026-10-07</t>
        </is>
      </c>
      <c r="B10781" s="37" t="inlineStr">
        <is>
          <t>Pokemon Stats</t>
        </is>
      </c>
      <c r="C10781" s="37" t="inlineStr">
        <is>
          <t>Empoleon baseAttack</t>
        </is>
      </c>
      <c r="D10781" s="37" t="n">
        <v>86</v>
      </c>
      <c r="E10781" s="37" t="n">
        <v>111</v>
      </c>
      <c r="F10781" s="37" t="inlineStr">
        <is>
          <t>Differs from upstream baseline</t>
        </is>
      </c>
      <c r="G10781" s="37"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37" t="inlineStr">
        <is>
          <t>2026-10-07</t>
        </is>
      </c>
      <c r="B10783" s="37" t="inlineStr">
        <is>
          <t>Pokemon Stats</t>
        </is>
      </c>
      <c r="C10783" s="37" t="inlineStr">
        <is>
          <t>Empoleon baseSpAttack</t>
        </is>
      </c>
      <c r="D10783" s="37" t="n">
        <v>111</v>
      </c>
      <c r="E10783" s="37" t="n">
        <v>86</v>
      </c>
      <c r="F10783" s="37" t="inlineStr">
        <is>
          <t>Differs from upstream baseline</t>
        </is>
      </c>
      <c r="G10783" s="37"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37" t="inlineStr">
        <is>
          <t>2026-10-07</t>
        </is>
      </c>
      <c r="B10785" s="37" t="inlineStr">
        <is>
          <t>Pokemon Stats</t>
        </is>
      </c>
      <c r="C10785" s="37" t="inlineStr">
        <is>
          <t>Entei baseAttack</t>
        </is>
      </c>
      <c r="D10785" s="37" t="n">
        <v>115</v>
      </c>
      <c r="E10785" s="37" t="n">
        <v>135</v>
      </c>
      <c r="F10785" s="37" t="inlineStr">
        <is>
          <t>Differs from upstream baseline</t>
        </is>
      </c>
      <c r="G10785" s="37"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37" t="inlineStr">
        <is>
          <t>2026-10-07</t>
        </is>
      </c>
      <c r="B10787" s="37" t="inlineStr">
        <is>
          <t>Pokemon Stats</t>
        </is>
      </c>
      <c r="C10787" s="37" t="inlineStr">
        <is>
          <t>Escavalier baseAttack</t>
        </is>
      </c>
      <c r="D10787" s="37" t="n">
        <v>135</v>
      </c>
      <c r="E10787" s="37" t="n">
        <v>167</v>
      </c>
      <c r="F10787" s="37" t="inlineStr">
        <is>
          <t>Differs from upstream baseline</t>
        </is>
      </c>
      <c r="G10787" s="37"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37" t="inlineStr">
        <is>
          <t>2026-10-07</t>
        </is>
      </c>
      <c r="B10789" s="37" t="inlineStr">
        <is>
          <t>Pokemon Stats</t>
        </is>
      </c>
      <c r="C10789" s="37" t="inlineStr">
        <is>
          <t>Escavalier baseSpeed</t>
        </is>
      </c>
      <c r="D10789" s="37" t="n">
        <v>20</v>
      </c>
      <c r="E10789" s="37" t="n">
        <v>37</v>
      </c>
      <c r="F10789" s="37" t="inlineStr">
        <is>
          <t>Differs from upstream baseline</t>
        </is>
      </c>
      <c r="G10789" s="37"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37" t="inlineStr">
        <is>
          <t>2026-10-07</t>
        </is>
      </c>
      <c r="B10791" s="37" t="inlineStr">
        <is>
          <t>Pokemon Stats</t>
        </is>
      </c>
      <c r="C10791" s="37" t="inlineStr">
        <is>
          <t>Excadrill baseSpAttack</t>
        </is>
      </c>
      <c r="D10791" s="37" t="n">
        <v>50</v>
      </c>
      <c r="E10791" s="37" t="n">
        <v>30</v>
      </c>
      <c r="F10791" s="37" t="inlineStr">
        <is>
          <t>Differs from upstream baseline</t>
        </is>
      </c>
      <c r="G10791" s="37"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37" t="inlineStr">
        <is>
          <t>2026-10-07</t>
        </is>
      </c>
      <c r="B10793" s="37" t="inlineStr">
        <is>
          <t>Pokemon Stats</t>
        </is>
      </c>
      <c r="C10793" s="37" t="inlineStr">
        <is>
          <t>Exeggutor baseSpDefense</t>
        </is>
      </c>
      <c r="D10793" s="37" t="n">
        <v>75</v>
      </c>
      <c r="E10793" s="37" t="n">
        <v>85</v>
      </c>
      <c r="F10793" s="37" t="inlineStr">
        <is>
          <t>Differs from upstream baseline</t>
        </is>
      </c>
      <c r="G10793" s="37"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37" t="inlineStr">
        <is>
          <t>2026-10-07</t>
        </is>
      </c>
      <c r="B10795" s="37" t="inlineStr">
        <is>
          <t>Pokemon Stats</t>
        </is>
      </c>
      <c r="C10795" s="37" t="inlineStr">
        <is>
          <t>Exploud baseDefense</t>
        </is>
      </c>
      <c r="D10795" s="37" t="n">
        <v>63</v>
      </c>
      <c r="E10795" s="37" t="n">
        <v>73</v>
      </c>
      <c r="F10795" s="37" t="inlineStr">
        <is>
          <t>Differs from upstream baseline</t>
        </is>
      </c>
      <c r="G10795" s="37"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37" t="inlineStr">
        <is>
          <t>2026-10-07</t>
        </is>
      </c>
      <c r="B10797" s="37" t="inlineStr">
        <is>
          <t>Pokemon Stats</t>
        </is>
      </c>
      <c r="C10797" s="37" t="inlineStr">
        <is>
          <t>Exploud baseSpeed</t>
        </is>
      </c>
      <c r="D10797" s="37" t="n">
        <v>68</v>
      </c>
      <c r="E10797" s="37" t="n">
        <v>78</v>
      </c>
      <c r="F10797" s="37" t="inlineStr">
        <is>
          <t>Differs from upstream baseline</t>
        </is>
      </c>
      <c r="G10797" s="37"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37" t="inlineStr">
        <is>
          <t>2026-10-07</t>
        </is>
      </c>
      <c r="B10799" s="37" t="inlineStr">
        <is>
          <t>Pokemon Stats</t>
        </is>
      </c>
      <c r="C10799" s="37" t="inlineStr">
        <is>
          <t>Farfetch'd baseAttack</t>
        </is>
      </c>
      <c r="D10799" s="37" t="n">
        <v>90</v>
      </c>
      <c r="E10799" s="37" t="n">
        <v>95</v>
      </c>
      <c r="F10799" s="37" t="inlineStr">
        <is>
          <t>Differs from upstream baseline</t>
        </is>
      </c>
      <c r="G10799" s="37"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37" t="inlineStr">
        <is>
          <t>2026-10-07</t>
        </is>
      </c>
      <c r="B10801" s="37" t="inlineStr">
        <is>
          <t>Pokemon Stats</t>
        </is>
      </c>
      <c r="C10801" s="37" t="inlineStr">
        <is>
          <t>Farfetch'd baseSpDefense</t>
        </is>
      </c>
      <c r="D10801" s="37" t="n">
        <v>62</v>
      </c>
      <c r="E10801" s="37" t="n">
        <v>82</v>
      </c>
      <c r="F10801" s="37" t="inlineStr">
        <is>
          <t>Differs from upstream baseline</t>
        </is>
      </c>
      <c r="G10801" s="37"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37" t="inlineStr">
        <is>
          <t>2026-10-07</t>
        </is>
      </c>
      <c r="B10803" s="37" t="inlineStr">
        <is>
          <t>Abilities</t>
        </is>
      </c>
      <c r="C10803" s="37" t="inlineStr">
        <is>
          <t>Farfetch'd abilities</t>
        </is>
      </c>
      <c r="D10803" s="37" t="inlineStr">
        <is>
          <t>Keen Eye / Inner Focus / Defiant</t>
        </is>
      </c>
      <c r="E10803" s="37" t="inlineStr">
        <is>
          <t>Super Luck / Scrappy / Defiant</t>
        </is>
      </c>
      <c r="F10803" s="37" t="inlineStr">
        <is>
          <t>Differs from upstream baseline</t>
        </is>
      </c>
      <c r="G10803" s="37"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37" t="inlineStr">
        <is>
          <t>2026-10-07</t>
        </is>
      </c>
      <c r="B10805" s="37" t="inlineStr">
        <is>
          <t>Pokemon Stats</t>
        </is>
      </c>
      <c r="C10805" s="37" t="inlineStr">
        <is>
          <t>Fearow baseDefense</t>
        </is>
      </c>
      <c r="D10805" s="37" t="n">
        <v>65</v>
      </c>
      <c r="E10805" s="37" t="n">
        <v>75</v>
      </c>
      <c r="F10805" s="37" t="inlineStr">
        <is>
          <t>Differs from upstream baseline</t>
        </is>
      </c>
      <c r="G10805" s="37"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37" t="inlineStr">
        <is>
          <t>2026-10-07</t>
        </is>
      </c>
      <c r="B10807" s="37" t="inlineStr">
        <is>
          <t>Abilities</t>
        </is>
      </c>
      <c r="C10807" s="37" t="inlineStr">
        <is>
          <t>Fearow abilities</t>
        </is>
      </c>
      <c r="D10807" s="37" t="inlineStr">
        <is>
          <t>Keen Eye / Sniper</t>
        </is>
      </c>
      <c r="E10807" s="37" t="inlineStr">
        <is>
          <t>Sniper / Sniper</t>
        </is>
      </c>
      <c r="F10807" s="37" t="inlineStr">
        <is>
          <t>Differs from upstream baseline</t>
        </is>
      </c>
      <c r="G10807" s="37"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37" t="inlineStr">
        <is>
          <t>2026-10-07</t>
        </is>
      </c>
      <c r="B10809" s="37" t="inlineStr">
        <is>
          <t>Pokemon Stats</t>
        </is>
      </c>
      <c r="C10809" s="37" t="inlineStr">
        <is>
          <t>Feraligatr baseAttack</t>
        </is>
      </c>
      <c r="D10809" s="37" t="n">
        <v>105</v>
      </c>
      <c r="E10809" s="37" t="n">
        <v>125</v>
      </c>
      <c r="F10809" s="37" t="inlineStr">
        <is>
          <t>Differs from upstream baseline</t>
        </is>
      </c>
      <c r="G10809" s="37"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37" t="inlineStr">
        <is>
          <t>2026-10-07</t>
        </is>
      </c>
      <c r="B10811" s="37" t="inlineStr">
        <is>
          <t>Pokemon Stats</t>
        </is>
      </c>
      <c r="C10811" s="37" t="inlineStr">
        <is>
          <t>Feraligatr baseSpDefense</t>
        </is>
      </c>
      <c r="D10811" s="37" t="n">
        <v>83</v>
      </c>
      <c r="E10811" s="37" t="n">
        <v>85</v>
      </c>
      <c r="F10811" s="37" t="inlineStr">
        <is>
          <t>Differs from upstream baseline</t>
        </is>
      </c>
      <c r="G10811" s="37"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37" t="inlineStr">
        <is>
          <t>2026-10-07</t>
        </is>
      </c>
      <c r="B10813" s="37" t="inlineStr">
        <is>
          <t>Abilities</t>
        </is>
      </c>
      <c r="C10813" s="37" t="inlineStr">
        <is>
          <t>Feraligatr abilities</t>
        </is>
      </c>
      <c r="D10813" s="37" t="inlineStr">
        <is>
          <t>Torrent / Sheer Force</t>
        </is>
      </c>
      <c r="E10813" s="37" t="inlineStr">
        <is>
          <t>Intimidate / Battle Armor / Sheer Force</t>
        </is>
      </c>
      <c r="F10813" s="37" t="inlineStr">
        <is>
          <t>Differs from upstream baseline</t>
        </is>
      </c>
      <c r="G10813" s="37"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37" t="inlineStr">
        <is>
          <t>2026-10-07</t>
        </is>
      </c>
      <c r="B10815" s="37" t="inlineStr">
        <is>
          <t>Pokemon Stats</t>
        </is>
      </c>
      <c r="C10815" s="37" t="inlineStr">
        <is>
          <t>Ferrothorn baseSpAttack</t>
        </is>
      </c>
      <c r="D10815" s="37" t="n">
        <v>54</v>
      </c>
      <c r="E10815" s="37" t="n">
        <v>30</v>
      </c>
      <c r="F10815" s="37" t="inlineStr">
        <is>
          <t>Differs from upstream baseline</t>
        </is>
      </c>
      <c r="G10815" s="37"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37" t="inlineStr">
        <is>
          <t>2026-10-07</t>
        </is>
      </c>
      <c r="B10817" s="37" t="inlineStr">
        <is>
          <t>Abilities</t>
        </is>
      </c>
      <c r="C10817" s="37" t="inlineStr">
        <is>
          <t>Flareon abilities</t>
        </is>
      </c>
      <c r="D10817" s="37" t="inlineStr">
        <is>
          <t>Flash Fire / Flash Fire / Guts</t>
        </is>
      </c>
      <c r="E10817" s="37" t="inlineStr">
        <is>
          <t>Adaptability / Adaptability / Guts</t>
        </is>
      </c>
      <c r="F10817" s="37" t="inlineStr">
        <is>
          <t>Differs from upstream baseline</t>
        </is>
      </c>
      <c r="G10817" s="37"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37" t="inlineStr">
        <is>
          <t>2026-10-07</t>
        </is>
      </c>
      <c r="B10819" s="37" t="inlineStr">
        <is>
          <t>Pokemon Stats</t>
        </is>
      </c>
      <c r="C10819" s="37" t="inlineStr">
        <is>
          <t>None baseSpAttack</t>
        </is>
      </c>
      <c r="D10819" s="37" t="n">
        <v>125</v>
      </c>
      <c r="E10819" s="37" t="n">
        <v>144</v>
      </c>
      <c r="F10819" s="37" t="inlineStr">
        <is>
          <t>Differs from upstream baseline</t>
        </is>
      </c>
      <c r="G10819" s="37"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37" t="inlineStr">
        <is>
          <t>2026-10-07</t>
        </is>
      </c>
      <c r="B10821" s="37" t="inlineStr">
        <is>
          <t>Pokemon Stats</t>
        </is>
      </c>
      <c r="C10821" s="37" t="inlineStr">
        <is>
          <t>Flygon baseSpAttack</t>
        </is>
      </c>
      <c r="D10821" s="37" t="n">
        <v>80</v>
      </c>
      <c r="E10821" s="37" t="n">
        <v>110</v>
      </c>
      <c r="F10821" s="37" t="inlineStr">
        <is>
          <t>Differs from upstream baseline</t>
        </is>
      </c>
      <c r="G10821" s="37"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37" t="inlineStr">
        <is>
          <t>2026-10-07</t>
        </is>
      </c>
      <c r="B10823" s="37" t="inlineStr">
        <is>
          <t>Pokemon Stats</t>
        </is>
      </c>
      <c r="C10823" s="37" t="inlineStr">
        <is>
          <t>Foongus baseSpeed</t>
        </is>
      </c>
      <c r="D10823" s="37" t="n">
        <v>15</v>
      </c>
      <c r="E10823" s="37" t="n">
        <v>25</v>
      </c>
      <c r="F10823" s="37" t="inlineStr">
        <is>
          <t>Differs from upstream baseline</t>
        </is>
      </c>
      <c r="G10823" s="37"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37" t="inlineStr">
        <is>
          <t>2026-10-07</t>
        </is>
      </c>
      <c r="B10825" s="37" t="inlineStr">
        <is>
          <t>Abilities</t>
        </is>
      </c>
      <c r="C10825" s="37" t="inlineStr">
        <is>
          <t>Forretress abilities</t>
        </is>
      </c>
      <c r="D10825" s="37" t="inlineStr">
        <is>
          <t>Sturdy / Overcoat</t>
        </is>
      </c>
      <c r="E10825" s="37" t="inlineStr">
        <is>
          <t>Heatproof / Overcoat</t>
        </is>
      </c>
      <c r="F10825" s="37" t="inlineStr">
        <is>
          <t>Differs from upstream baseline</t>
        </is>
      </c>
      <c r="G10825" s="37"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37" t="inlineStr">
        <is>
          <t>2026-10-07</t>
        </is>
      </c>
      <c r="B10827" s="37" t="inlineStr">
        <is>
          <t>Pokemon Stats</t>
        </is>
      </c>
      <c r="C10827" s="37" t="inlineStr">
        <is>
          <t>Fraxure baseSpAttack</t>
        </is>
      </c>
      <c r="D10827" s="37" t="n">
        <v>40</v>
      </c>
      <c r="E10827" s="37" t="n">
        <v>30</v>
      </c>
      <c r="F10827" s="37" t="inlineStr">
        <is>
          <t>Differs from upstream baseline</t>
        </is>
      </c>
      <c r="G10827" s="37"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37" t="inlineStr">
        <is>
          <t>2026-10-07</t>
        </is>
      </c>
      <c r="B10829" s="37" t="inlineStr">
        <is>
          <t>Pokemon Stats</t>
        </is>
      </c>
      <c r="C10829" s="37" t="inlineStr">
        <is>
          <t>Frillish baseAttack</t>
        </is>
      </c>
      <c r="D10829" s="37" t="n">
        <v>40</v>
      </c>
      <c r="E10829" s="37" t="n">
        <v>30</v>
      </c>
      <c r="F10829" s="37" t="inlineStr">
        <is>
          <t>Differs from upstream baseline</t>
        </is>
      </c>
      <c r="G10829" s="37"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37" t="inlineStr">
        <is>
          <t>2026-10-07</t>
        </is>
      </c>
      <c r="B10831" s="37" t="inlineStr">
        <is>
          <t>Pokemon Stats</t>
        </is>
      </c>
      <c r="C10831" s="37" t="inlineStr">
        <is>
          <t>Froslass baseHP</t>
        </is>
      </c>
      <c r="D10831" s="37" t="n">
        <v>70</v>
      </c>
      <c r="E10831" s="37" t="n">
        <v>80</v>
      </c>
      <c r="F10831" s="37" t="inlineStr">
        <is>
          <t>Differs from upstream baseline</t>
        </is>
      </c>
      <c r="G10831" s="37"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37" t="inlineStr">
        <is>
          <t>2026-10-07</t>
        </is>
      </c>
      <c r="B10833" s="37" t="inlineStr">
        <is>
          <t>Abilities</t>
        </is>
      </c>
      <c r="C10833" s="37" t="inlineStr">
        <is>
          <t>Froslass abilities</t>
        </is>
      </c>
      <c r="D10833" s="37" t="inlineStr">
        <is>
          <t>Snow Cloak / Cursed Body</t>
        </is>
      </c>
      <c r="E10833" s="37" t="inlineStr">
        <is>
          <t>Snow Cloak / Snow Cloak / Cursed Body</t>
        </is>
      </c>
      <c r="F10833" s="37" t="inlineStr">
        <is>
          <t>Differs from upstream baseline</t>
        </is>
      </c>
      <c r="G10833" s="37"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37" t="inlineStr">
        <is>
          <t>2026-10-07</t>
        </is>
      </c>
      <c r="B10835" s="37" t="inlineStr">
        <is>
          <t>Abilities</t>
        </is>
      </c>
      <c r="C10835" s="37" t="inlineStr">
        <is>
          <t>Furret abilities</t>
        </is>
      </c>
      <c r="D10835" s="37" t="inlineStr">
        <is>
          <t>Run Away / Keen Eye / Frisk</t>
        </is>
      </c>
      <c r="E10835" s="37" t="inlineStr">
        <is>
          <t>Adaptability / Adaptability / Frisk</t>
        </is>
      </c>
      <c r="F10835" s="37" t="inlineStr">
        <is>
          <t>Differs from upstream baseline</t>
        </is>
      </c>
      <c r="G10835" s="37"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37" t="inlineStr">
        <is>
          <t>2026-10-07</t>
        </is>
      </c>
      <c r="B10837" s="37" t="inlineStr">
        <is>
          <t>Abilities</t>
        </is>
      </c>
      <c r="C10837" s="37" t="inlineStr">
        <is>
          <t>Gallade abilities</t>
        </is>
      </c>
      <c r="D10837" s="37" t="inlineStr">
        <is>
          <t>Steadfast / Sharpness / Justified</t>
        </is>
      </c>
      <c r="E10837" s="37" t="inlineStr">
        <is>
          <t>Hyper Cutter / Steadfast / Justified</t>
        </is>
      </c>
      <c r="F10837" s="37" t="inlineStr">
        <is>
          <t>Differs from upstream baseline</t>
        </is>
      </c>
      <c r="G10837" s="37"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37" t="inlineStr">
        <is>
          <t>2026-10-07</t>
        </is>
      </c>
      <c r="B10839" s="37" t="inlineStr">
        <is>
          <t>Pokemon Stats</t>
        </is>
      </c>
      <c r="C10839" s="37" t="inlineStr">
        <is>
          <t>Garbodor baseHP</t>
        </is>
      </c>
      <c r="D10839" s="37" t="n">
        <v>80</v>
      </c>
      <c r="E10839" s="37" t="n">
        <v>90</v>
      </c>
      <c r="F10839" s="37" t="inlineStr">
        <is>
          <t>Differs from upstream baseline</t>
        </is>
      </c>
      <c r="G10839" s="37"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37" t="inlineStr">
        <is>
          <t>2026-10-07</t>
        </is>
      </c>
      <c r="B10841" s="37" t="inlineStr">
        <is>
          <t>Pokemon Stats</t>
        </is>
      </c>
      <c r="C10841" s="37" t="inlineStr">
        <is>
          <t>Garchomp baseSpAttack</t>
        </is>
      </c>
      <c r="D10841" s="37" t="n">
        <v>80</v>
      </c>
      <c r="E10841" s="37" t="n">
        <v>85</v>
      </c>
      <c r="F10841" s="37" t="inlineStr">
        <is>
          <t>Differs from upstream baseline</t>
        </is>
      </c>
      <c r="G10841" s="37"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37" t="inlineStr">
        <is>
          <t>2026-10-07</t>
        </is>
      </c>
      <c r="B10843" s="37" t="inlineStr">
        <is>
          <t>Pokemon Stats</t>
        </is>
      </c>
      <c r="C10843" s="37" t="inlineStr">
        <is>
          <t>Garchomp baseSpAttack</t>
        </is>
      </c>
      <c r="D10843" s="37" t="n">
        <v>120</v>
      </c>
      <c r="E10843" s="37" t="n">
        <v>125</v>
      </c>
      <c r="F10843" s="37" t="inlineStr">
        <is>
          <t>Differs from upstream baseline</t>
        </is>
      </c>
      <c r="G10843" s="37"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37" t="inlineStr">
        <is>
          <t>2026-10-07</t>
        </is>
      </c>
      <c r="B10845" s="37" t="inlineStr">
        <is>
          <t>Abilities</t>
        </is>
      </c>
      <c r="C10845" s="37" t="inlineStr">
        <is>
          <t>Gardevoir abilities</t>
        </is>
      </c>
      <c r="D10845" s="37" t="inlineStr">
        <is>
          <t>Synchronize / Trace / Telepathy</t>
        </is>
      </c>
      <c r="E10845" s="37" t="inlineStr">
        <is>
          <t>Magic Guard / Trace / Telepathy</t>
        </is>
      </c>
      <c r="F10845" s="37" t="inlineStr">
        <is>
          <t>Differs from upstream baseline</t>
        </is>
      </c>
      <c r="G10845" s="37"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37" t="inlineStr">
        <is>
          <t>2026-10-07</t>
        </is>
      </c>
      <c r="B10847" s="37" t="inlineStr">
        <is>
          <t>Abilities</t>
        </is>
      </c>
      <c r="C10847" s="37" t="inlineStr">
        <is>
          <t>Gastrodon abilities</t>
        </is>
      </c>
      <c r="D10847" s="37" t="inlineStr">
        <is>
          <t>Sticky Hold / Storm Drain / Sand Force</t>
        </is>
      </c>
      <c r="E10847" s="37" t="inlineStr">
        <is>
          <t>Dry Skin / Dry Skin / Sand Force</t>
        </is>
      </c>
      <c r="F10847" s="37" t="inlineStr">
        <is>
          <t>Differs from upstream baseline</t>
        </is>
      </c>
      <c r="G10847" s="37"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37" t="inlineStr">
        <is>
          <t>2026-10-07</t>
        </is>
      </c>
      <c r="B10849" s="37" t="inlineStr">
        <is>
          <t>Pokemon Stats</t>
        </is>
      </c>
      <c r="C10849" s="37" t="inlineStr">
        <is>
          <t>Geodude baseDefense</t>
        </is>
      </c>
      <c r="D10849" s="37" t="n">
        <v>100</v>
      </c>
      <c r="E10849" s="37" t="n">
        <v>110</v>
      </c>
      <c r="F10849" s="37" t="inlineStr">
        <is>
          <t>Differs from upstream baseline</t>
        </is>
      </c>
      <c r="G10849" s="37"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37" t="inlineStr">
        <is>
          <t>2026-10-07</t>
        </is>
      </c>
      <c r="B10851" s="37" t="inlineStr">
        <is>
          <t>Abilities</t>
        </is>
      </c>
      <c r="C10851" s="37" t="inlineStr">
        <is>
          <t>Geodude abilities</t>
        </is>
      </c>
      <c r="D10851" s="37" t="inlineStr">
        <is>
          <t>Magnet Pull / Sturdy / Galvanize</t>
        </is>
      </c>
      <c r="E10851" s="37" t="inlineStr">
        <is>
          <t>Rock Head / Rough Skin / Galvanize</t>
        </is>
      </c>
      <c r="F10851" s="37" t="inlineStr">
        <is>
          <t>Differs from upstream baseline</t>
        </is>
      </c>
      <c r="G10851" s="37"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37" t="inlineStr">
        <is>
          <t>2026-10-07</t>
        </is>
      </c>
      <c r="B10853" s="37" t="inlineStr">
        <is>
          <t>Pokemon Stats</t>
        </is>
      </c>
      <c r="C10853" s="37" t="inlineStr">
        <is>
          <t>Gigalith baseHP</t>
        </is>
      </c>
      <c r="D10853" s="37" t="n">
        <v>85</v>
      </c>
      <c r="E10853" s="37" t="n">
        <v>100</v>
      </c>
      <c r="F10853" s="37" t="inlineStr">
        <is>
          <t>Differs from upstream baseline</t>
        </is>
      </c>
      <c r="G10853" s="37"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37" t="inlineStr">
        <is>
          <t>2026-10-07</t>
        </is>
      </c>
      <c r="B10855" s="37" t="inlineStr">
        <is>
          <t>Pokemon Stats</t>
        </is>
      </c>
      <c r="C10855" s="37" t="inlineStr">
        <is>
          <t>Gigalith baseSpAttack</t>
        </is>
      </c>
      <c r="D10855" s="37" t="n">
        <v>60</v>
      </c>
      <c r="E10855" s="37" t="n">
        <v>30</v>
      </c>
      <c r="F10855" s="37" t="inlineStr">
        <is>
          <t>Differs from upstream baseline</t>
        </is>
      </c>
      <c r="G10855" s="37"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37" t="inlineStr">
        <is>
          <t>2026-10-07</t>
        </is>
      </c>
      <c r="B10857" s="37" t="inlineStr">
        <is>
          <t>Pokemon Stats</t>
        </is>
      </c>
      <c r="C10857" s="37" t="inlineStr">
        <is>
          <t>Gigalith baseSpeed</t>
        </is>
      </c>
      <c r="D10857" s="37" t="n">
        <v>25</v>
      </c>
      <c r="E10857" s="37" t="n">
        <v>28</v>
      </c>
      <c r="F10857" s="37" t="inlineStr">
        <is>
          <t>Differs from upstream baseline</t>
        </is>
      </c>
      <c r="G10857" s="37"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37" t="inlineStr">
        <is>
          <t>2026-10-07</t>
        </is>
      </c>
      <c r="B10859" s="37" t="inlineStr">
        <is>
          <t>Pokemon Stats</t>
        </is>
      </c>
      <c r="C10859" s="37" t="inlineStr">
        <is>
          <t>Girafarig baseHP</t>
        </is>
      </c>
      <c r="D10859" s="37" t="n">
        <v>70</v>
      </c>
      <c r="E10859" s="37" t="n">
        <v>85</v>
      </c>
      <c r="F10859" s="37" t="inlineStr">
        <is>
          <t>Differs from upstream baseline</t>
        </is>
      </c>
      <c r="G10859" s="37"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37" t="inlineStr">
        <is>
          <t>2026-10-07</t>
        </is>
      </c>
      <c r="B10861" s="37" t="inlineStr">
        <is>
          <t>Pokemon Stats</t>
        </is>
      </c>
      <c r="C10861" s="37" t="inlineStr">
        <is>
          <t>Girafarig baseDefense</t>
        </is>
      </c>
      <c r="D10861" s="37" t="n">
        <v>65</v>
      </c>
      <c r="E10861" s="37" t="n">
        <v>70</v>
      </c>
      <c r="F10861" s="37" t="inlineStr">
        <is>
          <t>Differs from upstream baseline</t>
        </is>
      </c>
      <c r="G10861" s="37"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37" t="inlineStr">
        <is>
          <t>2026-10-07</t>
        </is>
      </c>
      <c r="B10863" s="37" t="inlineStr">
        <is>
          <t>Pokemon Stats</t>
        </is>
      </c>
      <c r="C10863" s="37" t="inlineStr">
        <is>
          <t>Girafarig baseSpDefense</t>
        </is>
      </c>
      <c r="D10863" s="37" t="n">
        <v>65</v>
      </c>
      <c r="E10863" s="37" t="n">
        <v>70</v>
      </c>
      <c r="F10863" s="37" t="inlineStr">
        <is>
          <t>Differs from upstream baseline</t>
        </is>
      </c>
      <c r="G10863" s="37"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37" t="inlineStr">
        <is>
          <t>2026-10-07</t>
        </is>
      </c>
      <c r="B10865" s="37" t="inlineStr">
        <is>
          <t>Abilities</t>
        </is>
      </c>
      <c r="C10865" s="37" t="inlineStr">
        <is>
          <t>Glaceon abilities</t>
        </is>
      </c>
      <c r="D10865" s="37" t="inlineStr">
        <is>
          <t>Snow Cloak / Snow Cloak / Ice Body</t>
        </is>
      </c>
      <c r="E10865" s="37" t="inlineStr">
        <is>
          <t>Snow Cloak / Ice Body / Ice Body</t>
        </is>
      </c>
      <c r="F10865" s="37" t="inlineStr">
        <is>
          <t>Differs from upstream baseline</t>
        </is>
      </c>
      <c r="G10865" s="37"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37" t="inlineStr">
        <is>
          <t>2026-10-07</t>
        </is>
      </c>
      <c r="B10867" s="37" t="inlineStr">
        <is>
          <t>Pokemon Stats</t>
        </is>
      </c>
      <c r="C10867" s="37" t="inlineStr">
        <is>
          <t>Glalie baseSpeed</t>
        </is>
      </c>
      <c r="D10867" s="37" t="n">
        <v>80</v>
      </c>
      <c r="E10867" s="37" t="n">
        <v>100</v>
      </c>
      <c r="F10867" s="37" t="inlineStr">
        <is>
          <t>Differs from upstream baseline</t>
        </is>
      </c>
      <c r="G10867" s="37"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37" t="inlineStr">
        <is>
          <t>2026-10-07</t>
        </is>
      </c>
      <c r="B10869" s="37" t="inlineStr">
        <is>
          <t>Pokemon Stats</t>
        </is>
      </c>
      <c r="C10869" s="37" t="inlineStr">
        <is>
          <t>Glalie baseSpAttack</t>
        </is>
      </c>
      <c r="D10869" s="37" t="n">
        <v>120</v>
      </c>
      <c r="E10869" s="37" t="n">
        <v>140</v>
      </c>
      <c r="F10869" s="37" t="inlineStr">
        <is>
          <t>Differs from upstream baseline</t>
        </is>
      </c>
      <c r="G10869" s="37"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37" t="inlineStr">
        <is>
          <t>2026-10-07</t>
        </is>
      </c>
      <c r="B10871" s="37" t="inlineStr">
        <is>
          <t>Abilities</t>
        </is>
      </c>
      <c r="C10871" s="37" t="inlineStr">
        <is>
          <t>Glameow abilities</t>
        </is>
      </c>
      <c r="D10871" s="37" t="inlineStr">
        <is>
          <t>Limber / Own Tempo / Keen Eye</t>
        </is>
      </c>
      <c r="E10871" s="37" t="inlineStr">
        <is>
          <t>Limber / Limber / Keen Eye</t>
        </is>
      </c>
      <c r="F10871" s="37" t="inlineStr">
        <is>
          <t>Differs from upstream baseline</t>
        </is>
      </c>
      <c r="G10871" s="37"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37" t="inlineStr">
        <is>
          <t>2026-10-07</t>
        </is>
      </c>
      <c r="B10873" s="37" t="inlineStr">
        <is>
          <t>Abilities</t>
        </is>
      </c>
      <c r="C10873" s="37" t="inlineStr">
        <is>
          <t>Gliscor abilities</t>
        </is>
      </c>
      <c r="D10873" s="37" t="inlineStr">
        <is>
          <t>Hyper Cutter / Sand Veil / Poison Heal</t>
        </is>
      </c>
      <c r="E10873" s="37" t="inlineStr">
        <is>
          <t>Sand Veil / Sand Veil / Poison Heal</t>
        </is>
      </c>
      <c r="F10873" s="37" t="inlineStr">
        <is>
          <t>Differs from upstream baseline</t>
        </is>
      </c>
      <c r="G10873" s="37"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37" t="inlineStr">
        <is>
          <t>2026-10-07</t>
        </is>
      </c>
      <c r="B10875" s="37" t="inlineStr">
        <is>
          <t>Pokemon Stats</t>
        </is>
      </c>
      <c r="C10875" s="37" t="inlineStr">
        <is>
          <t>Gogoat baseSpeed</t>
        </is>
      </c>
      <c r="D10875" s="37" t="n">
        <v>68</v>
      </c>
      <c r="E10875" s="37" t="n">
        <v>78</v>
      </c>
      <c r="F10875" s="37" t="inlineStr">
        <is>
          <t>Differs from upstream baseline</t>
        </is>
      </c>
      <c r="G10875" s="37"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37" t="inlineStr">
        <is>
          <t>2026-10-07</t>
        </is>
      </c>
      <c r="B10877" s="37" t="inlineStr">
        <is>
          <t>Evolutions</t>
        </is>
      </c>
      <c r="C10877" s="37" t="inlineStr">
        <is>
          <t>Golbat evolution</t>
        </is>
      </c>
      <c r="D10877" s="37" t="inlineStr">
        <is>
          <t>Friendship -&gt; Crobat</t>
        </is>
      </c>
      <c r="E10877" s="37" t="inlineStr">
        <is>
          <t>Lv 48 -&gt; Crobat</t>
        </is>
      </c>
      <c r="F10877" s="37" t="inlineStr">
        <is>
          <t>Differs from upstream baseline</t>
        </is>
      </c>
      <c r="G10877" s="37"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37" t="inlineStr">
        <is>
          <t>2026-10-07</t>
        </is>
      </c>
      <c r="B10879" s="37" t="inlineStr">
        <is>
          <t>Abilities</t>
        </is>
      </c>
      <c r="C10879" s="37" t="inlineStr">
        <is>
          <t>Golduck abilities</t>
        </is>
      </c>
      <c r="D10879" s="37" t="inlineStr">
        <is>
          <t>Damp / Cloud Nine / Swift Swim</t>
        </is>
      </c>
      <c r="E10879" s="37" t="inlineStr">
        <is>
          <t>Swift Swim / Swift Swim / Swift Swim</t>
        </is>
      </c>
      <c r="F10879" s="37" t="inlineStr">
        <is>
          <t>Differs from upstream baseline</t>
        </is>
      </c>
      <c r="G10879" s="37"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37" t="inlineStr">
        <is>
          <t>2026-10-07</t>
        </is>
      </c>
      <c r="B10881" s="37" t="inlineStr">
        <is>
          <t>Pokemon Stats</t>
        </is>
      </c>
      <c r="C10881" s="37" t="inlineStr">
        <is>
          <t>Golem baseAttack</t>
        </is>
      </c>
      <c r="D10881" s="37" t="n">
        <v>120</v>
      </c>
      <c r="E10881" s="37" t="n">
        <v>130</v>
      </c>
      <c r="F10881" s="37" t="inlineStr">
        <is>
          <t>Differs from upstream baseline</t>
        </is>
      </c>
      <c r="G10881" s="37"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37" t="inlineStr">
        <is>
          <t>2026-10-07</t>
        </is>
      </c>
      <c r="B10883" s="37" t="inlineStr">
        <is>
          <t>Abilities</t>
        </is>
      </c>
      <c r="C10883" s="37" t="inlineStr">
        <is>
          <t>Golem abilities</t>
        </is>
      </c>
      <c r="D10883" s="37" t="inlineStr">
        <is>
          <t>Rock Head / Sturdy / Sand Veil</t>
        </is>
      </c>
      <c r="E10883" s="37" t="inlineStr">
        <is>
          <t>Shell Armor / Shell Armor / Sand Veil</t>
        </is>
      </c>
      <c r="F10883" s="37" t="inlineStr">
        <is>
          <t>Differs from upstream baseline</t>
        </is>
      </c>
      <c r="G10883" s="37"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37" t="inlineStr">
        <is>
          <t>2026-10-07</t>
        </is>
      </c>
      <c r="B10885" s="37" t="inlineStr">
        <is>
          <t>Pokemon Stats</t>
        </is>
      </c>
      <c r="C10885" s="37" t="inlineStr">
        <is>
          <t>Golett baseAttack</t>
        </is>
      </c>
      <c r="D10885" s="37" t="n">
        <v>74</v>
      </c>
      <c r="E10885" s="37" t="n">
        <v>79</v>
      </c>
      <c r="F10885" s="37" t="inlineStr">
        <is>
          <t>Differs from upstream baseline</t>
        </is>
      </c>
      <c r="G10885" s="37"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37" t="inlineStr">
        <is>
          <t>2026-10-07</t>
        </is>
      </c>
      <c r="B10887" s="37" t="inlineStr">
        <is>
          <t>Pokemon Stats</t>
        </is>
      </c>
      <c r="C10887" s="37" t="inlineStr">
        <is>
          <t>Golett baseSpeed</t>
        </is>
      </c>
      <c r="D10887" s="37" t="n">
        <v>35</v>
      </c>
      <c r="E10887" s="37" t="n">
        <v>37</v>
      </c>
      <c r="F10887" s="37" t="inlineStr">
        <is>
          <t>Differs from upstream baseline</t>
        </is>
      </c>
      <c r="G10887" s="37"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37" t="inlineStr">
        <is>
          <t>2026-10-07</t>
        </is>
      </c>
      <c r="B10889" s="37" t="inlineStr">
        <is>
          <t>Pokemon Stats</t>
        </is>
      </c>
      <c r="C10889" s="37" t="inlineStr">
        <is>
          <t>Golurk baseAttack</t>
        </is>
      </c>
      <c r="D10889" s="37" t="n">
        <v>124</v>
      </c>
      <c r="E10889" s="37" t="n">
        <v>148</v>
      </c>
      <c r="F10889" s="37" t="inlineStr">
        <is>
          <t>Differs from upstream baseline</t>
        </is>
      </c>
      <c r="G10889" s="37"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37" t="inlineStr">
        <is>
          <t>2026-10-07</t>
        </is>
      </c>
      <c r="B10891" s="37" t="inlineStr">
        <is>
          <t>Pokemon Stats</t>
        </is>
      </c>
      <c r="C10891" s="37" t="inlineStr">
        <is>
          <t>Golurk baseSpeed</t>
        </is>
      </c>
      <c r="D10891" s="37" t="n">
        <v>55</v>
      </c>
      <c r="E10891" s="37" t="n">
        <v>66</v>
      </c>
      <c r="F10891" s="37" t="inlineStr">
        <is>
          <t>Differs from upstream baseline</t>
        </is>
      </c>
      <c r="G10891" s="37"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37" t="inlineStr">
        <is>
          <t>2026-10-07</t>
        </is>
      </c>
      <c r="B10893" s="37" t="inlineStr">
        <is>
          <t>Pokemon Stats</t>
        </is>
      </c>
      <c r="C10893" s="37" t="inlineStr">
        <is>
          <t>Gothitelle baseHP</t>
        </is>
      </c>
      <c r="D10893" s="37" t="n">
        <v>70</v>
      </c>
      <c r="E10893" s="37" t="n">
        <v>90</v>
      </c>
      <c r="F10893" s="37" t="inlineStr">
        <is>
          <t>Differs from upstream baseline</t>
        </is>
      </c>
      <c r="G10893" s="37"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37" t="inlineStr">
        <is>
          <t>2026-10-07</t>
        </is>
      </c>
      <c r="B10895" s="37" t="inlineStr">
        <is>
          <t>Pokemon Stats</t>
        </is>
      </c>
      <c r="C10895" s="37" t="inlineStr">
        <is>
          <t>Gothitelle baseSpAttack</t>
        </is>
      </c>
      <c r="D10895" s="37" t="n">
        <v>95</v>
      </c>
      <c r="E10895" s="37" t="n">
        <v>105</v>
      </c>
      <c r="F10895" s="37" t="inlineStr">
        <is>
          <t>Differs from upstream baseline</t>
        </is>
      </c>
      <c r="G10895" s="37"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37" t="inlineStr">
        <is>
          <t>2026-10-07</t>
        </is>
      </c>
      <c r="B10897" s="37" t="inlineStr">
        <is>
          <t>Pokemon Stats</t>
        </is>
      </c>
      <c r="C10897" s="37" t="inlineStr">
        <is>
          <t>Gothorita baseAttack</t>
        </is>
      </c>
      <c r="D10897" s="37" t="n">
        <v>45</v>
      </c>
      <c r="E10897" s="37" t="n">
        <v>30</v>
      </c>
      <c r="F10897" s="37" t="inlineStr">
        <is>
          <t>Differs from upstream baseline</t>
        </is>
      </c>
      <c r="G10897" s="37"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37" t="inlineStr">
        <is>
          <t>2026-10-07</t>
        </is>
      </c>
      <c r="B10899" s="37" t="inlineStr">
        <is>
          <t>Pokemon Stats</t>
        </is>
      </c>
      <c r="C10899" s="37" t="inlineStr">
        <is>
          <t>Gothorita baseSpeed</t>
        </is>
      </c>
      <c r="D10899" s="37" t="n">
        <v>55</v>
      </c>
      <c r="E10899" s="37" t="n">
        <v>62</v>
      </c>
      <c r="F10899" s="37" t="inlineStr">
        <is>
          <t>Differs from upstream baseline</t>
        </is>
      </c>
      <c r="G10899" s="37"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37" t="inlineStr">
        <is>
          <t>2026-10-07</t>
        </is>
      </c>
      <c r="B10901" s="37" t="inlineStr">
        <is>
          <t>Pokemon Stats</t>
        </is>
      </c>
      <c r="C10901" s="37" t="inlineStr">
        <is>
          <t>Gourgeist baseAttack</t>
        </is>
      </c>
      <c r="D10901" s="37" t="n">
        <v>90</v>
      </c>
      <c r="E10901" s="37" t="n">
        <v>100</v>
      </c>
      <c r="F10901" s="37" t="inlineStr">
        <is>
          <t>Differs from upstream baseline</t>
        </is>
      </c>
      <c r="G10901" s="37"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37" t="inlineStr">
        <is>
          <t>2026-10-07</t>
        </is>
      </c>
      <c r="B10903" s="37" t="inlineStr">
        <is>
          <t>Pokemon Stats</t>
        </is>
      </c>
      <c r="C10903" s="37" t="inlineStr">
        <is>
          <t>Gourgeist baseSpAttack</t>
        </is>
      </c>
      <c r="D10903" s="37" t="n">
        <v>58</v>
      </c>
      <c r="E10903" s="37" t="n">
        <v>30</v>
      </c>
      <c r="F10903" s="37" t="inlineStr">
        <is>
          <t>Differs from upstream baseline</t>
        </is>
      </c>
      <c r="G10903" s="37"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37" t="inlineStr">
        <is>
          <t>2026-10-07</t>
        </is>
      </c>
      <c r="B10905" s="37" t="inlineStr">
        <is>
          <t>Pokemon Stats</t>
        </is>
      </c>
      <c r="C10905" s="37" t="inlineStr">
        <is>
          <t>Gourgeist baseAttack</t>
        </is>
      </c>
      <c r="D10905" s="37" t="n">
        <v>100</v>
      </c>
      <c r="E10905" s="37" t="n">
        <v>115</v>
      </c>
      <c r="F10905" s="37" t="inlineStr">
        <is>
          <t>Differs from upstream baseline</t>
        </is>
      </c>
      <c r="G10905" s="37"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37" t="inlineStr">
        <is>
          <t>2026-10-07</t>
        </is>
      </c>
      <c r="B10907" s="37" t="inlineStr">
        <is>
          <t>Abilities</t>
        </is>
      </c>
      <c r="C10907" s="37" t="inlineStr">
        <is>
          <t>Granbull abilities</t>
        </is>
      </c>
      <c r="D10907" s="37" t="inlineStr">
        <is>
          <t>Intimidate / Quick Feet / Rattled</t>
        </is>
      </c>
      <c r="E10907" s="37" t="inlineStr">
        <is>
          <t>Intimidate / Intimidate / Rattled</t>
        </is>
      </c>
      <c r="F10907" s="37" t="inlineStr">
        <is>
          <t>Differs from upstream baseline</t>
        </is>
      </c>
      <c r="G10907" s="37"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37" t="inlineStr">
        <is>
          <t>2026-10-07</t>
        </is>
      </c>
      <c r="B10909" s="37" t="inlineStr">
        <is>
          <t>Pokemon Stats</t>
        </is>
      </c>
      <c r="C10909" s="37" t="inlineStr">
        <is>
          <t>Graveler baseAttack</t>
        </is>
      </c>
      <c r="D10909" s="37" t="n">
        <v>95</v>
      </c>
      <c r="E10909" s="37" t="n">
        <v>110</v>
      </c>
      <c r="F10909" s="37" t="inlineStr">
        <is>
          <t>Differs from upstream baseline</t>
        </is>
      </c>
      <c r="G10909" s="37"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37" t="inlineStr">
        <is>
          <t>2026-10-07</t>
        </is>
      </c>
      <c r="B10911" s="37" t="inlineStr">
        <is>
          <t>Pokemon Stats</t>
        </is>
      </c>
      <c r="C10911" s="37" t="inlineStr">
        <is>
          <t>Graveler baseSpDefense</t>
        </is>
      </c>
      <c r="D10911" s="37" t="n">
        <v>45</v>
      </c>
      <c r="E10911" s="37" t="n">
        <v>65</v>
      </c>
      <c r="F10911" s="37" t="inlineStr">
        <is>
          <t>Differs from upstream baseline</t>
        </is>
      </c>
      <c r="G10911" s="37"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37" t="inlineStr">
        <is>
          <t>2026-10-07</t>
        </is>
      </c>
      <c r="B10913" s="37" t="inlineStr">
        <is>
          <t>Abilities</t>
        </is>
      </c>
      <c r="C10913" s="37" t="inlineStr">
        <is>
          <t>Graveler abilities</t>
        </is>
      </c>
      <c r="D10913" s="37" t="inlineStr">
        <is>
          <t>Rock Head / Sturdy / Sand Veil</t>
        </is>
      </c>
      <c r="E10913" s="37" t="inlineStr">
        <is>
          <t>Rock Head / Rough Skin / Sand Veil</t>
        </is>
      </c>
      <c r="F10913" s="37" t="inlineStr">
        <is>
          <t>Differs from upstream baseline</t>
        </is>
      </c>
      <c r="G10913" s="37"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37" t="inlineStr">
        <is>
          <t>2026-10-07</t>
        </is>
      </c>
      <c r="B10915" s="37" t="inlineStr">
        <is>
          <t>Pokemon Stats</t>
        </is>
      </c>
      <c r="C10915" s="37" t="inlineStr">
        <is>
          <t>Grimer baseSpDefense</t>
        </is>
      </c>
      <c r="D10915" s="37" t="n">
        <v>50</v>
      </c>
      <c r="E10915" s="37" t="n">
        <v>75</v>
      </c>
      <c r="F10915" s="37" t="inlineStr">
        <is>
          <t>Differs from upstream baseline</t>
        </is>
      </c>
      <c r="G10915" s="37"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37" t="inlineStr">
        <is>
          <t>2026-10-07</t>
        </is>
      </c>
      <c r="B10917" s="37" t="inlineStr">
        <is>
          <t>Abilities</t>
        </is>
      </c>
      <c r="C10917" s="37" t="inlineStr">
        <is>
          <t>Grimer abilities</t>
        </is>
      </c>
      <c r="D10917" s="37" t="inlineStr">
        <is>
          <t>Poison Touch / Gluttony / Power Of Alchemy</t>
        </is>
      </c>
      <c r="E10917" s="37" t="inlineStr">
        <is>
          <t>Aftermath / Aftermath / Power Of Alchemy</t>
        </is>
      </c>
      <c r="F10917" s="37" t="inlineStr">
        <is>
          <t>Differs from upstream baseline</t>
        </is>
      </c>
      <c r="G10917" s="37"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37" t="inlineStr">
        <is>
          <t>2026-10-07</t>
        </is>
      </c>
      <c r="B10919" s="37" t="inlineStr">
        <is>
          <t>Abilities</t>
        </is>
      </c>
      <c r="C10919" s="37" t="inlineStr">
        <is>
          <t>Groudon abilities</t>
        </is>
      </c>
      <c r="D10919" s="37" t="inlineStr">
        <is>
          <t>Drought</t>
        </is>
      </c>
      <c r="E10919" s="37" t="inlineStr">
        <is>
          <t>Pressure</t>
        </is>
      </c>
      <c r="F10919" s="37" t="inlineStr">
        <is>
          <t>Differs from upstream baseline</t>
        </is>
      </c>
      <c r="G10919" s="37"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37" t="inlineStr">
        <is>
          <t>2026-10-07</t>
        </is>
      </c>
      <c r="B10921" s="37" t="inlineStr">
        <is>
          <t>Abilities</t>
        </is>
      </c>
      <c r="C10921" s="37" t="inlineStr">
        <is>
          <t>Growlithe abilities</t>
        </is>
      </c>
      <c r="D10921" s="37" t="inlineStr">
        <is>
          <t>Intimidate / Flash Fire / Justified</t>
        </is>
      </c>
      <c r="E10921" s="37" t="inlineStr">
        <is>
          <t>Intimidate / Intimidate / Justified</t>
        </is>
      </c>
      <c r="F10921" s="37" t="inlineStr">
        <is>
          <t>Differs from upstream baseline</t>
        </is>
      </c>
      <c r="G10921" s="37"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37" t="inlineStr">
        <is>
          <t>2026-10-07</t>
        </is>
      </c>
      <c r="B10923" s="37" t="inlineStr">
        <is>
          <t>Abilities</t>
        </is>
      </c>
      <c r="C10923" s="37" t="inlineStr">
        <is>
          <t>Gulpin abilities</t>
        </is>
      </c>
      <c r="D10923" s="37" t="inlineStr">
        <is>
          <t>Liquid Ooze / Sticky Hold / Gluttony</t>
        </is>
      </c>
      <c r="E10923" s="37" t="inlineStr">
        <is>
          <t>Gluttony / Gluttony / Gluttony</t>
        </is>
      </c>
      <c r="F10923" s="37" t="inlineStr">
        <is>
          <t>Differs from upstream baseline</t>
        </is>
      </c>
      <c r="G10923" s="37"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37" t="inlineStr">
        <is>
          <t>2026-10-07</t>
        </is>
      </c>
      <c r="B10925" s="37" t="inlineStr">
        <is>
          <t>Pokemon Stats</t>
        </is>
      </c>
      <c r="C10925" s="37" t="inlineStr">
        <is>
          <t>Gurdurr baseSpAttack</t>
        </is>
      </c>
      <c r="D10925" s="37" t="n">
        <v>40</v>
      </c>
      <c r="E10925" s="37" t="n">
        <v>30</v>
      </c>
      <c r="F10925" s="37" t="inlineStr">
        <is>
          <t>Differs from upstream baseline</t>
        </is>
      </c>
      <c r="G10925" s="37"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37" t="inlineStr">
        <is>
          <t>2026-10-07</t>
        </is>
      </c>
      <c r="B10927" s="37" t="inlineStr">
        <is>
          <t>Pokemon Stats</t>
        </is>
      </c>
      <c r="C10927" s="37" t="inlineStr">
        <is>
          <t>Gyarados baseSpAttack</t>
        </is>
      </c>
      <c r="D10927" s="37" t="n">
        <v>70</v>
      </c>
      <c r="E10927" s="37" t="n">
        <v>85</v>
      </c>
      <c r="F10927" s="37" t="inlineStr">
        <is>
          <t>Differs from upstream baseline</t>
        </is>
      </c>
      <c r="G10927" s="37"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37" t="inlineStr">
        <is>
          <t>2026-10-07</t>
        </is>
      </c>
      <c r="B10929" s="37" t="inlineStr">
        <is>
          <t>Pokemon Stats</t>
        </is>
      </c>
      <c r="C10929" s="37" t="inlineStr">
        <is>
          <t>Haunter baseHP</t>
        </is>
      </c>
      <c r="D10929" s="37" t="n">
        <v>45</v>
      </c>
      <c r="E10929" s="37" t="n">
        <v>60</v>
      </c>
      <c r="F10929" s="37" t="inlineStr">
        <is>
          <t>Differs from upstream baseline</t>
        </is>
      </c>
      <c r="G10929" s="37"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37" t="inlineStr">
        <is>
          <t>2026-10-07</t>
        </is>
      </c>
      <c r="B10931" s="37" t="inlineStr">
        <is>
          <t>Pokemon Stats</t>
        </is>
      </c>
      <c r="C10931" s="37" t="inlineStr">
        <is>
          <t>Haunter baseSpDefense</t>
        </is>
      </c>
      <c r="D10931" s="37" t="n">
        <v>55</v>
      </c>
      <c r="E10931" s="37" t="n">
        <v>75</v>
      </c>
      <c r="F10931" s="37" t="inlineStr">
        <is>
          <t>Differs from upstream baseline</t>
        </is>
      </c>
      <c r="G10931" s="37"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37" t="inlineStr">
        <is>
          <t>2026-10-07</t>
        </is>
      </c>
      <c r="B10933" s="37" t="inlineStr">
        <is>
          <t>Pokemon Stats</t>
        </is>
      </c>
      <c r="C10933" s="37" t="inlineStr">
        <is>
          <t>Haxorus baseAttack</t>
        </is>
      </c>
      <c r="D10933" s="37" t="n">
        <v>147</v>
      </c>
      <c r="E10933" s="37" t="n">
        <v>163</v>
      </c>
      <c r="F10933" s="37" t="inlineStr">
        <is>
          <t>Differs from upstream baseline</t>
        </is>
      </c>
      <c r="G10933" s="37"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37" t="inlineStr">
        <is>
          <t>2026-10-07</t>
        </is>
      </c>
      <c r="B10935" s="37" t="inlineStr">
        <is>
          <t>Pokemon Stats</t>
        </is>
      </c>
      <c r="C10935" s="37" t="inlineStr">
        <is>
          <t>Haxorus baseSpeed</t>
        </is>
      </c>
      <c r="D10935" s="37" t="n">
        <v>97</v>
      </c>
      <c r="E10935" s="37" t="n">
        <v>111</v>
      </c>
      <c r="F10935" s="37" t="inlineStr">
        <is>
          <t>Differs from upstream baseline</t>
        </is>
      </c>
      <c r="G10935" s="37"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37" t="inlineStr">
        <is>
          <t>2026-10-07</t>
        </is>
      </c>
      <c r="B10937" s="37" t="inlineStr">
        <is>
          <t>Pokemon Stats</t>
        </is>
      </c>
      <c r="C10937" s="37" t="inlineStr">
        <is>
          <t>Heatmor baseDefense</t>
        </is>
      </c>
      <c r="D10937" s="37" t="n">
        <v>66</v>
      </c>
      <c r="E10937" s="37" t="n">
        <v>69</v>
      </c>
      <c r="F10937" s="37" t="inlineStr">
        <is>
          <t>Differs from upstream baseline</t>
        </is>
      </c>
      <c r="G10937" s="37"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37" t="inlineStr">
        <is>
          <t>2026-10-07</t>
        </is>
      </c>
      <c r="B10939" s="37" t="inlineStr">
        <is>
          <t>Pokemon Stats</t>
        </is>
      </c>
      <c r="C10939" s="37" t="inlineStr">
        <is>
          <t>Heatmor baseSpDefense</t>
        </is>
      </c>
      <c r="D10939" s="37" t="n">
        <v>66</v>
      </c>
      <c r="E10939" s="37" t="n">
        <v>69</v>
      </c>
      <c r="F10939" s="37" t="inlineStr">
        <is>
          <t>Differs from upstream baseline</t>
        </is>
      </c>
      <c r="G10939" s="37"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37" t="inlineStr">
        <is>
          <t>2026-10-07</t>
        </is>
      </c>
      <c r="B10941" s="37" t="inlineStr">
        <is>
          <t>Pokemon Stats</t>
        </is>
      </c>
      <c r="C10941" s="37" t="inlineStr">
        <is>
          <t>Heliolisk baseAttack</t>
        </is>
      </c>
      <c r="D10941" s="37" t="n">
        <v>55</v>
      </c>
      <c r="E10941" s="37" t="n">
        <v>30</v>
      </c>
      <c r="F10941" s="37" t="inlineStr">
        <is>
          <t>Differs from upstream baseline</t>
        </is>
      </c>
      <c r="G10941" s="37"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37" t="inlineStr">
        <is>
          <t>2026-10-07</t>
        </is>
      </c>
      <c r="B10943" s="37" t="inlineStr">
        <is>
          <t>Pokemon Stats</t>
        </is>
      </c>
      <c r="C10943" s="37" t="inlineStr">
        <is>
          <t>Heliolisk baseSpeed</t>
        </is>
      </c>
      <c r="D10943" s="37" t="n">
        <v>109</v>
      </c>
      <c r="E10943" s="37" t="n">
        <v>130</v>
      </c>
      <c r="F10943" s="37" t="inlineStr">
        <is>
          <t>Differs from upstream baseline</t>
        </is>
      </c>
      <c r="G10943" s="37"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37" t="inlineStr">
        <is>
          <t>2026-10-07</t>
        </is>
      </c>
      <c r="B10945" s="37" t="inlineStr">
        <is>
          <t>Pokemon Stats</t>
        </is>
      </c>
      <c r="C10945" s="37" t="inlineStr">
        <is>
          <t>Helioptile baseAttack</t>
        </is>
      </c>
      <c r="D10945" s="37" t="n">
        <v>38</v>
      </c>
      <c r="E10945" s="37" t="n">
        <v>40</v>
      </c>
      <c r="F10945" s="37" t="inlineStr">
        <is>
          <t>Differs from upstream baseline</t>
        </is>
      </c>
      <c r="G10945" s="37"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37" t="inlineStr">
        <is>
          <t>2026-10-07</t>
        </is>
      </c>
      <c r="B10947" s="37" t="inlineStr">
        <is>
          <t>Pokemon Stats</t>
        </is>
      </c>
      <c r="C10947" s="37" t="inlineStr">
        <is>
          <t>Helioptile baseSpDefense</t>
        </is>
      </c>
      <c r="D10947" s="37" t="n">
        <v>43</v>
      </c>
      <c r="E10947" s="37" t="n">
        <v>46</v>
      </c>
      <c r="F10947" s="37" t="inlineStr">
        <is>
          <t>Differs from upstream baseline</t>
        </is>
      </c>
      <c r="G10947" s="37"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37" t="inlineStr">
        <is>
          <t>2026-10-07</t>
        </is>
      </c>
      <c r="B10949" s="37" t="inlineStr">
        <is>
          <t>Pokemon Stats</t>
        </is>
      </c>
      <c r="C10949" s="37" t="inlineStr">
        <is>
          <t>Herdier baseAttack</t>
        </is>
      </c>
      <c r="D10949" s="37" t="n">
        <v>80</v>
      </c>
      <c r="E10949" s="37" t="n">
        <v>87</v>
      </c>
      <c r="F10949" s="37" t="inlineStr">
        <is>
          <t>Differs from upstream baseline</t>
        </is>
      </c>
      <c r="G10949" s="37"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37" t="inlineStr">
        <is>
          <t>2026-10-07</t>
        </is>
      </c>
      <c r="B10951" s="37" t="inlineStr">
        <is>
          <t>Pokemon Stats</t>
        </is>
      </c>
      <c r="C10951" s="37" t="inlineStr">
        <is>
          <t>Herdier baseSpeed</t>
        </is>
      </c>
      <c r="D10951" s="37" t="n">
        <v>60</v>
      </c>
      <c r="E10951" s="37" t="n">
        <v>66</v>
      </c>
      <c r="F10951" s="37" t="inlineStr">
        <is>
          <t>Differs from upstream baseline</t>
        </is>
      </c>
      <c r="G10951" s="37"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37" t="inlineStr">
        <is>
          <t>2026-10-07</t>
        </is>
      </c>
      <c r="B10953" s="37" t="inlineStr">
        <is>
          <t>Abilities</t>
        </is>
      </c>
      <c r="C10953" s="37" t="inlineStr">
        <is>
          <t>Hippowdon abilities</t>
        </is>
      </c>
      <c r="D10953" s="37" t="inlineStr">
        <is>
          <t>Sand Stream / Sand Force</t>
        </is>
      </c>
      <c r="E10953" s="37" t="inlineStr">
        <is>
          <t>Thick Fat / Thick Fat / Sand Force</t>
        </is>
      </c>
      <c r="F10953" s="37" t="inlineStr">
        <is>
          <t>Differs from upstream baseline</t>
        </is>
      </c>
      <c r="G10953" s="37"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37" t="inlineStr">
        <is>
          <t>2026-10-07</t>
        </is>
      </c>
      <c r="B10955" s="37" t="inlineStr">
        <is>
          <t>Abilities</t>
        </is>
      </c>
      <c r="C10955" s="37" t="inlineStr">
        <is>
          <t>Hitmonlee abilities</t>
        </is>
      </c>
      <c r="D10955" s="37" t="inlineStr">
        <is>
          <t>Limber / Reckless / Unburden</t>
        </is>
      </c>
      <c r="E10955" s="37" t="inlineStr">
        <is>
          <t>Quick Feet / Quick Feet / Unburden</t>
        </is>
      </c>
      <c r="F10955" s="37" t="inlineStr">
        <is>
          <t>Differs from upstream baseline</t>
        </is>
      </c>
      <c r="G10955" s="37"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37" t="inlineStr">
        <is>
          <t>2026-10-07</t>
        </is>
      </c>
      <c r="B10957" s="37" t="inlineStr">
        <is>
          <t>Pokemon Stats</t>
        </is>
      </c>
      <c r="C10957" s="37" t="inlineStr">
        <is>
          <t>Honchkrow baseDefense</t>
        </is>
      </c>
      <c r="D10957" s="37" t="n">
        <v>52</v>
      </c>
      <c r="E10957" s="37" t="n">
        <v>62</v>
      </c>
      <c r="F10957" s="37" t="inlineStr">
        <is>
          <t>Differs from upstream baseline</t>
        </is>
      </c>
      <c r="G10957" s="37"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37" t="inlineStr">
        <is>
          <t>2026-10-07</t>
        </is>
      </c>
      <c r="B10959" s="37" t="inlineStr">
        <is>
          <t>Pokemon Stats</t>
        </is>
      </c>
      <c r="C10959" s="37" t="inlineStr">
        <is>
          <t>Honchkrow baseSpDefense</t>
        </is>
      </c>
      <c r="D10959" s="37" t="n">
        <v>52</v>
      </c>
      <c r="E10959" s="37" t="n">
        <v>62</v>
      </c>
      <c r="F10959" s="37" t="inlineStr">
        <is>
          <t>Differs from upstream baseline</t>
        </is>
      </c>
      <c r="G10959" s="37"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37" t="inlineStr">
        <is>
          <t>2026-10-07</t>
        </is>
      </c>
      <c r="B10961" s="37" t="inlineStr">
        <is>
          <t>Abilities</t>
        </is>
      </c>
      <c r="C10961" s="37" t="inlineStr">
        <is>
          <t>Honchkrow abilities</t>
        </is>
      </c>
      <c r="D10961" s="37" t="inlineStr">
        <is>
          <t>Insomnia / Super Luck / Moxie</t>
        </is>
      </c>
      <c r="E10961" s="37" t="inlineStr">
        <is>
          <t>Super Luck / Super Luck / Moxie</t>
        </is>
      </c>
      <c r="F10961" s="37" t="inlineStr">
        <is>
          <t>Differs from upstream baseline</t>
        </is>
      </c>
      <c r="G10961" s="37"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37" t="inlineStr">
        <is>
          <t>2026-10-07</t>
        </is>
      </c>
      <c r="B10963" s="37" t="inlineStr">
        <is>
          <t>Pokemon Stats</t>
        </is>
      </c>
      <c r="C10963" s="37" t="inlineStr">
        <is>
          <t>Honedge baseSpAttack</t>
        </is>
      </c>
      <c r="D10963" s="37" t="n">
        <v>35</v>
      </c>
      <c r="E10963" s="37" t="n">
        <v>30</v>
      </c>
      <c r="F10963" s="37" t="inlineStr">
        <is>
          <t>Differs from upstream baseline</t>
        </is>
      </c>
      <c r="G10963" s="37"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37" t="inlineStr">
        <is>
          <t>2026-10-07</t>
        </is>
      </c>
      <c r="B10965" s="37" t="inlineStr">
        <is>
          <t>Abilities</t>
        </is>
      </c>
      <c r="C10965" s="37" t="inlineStr">
        <is>
          <t>Hoothoot abilities</t>
        </is>
      </c>
      <c r="D10965" s="37" t="inlineStr">
        <is>
          <t>Insomnia / Keen Eye / Tinted Lens</t>
        </is>
      </c>
      <c r="E10965" s="37" t="inlineStr">
        <is>
          <t>Insomnia / Insomnia / Tinted Lens</t>
        </is>
      </c>
      <c r="F10965" s="37" t="inlineStr">
        <is>
          <t>Differs from upstream baseline</t>
        </is>
      </c>
      <c r="G10965" s="37"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37" t="inlineStr">
        <is>
          <t>2026-10-07</t>
        </is>
      </c>
      <c r="B10967" s="37" t="inlineStr">
        <is>
          <t>Abilities</t>
        </is>
      </c>
      <c r="C10967" s="37" t="inlineStr">
        <is>
          <t>Horsea abilities</t>
        </is>
      </c>
      <c r="D10967" s="37" t="inlineStr">
        <is>
          <t>Swift Swim / Sniper / Damp</t>
        </is>
      </c>
      <c r="E10967" s="37" t="inlineStr">
        <is>
          <t>Swift Swim / Swift Swim / Damp</t>
        </is>
      </c>
      <c r="F10967" s="37" t="inlineStr">
        <is>
          <t>Differs from upstream baseline</t>
        </is>
      </c>
      <c r="G10967" s="37"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37" t="inlineStr">
        <is>
          <t>2026-10-07</t>
        </is>
      </c>
      <c r="B10969" s="37" t="inlineStr">
        <is>
          <t>Pokemon Stats</t>
        </is>
      </c>
      <c r="C10969" s="37" t="inlineStr">
        <is>
          <t>Houndoom baseSpeed</t>
        </is>
      </c>
      <c r="D10969" s="37" t="n">
        <v>95</v>
      </c>
      <c r="E10969" s="37" t="n">
        <v>105</v>
      </c>
      <c r="F10969" s="37" t="inlineStr">
        <is>
          <t>Differs from upstream baseline</t>
        </is>
      </c>
      <c r="G10969" s="37"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37" t="inlineStr">
        <is>
          <t>2026-10-07</t>
        </is>
      </c>
      <c r="B10971" s="37" t="inlineStr">
        <is>
          <t>Pokemon Stats</t>
        </is>
      </c>
      <c r="C10971" s="37" t="inlineStr">
        <is>
          <t>Houndoom baseSpAttack</t>
        </is>
      </c>
      <c r="D10971" s="37" t="n">
        <v>140</v>
      </c>
      <c r="E10971" s="37" t="n">
        <v>150</v>
      </c>
      <c r="F10971" s="37" t="inlineStr">
        <is>
          <t>Differs from upstream baseline</t>
        </is>
      </c>
      <c r="G10971" s="37"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37" t="inlineStr">
        <is>
          <t>2026-10-07</t>
        </is>
      </c>
      <c r="B10973" s="37" t="inlineStr">
        <is>
          <t>Abilities</t>
        </is>
      </c>
      <c r="C10973" s="37" t="inlineStr">
        <is>
          <t>Houndour abilities</t>
        </is>
      </c>
      <c r="D10973" s="37" t="inlineStr">
        <is>
          <t>Early Bird / Flash Fire / Unnerve</t>
        </is>
      </c>
      <c r="E10973" s="37" t="inlineStr">
        <is>
          <t>Solar Power / Solar Power / Unnerve</t>
        </is>
      </c>
      <c r="F10973" s="37" t="inlineStr">
        <is>
          <t>Differs from upstream baseline</t>
        </is>
      </c>
      <c r="G10973" s="37"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37" t="inlineStr">
        <is>
          <t>2026-10-07</t>
        </is>
      </c>
      <c r="B10975" s="37" t="inlineStr">
        <is>
          <t>Pokemon Stats</t>
        </is>
      </c>
      <c r="C10975" s="37" t="inlineStr">
        <is>
          <t>Huntail baseAttack</t>
        </is>
      </c>
      <c r="D10975" s="37" t="n">
        <v>104</v>
      </c>
      <c r="E10975" s="37" t="n">
        <v>114</v>
      </c>
      <c r="F10975" s="37" t="inlineStr">
        <is>
          <t>Differs from upstream baseline</t>
        </is>
      </c>
      <c r="G10975" s="37"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37" t="inlineStr">
        <is>
          <t>2026-10-07</t>
        </is>
      </c>
      <c r="B10977" s="37" t="inlineStr">
        <is>
          <t>Pokemon Stats</t>
        </is>
      </c>
      <c r="C10977" s="37" t="inlineStr">
        <is>
          <t>Hypno baseAttack</t>
        </is>
      </c>
      <c r="D10977" s="37" t="n">
        <v>73</v>
      </c>
      <c r="E10977" s="37" t="n">
        <v>93</v>
      </c>
      <c r="F10977" s="37" t="inlineStr">
        <is>
          <t>Differs from upstream baseline</t>
        </is>
      </c>
      <c r="G10977" s="37"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37" t="inlineStr">
        <is>
          <t>2026-10-07</t>
        </is>
      </c>
      <c r="B10979" s="37" t="inlineStr">
        <is>
          <t>Abilities</t>
        </is>
      </c>
      <c r="C10979" s="37" t="inlineStr">
        <is>
          <t>Hypno abilities</t>
        </is>
      </c>
      <c r="D10979" s="37" t="inlineStr">
        <is>
          <t>Insomnia / Forewarn / Inner Focus</t>
        </is>
      </c>
      <c r="E10979" s="37" t="inlineStr">
        <is>
          <t>Bad Dreams / Bad Dreams / Inner Focus</t>
        </is>
      </c>
      <c r="F10979" s="37" t="inlineStr">
        <is>
          <t>Differs from upstream baseline</t>
        </is>
      </c>
      <c r="G10979" s="37"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37" t="inlineStr">
        <is>
          <t>2026-10-07</t>
        </is>
      </c>
      <c r="B10981" s="37" t="inlineStr">
        <is>
          <t>Pokemon Stats</t>
        </is>
      </c>
      <c r="C10981" s="37" t="inlineStr">
        <is>
          <t>Igglybuff baseDefense</t>
        </is>
      </c>
      <c r="D10981" s="37" t="n">
        <v>15</v>
      </c>
      <c r="E10981" s="37" t="n">
        <v>20</v>
      </c>
      <c r="F10981" s="37" t="inlineStr">
        <is>
          <t>Differs from upstream baseline</t>
        </is>
      </c>
      <c r="G10981" s="37"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37" t="inlineStr">
        <is>
          <t>2026-10-07</t>
        </is>
      </c>
      <c r="B10983" s="37" t="inlineStr">
        <is>
          <t>Pokemon Stats</t>
        </is>
      </c>
      <c r="C10983" s="37" t="inlineStr">
        <is>
          <t>Igglybuff baseSpDefense</t>
        </is>
      </c>
      <c r="D10983" s="37" t="n">
        <v>20</v>
      </c>
      <c r="E10983" s="37" t="n">
        <v>25</v>
      </c>
      <c r="F10983" s="37" t="inlineStr">
        <is>
          <t>Differs from upstream baseline</t>
        </is>
      </c>
      <c r="G10983" s="37"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37" t="inlineStr">
        <is>
          <t>2026-10-07</t>
        </is>
      </c>
      <c r="B10985" s="37" t="inlineStr">
        <is>
          <t>Abilities</t>
        </is>
      </c>
      <c r="C10985" s="37" t="inlineStr">
        <is>
          <t>Igglybuff abilities</t>
        </is>
      </c>
      <c r="D10985" s="37" t="inlineStr">
        <is>
          <t>Cute Charm / Competitive / Friend Guard</t>
        </is>
      </c>
      <c r="E10985" s="37" t="inlineStr">
        <is>
          <t>Cute Charm / Friend Guard</t>
        </is>
      </c>
      <c r="F10985" s="37" t="inlineStr">
        <is>
          <t>Differs from upstream baseline</t>
        </is>
      </c>
      <c r="G10985" s="37"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37" t="inlineStr">
        <is>
          <t>2026-10-07</t>
        </is>
      </c>
      <c r="B10987" s="37" t="inlineStr">
        <is>
          <t>Pokemon Stats</t>
        </is>
      </c>
      <c r="C10987" s="37" t="inlineStr">
        <is>
          <t>Illumise baseAttack</t>
        </is>
      </c>
      <c r="D10987" s="37" t="n">
        <v>47</v>
      </c>
      <c r="E10987" s="37" t="n">
        <v>77</v>
      </c>
      <c r="F10987" s="37" t="inlineStr">
        <is>
          <t>Differs from upstream baseline</t>
        </is>
      </c>
      <c r="G10987" s="37"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37" t="inlineStr">
        <is>
          <t>2026-10-07</t>
        </is>
      </c>
      <c r="B10989" s="37" t="inlineStr">
        <is>
          <t>Pokemon Stats</t>
        </is>
      </c>
      <c r="C10989" s="37" t="inlineStr">
        <is>
          <t>Illumise baseSpDefense</t>
        </is>
      </c>
      <c r="D10989" s="37" t="n">
        <v>85</v>
      </c>
      <c r="E10989" s="37" t="n">
        <v>75</v>
      </c>
      <c r="F10989" s="37" t="inlineStr">
        <is>
          <t>Differs from upstream baseline</t>
        </is>
      </c>
      <c r="G10989" s="37"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37" t="inlineStr">
        <is>
          <t>2026-10-07</t>
        </is>
      </c>
      <c r="B10991" s="37" t="inlineStr">
        <is>
          <t>Pokemon Stats</t>
        </is>
      </c>
      <c r="C10991" s="37" t="inlineStr">
        <is>
          <t>Infernape baseHP</t>
        </is>
      </c>
      <c r="D10991" s="37" t="n">
        <v>76</v>
      </c>
      <c r="E10991" s="37" t="n">
        <v>77</v>
      </c>
      <c r="F10991" s="37" t="inlineStr">
        <is>
          <t>Differs from upstream baseline</t>
        </is>
      </c>
      <c r="G10991" s="37"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37" t="inlineStr">
        <is>
          <t>2026-10-07</t>
        </is>
      </c>
      <c r="B10993" s="37" t="inlineStr">
        <is>
          <t>Pokemon Stats</t>
        </is>
      </c>
      <c r="C10993" s="37" t="inlineStr">
        <is>
          <t>Inkay baseAttack</t>
        </is>
      </c>
      <c r="D10993" s="37" t="n">
        <v>54</v>
      </c>
      <c r="E10993" s="37" t="n">
        <v>55</v>
      </c>
      <c r="F10993" s="37" t="inlineStr">
        <is>
          <t>Differs from upstream baseline</t>
        </is>
      </c>
      <c r="G10993" s="37"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37" t="inlineStr">
        <is>
          <t>2026-10-07</t>
        </is>
      </c>
      <c r="B10995" s="37" t="inlineStr">
        <is>
          <t>Pokemon Stats</t>
        </is>
      </c>
      <c r="C10995" s="37" t="inlineStr">
        <is>
          <t>Inkay baseSpDefense</t>
        </is>
      </c>
      <c r="D10995" s="37" t="n">
        <v>46</v>
      </c>
      <c r="E10995" s="37" t="n">
        <v>50</v>
      </c>
      <c r="F10995" s="37" t="inlineStr">
        <is>
          <t>Differs from upstream baseline</t>
        </is>
      </c>
      <c r="G10995" s="37"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37" t="inlineStr">
        <is>
          <t>2026-10-07</t>
        </is>
      </c>
      <c r="B10997" s="37" t="inlineStr">
        <is>
          <t>Abilities</t>
        </is>
      </c>
      <c r="C10997" s="37" t="inlineStr">
        <is>
          <t>Ivysaur abilities</t>
        </is>
      </c>
      <c r="D10997" s="37" t="inlineStr">
        <is>
          <t>Overgrow / Chlorophyll</t>
        </is>
      </c>
      <c r="E10997" s="37" t="inlineStr">
        <is>
          <t>Overgrow / Overgrow / Chlorophyll</t>
        </is>
      </c>
      <c r="F10997" s="37" t="inlineStr">
        <is>
          <t>Differs from upstream baseline</t>
        </is>
      </c>
      <c r="G10997" s="37"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37" t="inlineStr">
        <is>
          <t>2026-10-07</t>
        </is>
      </c>
      <c r="B10999" s="37" t="inlineStr">
        <is>
          <t>Pokemon Stats</t>
        </is>
      </c>
      <c r="C10999" s="37" t="inlineStr">
        <is>
          <t>Jigglypuff baseDefense</t>
        </is>
      </c>
      <c r="D10999" s="37" t="n">
        <v>20</v>
      </c>
      <c r="E10999" s="37" t="n">
        <v>38</v>
      </c>
      <c r="F10999" s="37" t="inlineStr">
        <is>
          <t>Differs from upstream baseline</t>
        </is>
      </c>
      <c r="G10999" s="37"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37" t="inlineStr">
        <is>
          <t>2026-10-07</t>
        </is>
      </c>
      <c r="B11001" s="37" t="inlineStr">
        <is>
          <t>Pokemon Stats</t>
        </is>
      </c>
      <c r="C11001" s="37" t="inlineStr">
        <is>
          <t>Jigglypuff baseSpDefense</t>
        </is>
      </c>
      <c r="D11001" s="37" t="n">
        <v>25</v>
      </c>
      <c r="E11001" s="37" t="n">
        <v>55</v>
      </c>
      <c r="F11001" s="37" t="inlineStr">
        <is>
          <t>Differs from upstream baseline</t>
        </is>
      </c>
      <c r="G11001" s="37"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37" t="inlineStr">
        <is>
          <t>2026-10-07</t>
        </is>
      </c>
      <c r="B11003" s="37" t="inlineStr">
        <is>
          <t>Abilities</t>
        </is>
      </c>
      <c r="C11003" s="37" t="inlineStr">
        <is>
          <t>Jolteon abilities</t>
        </is>
      </c>
      <c r="D11003" s="37" t="inlineStr">
        <is>
          <t>Volt Absorb / Volt Absorb / Quick Feet</t>
        </is>
      </c>
      <c r="E11003" s="37" t="inlineStr">
        <is>
          <t>Static / Rough Skin / Quick Feet</t>
        </is>
      </c>
      <c r="F11003" s="37" t="inlineStr">
        <is>
          <t>Differs from upstream baseline</t>
        </is>
      </c>
      <c r="G11003" s="37"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37" t="inlineStr">
        <is>
          <t>2026-10-07</t>
        </is>
      </c>
      <c r="B11005" s="37" t="inlineStr">
        <is>
          <t>Abilities</t>
        </is>
      </c>
      <c r="C11005" s="37" t="inlineStr">
        <is>
          <t>Jumpluff abilities</t>
        </is>
      </c>
      <c r="D11005" s="37" t="inlineStr">
        <is>
          <t>Chlorophyll / Leaf Guard / Infiltrator</t>
        </is>
      </c>
      <c r="E11005" s="37" t="inlineStr">
        <is>
          <t>Chlorophyll / Chlorophyll / Infiltrator</t>
        </is>
      </c>
      <c r="F11005" s="37" t="inlineStr">
        <is>
          <t>Differs from upstream baseline</t>
        </is>
      </c>
      <c r="G11005" s="37"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37" t="inlineStr">
        <is>
          <t>2026-10-07</t>
        </is>
      </c>
      <c r="B11007" s="37" t="inlineStr">
        <is>
          <t>Pokemon Stats</t>
        </is>
      </c>
      <c r="C11007" s="37" t="inlineStr">
        <is>
          <t>Jynx baseSpDefense</t>
        </is>
      </c>
      <c r="D11007" s="37" t="n">
        <v>95</v>
      </c>
      <c r="E11007" s="37" t="n">
        <v>113</v>
      </c>
      <c r="F11007" s="37" t="inlineStr">
        <is>
          <t>Differs from upstream baseline</t>
        </is>
      </c>
      <c r="G11007" s="37"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37" t="inlineStr">
        <is>
          <t>2026-10-07</t>
        </is>
      </c>
      <c r="B11009" s="37" t="inlineStr">
        <is>
          <t>Pokemon Stats</t>
        </is>
      </c>
      <c r="C11009" s="37" t="inlineStr">
        <is>
          <t>Kadabra baseHP</t>
        </is>
      </c>
      <c r="D11009" s="37" t="n">
        <v>40</v>
      </c>
      <c r="E11009" s="37" t="n">
        <v>55</v>
      </c>
      <c r="F11009" s="37" t="inlineStr">
        <is>
          <t>Differs from upstream baseline</t>
        </is>
      </c>
      <c r="G11009" s="37"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37" t="inlineStr">
        <is>
          <t>2026-10-07</t>
        </is>
      </c>
      <c r="B11011" s="37" t="inlineStr">
        <is>
          <t>Pokemon Stats</t>
        </is>
      </c>
      <c r="C11011" s="37" t="inlineStr">
        <is>
          <t>Kadabra baseSpDefense</t>
        </is>
      </c>
      <c r="D11011" s="37" t="n">
        <v>70</v>
      </c>
      <c r="E11011" s="37" t="n">
        <v>85</v>
      </c>
      <c r="F11011" s="37" t="inlineStr">
        <is>
          <t>Differs from upstream baseline</t>
        </is>
      </c>
      <c r="G11011" s="37"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37" t="inlineStr">
        <is>
          <t>2026-10-07</t>
        </is>
      </c>
      <c r="B11013" s="37" t="inlineStr">
        <is>
          <t>Abilities</t>
        </is>
      </c>
      <c r="C11013" s="37" t="inlineStr">
        <is>
          <t>Kadabra abilities</t>
        </is>
      </c>
      <c r="D11013" s="37" t="inlineStr">
        <is>
          <t>Synchronize / Inner Focus / Magic Guard</t>
        </is>
      </c>
      <c r="E11013" s="37" t="inlineStr">
        <is>
          <t>Magic Guard / Inner Focus / Magic Guard</t>
        </is>
      </c>
      <c r="F11013" s="37" t="inlineStr">
        <is>
          <t>Differs from upstream baseline</t>
        </is>
      </c>
      <c r="G11013" s="37"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37" t="inlineStr">
        <is>
          <t>2026-10-07</t>
        </is>
      </c>
      <c r="B11015" s="37" t="inlineStr">
        <is>
          <t>Abilities</t>
        </is>
      </c>
      <c r="C11015" s="37" t="inlineStr">
        <is>
          <t>Kangaskhan abilities</t>
        </is>
      </c>
      <c r="D11015" s="37" t="inlineStr">
        <is>
          <t>Early Bird / Scrappy / Inner Focus</t>
        </is>
      </c>
      <c r="E11015" s="37" t="inlineStr">
        <is>
          <t>Scrappy / Scrappy / Inner Focus</t>
        </is>
      </c>
      <c r="F11015" s="37" t="inlineStr">
        <is>
          <t>Differs from upstream baseline</t>
        </is>
      </c>
      <c r="G11015" s="37"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37" t="inlineStr">
        <is>
          <t>2026-10-07</t>
        </is>
      </c>
      <c r="B11017" s="37" t="inlineStr">
        <is>
          <t>Pokemon Stats</t>
        </is>
      </c>
      <c r="C11017" s="37" t="inlineStr">
        <is>
          <t>Karrablast baseAttack</t>
        </is>
      </c>
      <c r="D11017" s="37" t="n">
        <v>75</v>
      </c>
      <c r="E11017" s="37" t="n">
        <v>84</v>
      </c>
      <c r="F11017" s="37" t="inlineStr">
        <is>
          <t>Differs from upstream baseline</t>
        </is>
      </c>
      <c r="G11017" s="37"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37" t="inlineStr">
        <is>
          <t>2026-10-07</t>
        </is>
      </c>
      <c r="B11019" s="37" t="inlineStr">
        <is>
          <t>Pokemon Stats</t>
        </is>
      </c>
      <c r="C11019" s="37" t="inlineStr">
        <is>
          <t>Karrablast baseSpAttack</t>
        </is>
      </c>
      <c r="D11019" s="37" t="n">
        <v>40</v>
      </c>
      <c r="E11019" s="37" t="n">
        <v>30</v>
      </c>
      <c r="F11019" s="37" t="inlineStr">
        <is>
          <t>Differs from upstream baseline</t>
        </is>
      </c>
      <c r="G11019" s="37"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37" t="inlineStr">
        <is>
          <t>2026-10-07</t>
        </is>
      </c>
      <c r="B11021" s="37" t="inlineStr">
        <is>
          <t>Pokemon Stats</t>
        </is>
      </c>
      <c r="C11021" s="37" t="inlineStr">
        <is>
          <t>Karrablast baseSpeed</t>
        </is>
      </c>
      <c r="D11021" s="37" t="n">
        <v>60</v>
      </c>
      <c r="E11021" s="37" t="n">
        <v>67</v>
      </c>
      <c r="F11021" s="37" t="inlineStr">
        <is>
          <t>Differs from upstream baseline</t>
        </is>
      </c>
      <c r="G11021" s="37"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37" t="inlineStr">
        <is>
          <t>2026-10-07</t>
        </is>
      </c>
      <c r="B11023" s="37" t="inlineStr">
        <is>
          <t>Pokemon Stats</t>
        </is>
      </c>
      <c r="C11023" s="37" t="inlineStr">
        <is>
          <t>Kecleon baseHP</t>
        </is>
      </c>
      <c r="D11023" s="37" t="n">
        <v>60</v>
      </c>
      <c r="E11023" s="37" t="n">
        <v>65</v>
      </c>
      <c r="F11023" s="37" t="inlineStr">
        <is>
          <t>Differs from upstream baseline</t>
        </is>
      </c>
      <c r="G11023" s="37"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37" t="inlineStr">
        <is>
          <t>2026-10-07</t>
        </is>
      </c>
      <c r="B11025" s="37" t="inlineStr">
        <is>
          <t>Pokemon Stats</t>
        </is>
      </c>
      <c r="C11025" s="37" t="inlineStr">
        <is>
          <t>Kecleon baseSpDefense</t>
        </is>
      </c>
      <c r="D11025" s="37" t="n">
        <v>120</v>
      </c>
      <c r="E11025" s="37" t="n">
        <v>135</v>
      </c>
      <c r="F11025" s="37" t="inlineStr">
        <is>
          <t>Differs from upstream baseline</t>
        </is>
      </c>
      <c r="G11025" s="37"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37" t="inlineStr">
        <is>
          <t>2026-10-07</t>
        </is>
      </c>
      <c r="B11027" s="37" t="inlineStr">
        <is>
          <t>Pokemon Stats</t>
        </is>
      </c>
      <c r="C11027" s="37" t="inlineStr">
        <is>
          <t>Keldeo baseAttack</t>
        </is>
      </c>
      <c r="D11027" s="37" t="n">
        <v>72</v>
      </c>
      <c r="E11027" s="37" t="n">
        <v>32</v>
      </c>
      <c r="F11027" s="37" t="inlineStr">
        <is>
          <t>Differs from upstream baseline</t>
        </is>
      </c>
      <c r="G11027" s="37"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37" t="inlineStr">
        <is>
          <t>2026-10-07</t>
        </is>
      </c>
      <c r="B11029" s="37" t="inlineStr">
        <is>
          <t>Pokemon Stats</t>
        </is>
      </c>
      <c r="C11029" s="37" t="inlineStr">
        <is>
          <t>Keldeo baseSpeed</t>
        </is>
      </c>
      <c r="D11029" s="37" t="n">
        <v>108</v>
      </c>
      <c r="E11029" s="37" t="n">
        <v>126</v>
      </c>
      <c r="F11029" s="37" t="inlineStr">
        <is>
          <t>Differs from upstream baseline</t>
        </is>
      </c>
      <c r="G11029" s="37"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37" t="inlineStr">
        <is>
          <t>2026-10-07</t>
        </is>
      </c>
      <c r="B11031" s="37" t="inlineStr">
        <is>
          <t>Pokemon Stats</t>
        </is>
      </c>
      <c r="C11031" s="37" t="inlineStr">
        <is>
          <t>Kingambit baseSpAttack</t>
        </is>
      </c>
      <c r="D11031" s="37" t="n">
        <v>60</v>
      </c>
      <c r="E11031" s="37" t="n">
        <v>30</v>
      </c>
      <c r="F11031" s="37" t="inlineStr">
        <is>
          <t>Differs from upstream baseline</t>
        </is>
      </c>
      <c r="G11031" s="37"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37" t="inlineStr">
        <is>
          <t>2026-10-07</t>
        </is>
      </c>
      <c r="B11033" s="37" t="inlineStr">
        <is>
          <t>Abilities</t>
        </is>
      </c>
      <c r="C11033" s="37" t="inlineStr">
        <is>
          <t>Kingdra abilities</t>
        </is>
      </c>
      <c r="D11033" s="37" t="inlineStr">
        <is>
          <t>Swift Swim / Sniper / Damp</t>
        </is>
      </c>
      <c r="E11033" s="37" t="inlineStr">
        <is>
          <t>Swift Swim / Swift Swim / Damp</t>
        </is>
      </c>
      <c r="F11033" s="37" t="inlineStr">
        <is>
          <t>Differs from upstream baseline</t>
        </is>
      </c>
      <c r="G11033" s="37"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37" t="inlineStr">
        <is>
          <t>2026-10-07</t>
        </is>
      </c>
      <c r="B11035" s="37" t="inlineStr">
        <is>
          <t>Abilities</t>
        </is>
      </c>
      <c r="C11035" s="37" t="inlineStr">
        <is>
          <t>Kirlia abilities</t>
        </is>
      </c>
      <c r="D11035" s="37" t="inlineStr">
        <is>
          <t>Synchronize / Trace / Telepathy</t>
        </is>
      </c>
      <c r="E11035" s="37" t="inlineStr">
        <is>
          <t>Trace / Trace / Telepathy</t>
        </is>
      </c>
      <c r="F11035" s="37" t="inlineStr">
        <is>
          <t>Differs from upstream baseline</t>
        </is>
      </c>
      <c r="G11035" s="37"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37" t="inlineStr">
        <is>
          <t>2026-10-07</t>
        </is>
      </c>
      <c r="B11037" s="37" t="inlineStr">
        <is>
          <t>Pokemon Stats</t>
        </is>
      </c>
      <c r="C11037" s="37" t="inlineStr">
        <is>
          <t>Kleavor baseAttack</t>
        </is>
      </c>
      <c r="D11037" s="37" t="n">
        <v>135</v>
      </c>
      <c r="E11037" s="37" t="n">
        <v>143</v>
      </c>
      <c r="F11037" s="37" t="inlineStr">
        <is>
          <t>Differs from upstream baseline</t>
        </is>
      </c>
      <c r="G11037" s="37"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37" t="inlineStr">
        <is>
          <t>2026-10-07</t>
        </is>
      </c>
      <c r="B11039" s="37" t="inlineStr">
        <is>
          <t>Pokemon Stats</t>
        </is>
      </c>
      <c r="C11039" s="37" t="inlineStr">
        <is>
          <t>Kleavor baseSpeed</t>
        </is>
      </c>
      <c r="D11039" s="37" t="n">
        <v>85</v>
      </c>
      <c r="E11039" s="37" t="n">
        <v>92</v>
      </c>
      <c r="F11039" s="37" t="inlineStr">
        <is>
          <t>Differs from upstream baseline</t>
        </is>
      </c>
      <c r="G11039" s="37"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37" t="inlineStr">
        <is>
          <t>2026-10-07</t>
        </is>
      </c>
      <c r="B11041" s="37" t="inlineStr">
        <is>
          <t>Pokemon Stats</t>
        </is>
      </c>
      <c r="C11041" s="37" t="inlineStr">
        <is>
          <t>Klefki baseAttack</t>
        </is>
      </c>
      <c r="D11041" s="37" t="n">
        <v>80</v>
      </c>
      <c r="E11041" s="37" t="n">
        <v>87</v>
      </c>
      <c r="F11041" s="37" t="inlineStr">
        <is>
          <t>Differs from upstream baseline</t>
        </is>
      </c>
      <c r="G11041" s="37"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37" t="inlineStr">
        <is>
          <t>2026-10-07</t>
        </is>
      </c>
      <c r="B11043" s="37" t="inlineStr">
        <is>
          <t>Pokemon Stats</t>
        </is>
      </c>
      <c r="C11043" s="37" t="inlineStr">
        <is>
          <t>Klinklang baseHP</t>
        </is>
      </c>
      <c r="D11043" s="37" t="n">
        <v>60</v>
      </c>
      <c r="E11043" s="37" t="n">
        <v>70</v>
      </c>
      <c r="F11043" s="37" t="inlineStr">
        <is>
          <t>Differs from upstream baseline</t>
        </is>
      </c>
      <c r="G11043" s="37"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37" t="inlineStr">
        <is>
          <t>2026-10-07</t>
        </is>
      </c>
      <c r="B11045" s="37" t="inlineStr">
        <is>
          <t>Abilities</t>
        </is>
      </c>
      <c r="C11045" s="37" t="inlineStr">
        <is>
          <t>Koffing abilities</t>
        </is>
      </c>
      <c r="D11045" s="37" t="inlineStr">
        <is>
          <t>Levitate / Neutralizing Gas / Stench</t>
        </is>
      </c>
      <c r="E11045" s="37" t="inlineStr">
        <is>
          <t>Levitate / Stench</t>
        </is>
      </c>
      <c r="F11045" s="37" t="inlineStr">
        <is>
          <t>Differs from upstream baseline</t>
        </is>
      </c>
      <c r="G11045" s="37"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37" t="inlineStr">
        <is>
          <t>2026-10-07</t>
        </is>
      </c>
      <c r="B11047" s="37" t="inlineStr">
        <is>
          <t>Abilities</t>
        </is>
      </c>
      <c r="C11047" s="37" t="inlineStr">
        <is>
          <t>Krabby abilities</t>
        </is>
      </c>
      <c r="D11047" s="37" t="inlineStr">
        <is>
          <t>Hyper Cutter / Shell Armor / Sheer Force</t>
        </is>
      </c>
      <c r="E11047" s="37" t="inlineStr">
        <is>
          <t>Hyper Cutter / Hyper Cutter / Sheer Force</t>
        </is>
      </c>
      <c r="F11047" s="37" t="inlineStr">
        <is>
          <t>Differs from upstream baseline</t>
        </is>
      </c>
      <c r="G11047" s="37"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37" t="inlineStr">
        <is>
          <t>2026-10-07</t>
        </is>
      </c>
      <c r="B11049" s="37" t="inlineStr">
        <is>
          <t>Pokemon Stats</t>
        </is>
      </c>
      <c r="C11049" s="37" t="inlineStr">
        <is>
          <t>Krokorok baseHP</t>
        </is>
      </c>
      <c r="D11049" s="37" t="n">
        <v>60</v>
      </c>
      <c r="E11049" s="37" t="n">
        <v>63</v>
      </c>
      <c r="F11049" s="37" t="inlineStr">
        <is>
          <t>Differs from upstream baseline</t>
        </is>
      </c>
      <c r="G11049" s="37"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37" t="inlineStr">
        <is>
          <t>2026-10-07</t>
        </is>
      </c>
      <c r="B11051" s="37" t="inlineStr">
        <is>
          <t>Pokemon Stats</t>
        </is>
      </c>
      <c r="C11051" s="37" t="inlineStr">
        <is>
          <t>Krokorok baseDefense</t>
        </is>
      </c>
      <c r="D11051" s="37" t="n">
        <v>45</v>
      </c>
      <c r="E11051" s="37" t="n">
        <v>55</v>
      </c>
      <c r="F11051" s="37" t="inlineStr">
        <is>
          <t>Differs from upstream baseline</t>
        </is>
      </c>
      <c r="G11051" s="37"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37" t="inlineStr">
        <is>
          <t>2026-10-07</t>
        </is>
      </c>
      <c r="B11053" s="37" t="inlineStr">
        <is>
          <t>Pokemon Stats</t>
        </is>
      </c>
      <c r="C11053" s="37" t="inlineStr">
        <is>
          <t>Krokorok baseSpDefense</t>
        </is>
      </c>
      <c r="D11053" s="37" t="n">
        <v>45</v>
      </c>
      <c r="E11053" s="37" t="n">
        <v>57</v>
      </c>
      <c r="F11053" s="37" t="inlineStr">
        <is>
          <t>Differs from upstream baseline</t>
        </is>
      </c>
      <c r="G11053" s="37"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37" t="inlineStr">
        <is>
          <t>2026-10-07</t>
        </is>
      </c>
      <c r="B11055" s="37" t="inlineStr">
        <is>
          <t>Pokemon Stats</t>
        </is>
      </c>
      <c r="C11055" s="37" t="inlineStr">
        <is>
          <t>Krookodile baseAttack</t>
        </is>
      </c>
      <c r="D11055" s="37" t="n">
        <v>117</v>
      </c>
      <c r="E11055" s="37" t="n">
        <v>136</v>
      </c>
      <c r="F11055" s="37" t="inlineStr">
        <is>
          <t>Differs from upstream baseline</t>
        </is>
      </c>
      <c r="G11055" s="37"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37" t="inlineStr">
        <is>
          <t>2026-10-07</t>
        </is>
      </c>
      <c r="B11057" s="37" t="inlineStr">
        <is>
          <t>Pokemon Stats</t>
        </is>
      </c>
      <c r="C11057" s="37" t="inlineStr">
        <is>
          <t>Krookodile baseSpeed</t>
        </is>
      </c>
      <c r="D11057" s="37" t="n">
        <v>92</v>
      </c>
      <c r="E11057" s="37" t="n">
        <v>108</v>
      </c>
      <c r="F11057" s="37" t="inlineStr">
        <is>
          <t>Differs from upstream baseline</t>
        </is>
      </c>
      <c r="G11057" s="37"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37" t="inlineStr">
        <is>
          <t>2026-10-07</t>
        </is>
      </c>
      <c r="B11059" s="37" t="inlineStr">
        <is>
          <t>Abilities</t>
        </is>
      </c>
      <c r="C11059" s="37" t="inlineStr">
        <is>
          <t>Kyogre abilities</t>
        </is>
      </c>
      <c r="D11059" s="37" t="inlineStr">
        <is>
          <t>Primordial Sea / Primordial Sea</t>
        </is>
      </c>
      <c r="E11059" s="37" t="inlineStr">
        <is>
          <t>Water Bubble / Water Bubble</t>
        </is>
      </c>
      <c r="F11059" s="37" t="inlineStr">
        <is>
          <t>Differs from upstream baseline</t>
        </is>
      </c>
      <c r="G11059" s="37"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37" t="inlineStr">
        <is>
          <t>2026-10-07</t>
        </is>
      </c>
      <c r="B11061" s="37" t="inlineStr">
        <is>
          <t>Pokemon Stats</t>
        </is>
      </c>
      <c r="C11061" s="37" t="inlineStr">
        <is>
          <t>Lampent baseHP</t>
        </is>
      </c>
      <c r="D11061" s="37" t="n">
        <v>60</v>
      </c>
      <c r="E11061" s="37" t="n">
        <v>62</v>
      </c>
      <c r="F11061" s="37" t="inlineStr">
        <is>
          <t>Differs from upstream baseline</t>
        </is>
      </c>
      <c r="G11061" s="37"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37" t="inlineStr">
        <is>
          <t>2026-10-07</t>
        </is>
      </c>
      <c r="B11063" s="37" t="inlineStr">
        <is>
          <t>Pokemon Stats</t>
        </is>
      </c>
      <c r="C11063" s="37" t="inlineStr">
        <is>
          <t>Lampent baseSpAttack</t>
        </is>
      </c>
      <c r="D11063" s="37" t="n">
        <v>95</v>
      </c>
      <c r="E11063" s="37" t="n">
        <v>102</v>
      </c>
      <c r="F11063" s="37" t="inlineStr">
        <is>
          <t>Differs from upstream baseline</t>
        </is>
      </c>
      <c r="G11063" s="37"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37" t="inlineStr">
        <is>
          <t>2026-10-07</t>
        </is>
      </c>
      <c r="B11065" s="37" t="inlineStr">
        <is>
          <t>Pokemon Stats</t>
        </is>
      </c>
      <c r="C11065" s="37" t="inlineStr">
        <is>
          <t>Lampent baseSpeed</t>
        </is>
      </c>
      <c r="D11065" s="37" t="n">
        <v>55</v>
      </c>
      <c r="E11065" s="37" t="n">
        <v>62</v>
      </c>
      <c r="F11065" s="37" t="inlineStr">
        <is>
          <t>Differs from upstream baseline</t>
        </is>
      </c>
      <c r="G11065" s="37"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37" t="inlineStr">
        <is>
          <t>2026-10-07</t>
        </is>
      </c>
      <c r="B11067" s="37" t="inlineStr">
        <is>
          <t>Pokemon Stats</t>
        </is>
      </c>
      <c r="C11067" s="37" t="inlineStr">
        <is>
          <t>Lapras baseAttack</t>
        </is>
      </c>
      <c r="D11067" s="37" t="n">
        <v>85</v>
      </c>
      <c r="E11067" s="37" t="n">
        <v>95</v>
      </c>
      <c r="F11067" s="37" t="inlineStr">
        <is>
          <t>Differs from upstream baseline</t>
        </is>
      </c>
      <c r="G11067" s="37"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37" t="inlineStr">
        <is>
          <t>2026-10-07</t>
        </is>
      </c>
      <c r="B11069" s="37" t="inlineStr">
        <is>
          <t>Abilities</t>
        </is>
      </c>
      <c r="C11069" s="37" t="inlineStr">
        <is>
          <t>Lapras abilities</t>
        </is>
      </c>
      <c r="D11069" s="37" t="inlineStr">
        <is>
          <t>Water Absorb / Shell Armor / Hydration</t>
        </is>
      </c>
      <c r="E11069" s="37" t="inlineStr">
        <is>
          <t>Serene Grace / Shell Armor / Hydration</t>
        </is>
      </c>
      <c r="F11069" s="37" t="inlineStr">
        <is>
          <t>Differs from upstream baseline</t>
        </is>
      </c>
      <c r="G11069" s="37"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37" t="inlineStr">
        <is>
          <t>2026-10-07</t>
        </is>
      </c>
      <c r="B11071" s="37" t="inlineStr">
        <is>
          <t>Pokemon Stats</t>
        </is>
      </c>
      <c r="C11071" s="37" t="inlineStr">
        <is>
          <t>Larvesta baseSpAttack</t>
        </is>
      </c>
      <c r="D11071" s="37" t="n">
        <v>50</v>
      </c>
      <c r="E11071" s="37" t="n">
        <v>30</v>
      </c>
      <c r="F11071" s="37" t="inlineStr">
        <is>
          <t>Differs from upstream baseline</t>
        </is>
      </c>
      <c r="G11071" s="37"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37" t="inlineStr">
        <is>
          <t>2026-10-07</t>
        </is>
      </c>
      <c r="B11073" s="37" t="inlineStr">
        <is>
          <t>Evolutions</t>
        </is>
      </c>
      <c r="C11073" s="37" t="inlineStr">
        <is>
          <t>Larvesta evolution</t>
        </is>
      </c>
      <c r="D11073" s="37" t="inlineStr">
        <is>
          <t>Lv 59 -&gt; Volcarona</t>
        </is>
      </c>
      <c r="E11073" s="37" t="inlineStr">
        <is>
          <t>Lv 48 -&gt; Volcarona</t>
        </is>
      </c>
      <c r="F11073" s="37" t="inlineStr">
        <is>
          <t>Differs from upstream baseline</t>
        </is>
      </c>
      <c r="G11073" s="37"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37" t="inlineStr">
        <is>
          <t>2026-10-07</t>
        </is>
      </c>
      <c r="B11075" s="37" t="inlineStr">
        <is>
          <t>Abilities</t>
        </is>
      </c>
      <c r="C11075" s="37" t="inlineStr">
        <is>
          <t>Leafeon abilities</t>
        </is>
      </c>
      <c r="D11075" s="37" t="inlineStr">
        <is>
          <t>Leaf Guard / Leaf Guard / Chlorophyll</t>
        </is>
      </c>
      <c r="E11075" s="37" t="inlineStr">
        <is>
          <t>Magic Guard / Natural Cure / Chlorophyll</t>
        </is>
      </c>
      <c r="F11075" s="37" t="inlineStr">
        <is>
          <t>Differs from upstream baseline</t>
        </is>
      </c>
      <c r="G11075" s="37"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37" t="inlineStr">
        <is>
          <t>2026-10-07</t>
        </is>
      </c>
      <c r="B11077" s="37" t="inlineStr">
        <is>
          <t>Pokemon Stats</t>
        </is>
      </c>
      <c r="C11077" s="37" t="inlineStr">
        <is>
          <t>Leavanny baseAttack</t>
        </is>
      </c>
      <c r="D11077" s="37" t="n">
        <v>103</v>
      </c>
      <c r="E11077" s="37" t="n">
        <v>113</v>
      </c>
      <c r="F11077" s="37" t="inlineStr">
        <is>
          <t>Differs from upstream baseline</t>
        </is>
      </c>
      <c r="G11077" s="37"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37" t="inlineStr">
        <is>
          <t>2026-10-07</t>
        </is>
      </c>
      <c r="B11079" s="37" t="inlineStr">
        <is>
          <t>Pokemon Stats</t>
        </is>
      </c>
      <c r="C11079" s="37" t="inlineStr">
        <is>
          <t>Leavanny baseSpDefense</t>
        </is>
      </c>
      <c r="D11079" s="37" t="n">
        <v>80</v>
      </c>
      <c r="E11079" s="37" t="n">
        <v>85</v>
      </c>
      <c r="F11079" s="37" t="inlineStr">
        <is>
          <t>Differs from upstream baseline</t>
        </is>
      </c>
      <c r="G11079" s="37"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37" t="inlineStr">
        <is>
          <t>2026-10-07</t>
        </is>
      </c>
      <c r="B11081" s="37" t="inlineStr">
        <is>
          <t>Abilities</t>
        </is>
      </c>
      <c r="C11081" s="37" t="inlineStr">
        <is>
          <t>Leavanny abilities</t>
        </is>
      </c>
      <c r="D11081" s="37" t="inlineStr">
        <is>
          <t>Swarm / Chlorophyll / Overcoat</t>
        </is>
      </c>
      <c r="E11081" s="37" t="inlineStr">
        <is>
          <t>Swarm / Chlorophyll / Sharpness</t>
        </is>
      </c>
      <c r="F11081" s="37" t="inlineStr">
        <is>
          <t>Differs from upstream baseline</t>
        </is>
      </c>
      <c r="G11081" s="37"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37" t="inlineStr">
        <is>
          <t>2026-10-07</t>
        </is>
      </c>
      <c r="B11083" s="37" t="inlineStr">
        <is>
          <t>Abilities</t>
        </is>
      </c>
      <c r="C11083" s="37" t="inlineStr">
        <is>
          <t>Ledian abilities</t>
        </is>
      </c>
      <c r="D11083" s="37" t="inlineStr">
        <is>
          <t>Swarm / Early Bird / Iron Fist</t>
        </is>
      </c>
      <c r="E11083" s="37" t="inlineStr">
        <is>
          <t>Iron Fist / Iron Fist / Iron Fist</t>
        </is>
      </c>
      <c r="F11083" s="37" t="inlineStr">
        <is>
          <t>Differs from upstream baseline</t>
        </is>
      </c>
      <c r="G11083" s="37"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37" t="inlineStr">
        <is>
          <t>2026-10-07</t>
        </is>
      </c>
      <c r="B11085" s="37" t="inlineStr">
        <is>
          <t>Abilities</t>
        </is>
      </c>
      <c r="C11085" s="37" t="inlineStr">
        <is>
          <t>Ledyba abilities</t>
        </is>
      </c>
      <c r="D11085" s="37" t="inlineStr">
        <is>
          <t>Swarm / Early Bird / Rattled</t>
        </is>
      </c>
      <c r="E11085" s="37" t="inlineStr">
        <is>
          <t>Swarm / Swarm / Rattled</t>
        </is>
      </c>
      <c r="F11085" s="37" t="inlineStr">
        <is>
          <t>Differs from upstream baseline</t>
        </is>
      </c>
      <c r="G11085" s="37"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37" t="inlineStr">
        <is>
          <t>2026-10-07</t>
        </is>
      </c>
      <c r="B11087" s="37" t="inlineStr">
        <is>
          <t>Pokemon Stats</t>
        </is>
      </c>
      <c r="C11087" s="37" t="inlineStr">
        <is>
          <t>Lickitung baseAttack</t>
        </is>
      </c>
      <c r="D11087" s="37" t="n">
        <v>55</v>
      </c>
      <c r="E11087" s="37" t="n">
        <v>60</v>
      </c>
      <c r="F11087" s="37" t="inlineStr">
        <is>
          <t>Differs from upstream baseline</t>
        </is>
      </c>
      <c r="G11087" s="37"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37" t="inlineStr">
        <is>
          <t>2026-10-07</t>
        </is>
      </c>
      <c r="B11089" s="37" t="inlineStr">
        <is>
          <t>Pokemon Stats</t>
        </is>
      </c>
      <c r="C11089" s="37" t="inlineStr">
        <is>
          <t>Liepard baseHP</t>
        </is>
      </c>
      <c r="D11089" s="37" t="n">
        <v>64</v>
      </c>
      <c r="E11089" s="37" t="n">
        <v>66</v>
      </c>
      <c r="F11089" s="37" t="inlineStr">
        <is>
          <t>Differs from upstream baseline</t>
        </is>
      </c>
      <c r="G11089" s="37"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37" t="inlineStr">
        <is>
          <t>2026-10-07</t>
        </is>
      </c>
      <c r="B11091" s="37" t="inlineStr">
        <is>
          <t>Pokemon Stats</t>
        </is>
      </c>
      <c r="C11091" s="37" t="inlineStr">
        <is>
          <t>Liepard baseDefense</t>
        </is>
      </c>
      <c r="D11091" s="37" t="n">
        <v>50</v>
      </c>
      <c r="E11091" s="37" t="n">
        <v>59</v>
      </c>
      <c r="F11091" s="37" t="inlineStr">
        <is>
          <t>Differs from upstream baseline</t>
        </is>
      </c>
      <c r="G11091" s="37"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37" t="inlineStr">
        <is>
          <t>2026-10-07</t>
        </is>
      </c>
      <c r="B11093" s="37" t="inlineStr">
        <is>
          <t>Pokemon Stats</t>
        </is>
      </c>
      <c r="C11093" s="37" t="inlineStr">
        <is>
          <t>Liepard baseSpeed</t>
        </is>
      </c>
      <c r="D11093" s="37" t="n">
        <v>106</v>
      </c>
      <c r="E11093" s="37" t="n">
        <v>116</v>
      </c>
      <c r="F11093" s="37" t="inlineStr">
        <is>
          <t>Differs from upstream baseline</t>
        </is>
      </c>
      <c r="G11093" s="37"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37" t="inlineStr">
        <is>
          <t>2026-10-07</t>
        </is>
      </c>
      <c r="B11095" s="37" t="inlineStr">
        <is>
          <t>Pokemon Stats</t>
        </is>
      </c>
      <c r="C11095" s="37" t="inlineStr">
        <is>
          <t>Lilligant baseAttack</t>
        </is>
      </c>
      <c r="D11095" s="37" t="n">
        <v>60</v>
      </c>
      <c r="E11095" s="37" t="n">
        <v>30</v>
      </c>
      <c r="F11095" s="37" t="inlineStr">
        <is>
          <t>Differs from upstream baseline</t>
        </is>
      </c>
      <c r="G11095" s="37"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37" t="inlineStr">
        <is>
          <t>2026-10-07</t>
        </is>
      </c>
      <c r="B11097" s="37" t="inlineStr">
        <is>
          <t>Pokemon Stats</t>
        </is>
      </c>
      <c r="C11097" s="37" t="inlineStr">
        <is>
          <t>Lilligant baseSpeed</t>
        </is>
      </c>
      <c r="D11097" s="37" t="n">
        <v>90</v>
      </c>
      <c r="E11097" s="37" t="n">
        <v>114</v>
      </c>
      <c r="F11097" s="37" t="inlineStr">
        <is>
          <t>Differs from upstream baseline</t>
        </is>
      </c>
      <c r="G11097" s="37"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37" t="inlineStr">
        <is>
          <t>2026-10-07</t>
        </is>
      </c>
      <c r="B11099" s="37" t="inlineStr">
        <is>
          <t>Pokemon Stats</t>
        </is>
      </c>
      <c r="C11099" s="37" t="inlineStr">
        <is>
          <t>Lilligant baseSpAttack</t>
        </is>
      </c>
      <c r="D11099" s="37" t="n">
        <v>50</v>
      </c>
      <c r="E11099" s="37" t="n">
        <v>30</v>
      </c>
      <c r="F11099" s="37" t="inlineStr">
        <is>
          <t>Differs from upstream baseline</t>
        </is>
      </c>
      <c r="G11099" s="37"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37" t="inlineStr">
        <is>
          <t>2026-10-07</t>
        </is>
      </c>
      <c r="B11101" s="37" t="inlineStr">
        <is>
          <t>Abilities</t>
        </is>
      </c>
      <c r="C11101" s="37" t="inlineStr">
        <is>
          <t>Linoone abilities</t>
        </is>
      </c>
      <c r="D11101" s="37" t="inlineStr">
        <is>
          <t>Pickup / Gluttony / Quick Feet</t>
        </is>
      </c>
      <c r="E11101" s="37" t="inlineStr">
        <is>
          <t>Gluttony / Gluttony / Quick Feet</t>
        </is>
      </c>
      <c r="F11101" s="37" t="inlineStr">
        <is>
          <t>Differs from upstream baseline</t>
        </is>
      </c>
      <c r="G11101" s="37"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37" t="inlineStr">
        <is>
          <t>2026-10-07</t>
        </is>
      </c>
      <c r="B11103" s="37" t="inlineStr">
        <is>
          <t>Pokemon Stats</t>
        </is>
      </c>
      <c r="C11103" s="37" t="inlineStr">
        <is>
          <t>Lopunny baseSpDefense</t>
        </is>
      </c>
      <c r="D11103" s="37" t="n">
        <v>96</v>
      </c>
      <c r="E11103" s="37" t="n">
        <v>116</v>
      </c>
      <c r="F11103" s="37" t="inlineStr">
        <is>
          <t>Differs from upstream baseline</t>
        </is>
      </c>
      <c r="G11103" s="37"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37" t="inlineStr">
        <is>
          <t>2026-10-07</t>
        </is>
      </c>
      <c r="B11105" s="37" t="inlineStr">
        <is>
          <t>Pokemon Stats</t>
        </is>
      </c>
      <c r="C11105" s="37" t="inlineStr">
        <is>
          <t>Lopunny baseAttack</t>
        </is>
      </c>
      <c r="D11105" s="37" t="n">
        <v>136</v>
      </c>
      <c r="E11105" s="37" t="n">
        <v>146</v>
      </c>
      <c r="F11105" s="37" t="inlineStr">
        <is>
          <t>Differs from upstream baseline</t>
        </is>
      </c>
      <c r="G11105" s="37"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37" t="inlineStr">
        <is>
          <t>2026-10-07</t>
        </is>
      </c>
      <c r="B11107" s="37" t="inlineStr">
        <is>
          <t>Abilities</t>
        </is>
      </c>
      <c r="C11107" s="37" t="inlineStr">
        <is>
          <t>Lucario abilities</t>
        </is>
      </c>
      <c r="D11107" s="37" t="inlineStr">
        <is>
          <t>Steadfast / Inner Focus / Justified</t>
        </is>
      </c>
      <c r="E11107" s="37" t="inlineStr">
        <is>
          <t>Iron Fist / Adaptability / Justified</t>
        </is>
      </c>
      <c r="F11107" s="37" t="inlineStr">
        <is>
          <t>Differs from upstream baseline</t>
        </is>
      </c>
      <c r="G11107" s="37"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37" t="inlineStr">
        <is>
          <t>2026-10-07</t>
        </is>
      </c>
      <c r="B11109" s="37" t="inlineStr">
        <is>
          <t>Pokemon Stats</t>
        </is>
      </c>
      <c r="C11109" s="37" t="inlineStr">
        <is>
          <t>Lumineon baseAttack</t>
        </is>
      </c>
      <c r="D11109" s="37" t="n">
        <v>69</v>
      </c>
      <c r="E11109" s="37" t="n">
        <v>85</v>
      </c>
      <c r="F11109" s="37" t="inlineStr">
        <is>
          <t>Differs from upstream baseline</t>
        </is>
      </c>
      <c r="G11109" s="37"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37" t="inlineStr">
        <is>
          <t>2026-10-07</t>
        </is>
      </c>
      <c r="B11111" s="37" t="inlineStr">
        <is>
          <t>Abilities</t>
        </is>
      </c>
      <c r="C11111" s="37" t="inlineStr">
        <is>
          <t>Lumineon abilities</t>
        </is>
      </c>
      <c r="D11111" s="37" t="inlineStr">
        <is>
          <t>Swift Swim / Storm Drain / Water Veil</t>
        </is>
      </c>
      <c r="E11111" s="37" t="inlineStr">
        <is>
          <t>Swift Swim / Chlorophyll / Water Veil</t>
        </is>
      </c>
      <c r="F11111" s="37" t="inlineStr">
        <is>
          <t>Differs from upstream baseline</t>
        </is>
      </c>
      <c r="G11111" s="37"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37" t="inlineStr">
        <is>
          <t>2026-10-07</t>
        </is>
      </c>
      <c r="B11113" s="37" t="inlineStr">
        <is>
          <t>Abilities</t>
        </is>
      </c>
      <c r="C11113" s="37" t="inlineStr">
        <is>
          <t>Luxio abilities</t>
        </is>
      </c>
      <c r="D11113" s="37" t="inlineStr">
        <is>
          <t>Rivalry / Intimidate / Guts</t>
        </is>
      </c>
      <c r="E11113" s="37" t="inlineStr">
        <is>
          <t>Hyper Cutter / Hyper Cutter / Guts</t>
        </is>
      </c>
      <c r="F11113" s="37" t="inlineStr">
        <is>
          <t>Differs from upstream baseline</t>
        </is>
      </c>
      <c r="G11113" s="37"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37" t="inlineStr">
        <is>
          <t>2026-10-07</t>
        </is>
      </c>
      <c r="B11115" s="37" t="inlineStr">
        <is>
          <t>Pokemon Stats</t>
        </is>
      </c>
      <c r="C11115" s="37" t="inlineStr">
        <is>
          <t>Luxray baseSpeed</t>
        </is>
      </c>
      <c r="D11115" s="37" t="n">
        <v>70</v>
      </c>
      <c r="E11115" s="37" t="n">
        <v>95</v>
      </c>
      <c r="F11115" s="37" t="inlineStr">
        <is>
          <t>Differs from upstream baseline</t>
        </is>
      </c>
      <c r="G11115" s="37"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37" t="inlineStr">
        <is>
          <t>2026-10-07</t>
        </is>
      </c>
      <c r="B11117" s="37" t="inlineStr">
        <is>
          <t>Pokemon Stats</t>
        </is>
      </c>
      <c r="C11117" s="37" t="inlineStr">
        <is>
          <t>Machamp baseAttack</t>
        </is>
      </c>
      <c r="D11117" s="37" t="n">
        <v>130</v>
      </c>
      <c r="E11117" s="37" t="n">
        <v>140</v>
      </c>
      <c r="F11117" s="37" t="inlineStr">
        <is>
          <t>Differs from upstream baseline</t>
        </is>
      </c>
      <c r="G11117" s="37"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37" t="inlineStr">
        <is>
          <t>2026-10-07</t>
        </is>
      </c>
      <c r="B11119" s="37" t="inlineStr">
        <is>
          <t>Pokemon Stats</t>
        </is>
      </c>
      <c r="C11119" s="37" t="inlineStr">
        <is>
          <t>Machoke baseAttack</t>
        </is>
      </c>
      <c r="D11119" s="37" t="n">
        <v>100</v>
      </c>
      <c r="E11119" s="37" t="n">
        <v>55</v>
      </c>
      <c r="F11119" s="37" t="inlineStr">
        <is>
          <t>Differs from upstream baseline</t>
        </is>
      </c>
      <c r="G11119" s="37"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37" t="inlineStr">
        <is>
          <t>2026-10-07</t>
        </is>
      </c>
      <c r="B11121" s="37" t="inlineStr">
        <is>
          <t>Abilities</t>
        </is>
      </c>
      <c r="C11121" s="37" t="inlineStr">
        <is>
          <t>Machoke abilities</t>
        </is>
      </c>
      <c r="D11121" s="37" t="inlineStr">
        <is>
          <t>Guts / No Guard / Steadfast</t>
        </is>
      </c>
      <c r="E11121" s="37" t="inlineStr">
        <is>
          <t>Huge Power / Huge Power / Steadfast</t>
        </is>
      </c>
      <c r="F11121" s="37" t="inlineStr">
        <is>
          <t>Differs from upstream baseline</t>
        </is>
      </c>
      <c r="G11121" s="37"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37" t="inlineStr">
        <is>
          <t>2026-10-07</t>
        </is>
      </c>
      <c r="B11123" s="37" t="inlineStr">
        <is>
          <t>Abilities</t>
        </is>
      </c>
      <c r="C11123" s="37" t="inlineStr">
        <is>
          <t>Machop abilities</t>
        </is>
      </c>
      <c r="D11123" s="37" t="inlineStr">
        <is>
          <t>Guts / No Guard / Steadfast</t>
        </is>
      </c>
      <c r="E11123" s="37" t="inlineStr">
        <is>
          <t>No Guard / No Guard / Steadfast</t>
        </is>
      </c>
      <c r="F11123" s="37" t="inlineStr">
        <is>
          <t>Differs from upstream baseline</t>
        </is>
      </c>
      <c r="G11123" s="37"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37" t="inlineStr">
        <is>
          <t>2026-10-07</t>
        </is>
      </c>
      <c r="B11125" s="37" t="inlineStr">
        <is>
          <t>Pokemon Stats</t>
        </is>
      </c>
      <c r="C11125" s="37" t="inlineStr">
        <is>
          <t>Magcargo baseAttack</t>
        </is>
      </c>
      <c r="D11125" s="37" t="n">
        <v>50</v>
      </c>
      <c r="E11125" s="37" t="n">
        <v>80</v>
      </c>
      <c r="F11125" s="37" t="inlineStr">
        <is>
          <t>Differs from upstream baseline</t>
        </is>
      </c>
      <c r="G11125" s="37"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37" t="inlineStr">
        <is>
          <t>2026-10-07</t>
        </is>
      </c>
      <c r="B11127" s="37" t="inlineStr">
        <is>
          <t>Pokemon Stats</t>
        </is>
      </c>
      <c r="C11127" s="37" t="inlineStr">
        <is>
          <t>Magcargo baseSpDefense</t>
        </is>
      </c>
      <c r="D11127" s="37" t="n">
        <v>80</v>
      </c>
      <c r="E11127" s="37" t="n">
        <v>100</v>
      </c>
      <c r="F11127" s="37" t="inlineStr">
        <is>
          <t>Differs from upstream baseline</t>
        </is>
      </c>
      <c r="G11127" s="37"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37" t="inlineStr">
        <is>
          <t>2026-10-07</t>
        </is>
      </c>
      <c r="B11129" s="37" t="inlineStr">
        <is>
          <t>Abilities</t>
        </is>
      </c>
      <c r="C11129" s="37" t="inlineStr">
        <is>
          <t>Magmar abilities</t>
        </is>
      </c>
      <c r="D11129" s="37" t="inlineStr">
        <is>
          <t>Flame Body / Vital Spirit</t>
        </is>
      </c>
      <c r="E11129" s="37" t="inlineStr">
        <is>
          <t>Flame Body / Flame Body / Vital Spirit</t>
        </is>
      </c>
      <c r="F11129" s="37" t="inlineStr">
        <is>
          <t>Differs from upstream baseline</t>
        </is>
      </c>
      <c r="G11129" s="37"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37" t="inlineStr">
        <is>
          <t>2026-10-07</t>
        </is>
      </c>
      <c r="B11131" s="37" t="inlineStr">
        <is>
          <t>Abilities</t>
        </is>
      </c>
      <c r="C11131" s="37" t="inlineStr">
        <is>
          <t>Magmortar abilities</t>
        </is>
      </c>
      <c r="D11131" s="37" t="inlineStr">
        <is>
          <t>Flame Body / Vital Spirit</t>
        </is>
      </c>
      <c r="E11131" s="37" t="inlineStr">
        <is>
          <t>Flame Body / Flame Body / Vital Spirit</t>
        </is>
      </c>
      <c r="F11131" s="37" t="inlineStr">
        <is>
          <t>Differs from upstream baseline</t>
        </is>
      </c>
      <c r="G11131" s="37"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37" t="inlineStr">
        <is>
          <t>2026-10-07</t>
        </is>
      </c>
      <c r="B11133" s="37" t="inlineStr">
        <is>
          <t>Abilities</t>
        </is>
      </c>
      <c r="C11133" s="37" t="inlineStr">
        <is>
          <t>Magneton abilities</t>
        </is>
      </c>
      <c r="D11133" s="37" t="inlineStr">
        <is>
          <t>Magnet Pull / Sturdy / Analytic</t>
        </is>
      </c>
      <c r="E11133" s="37" t="inlineStr">
        <is>
          <t>Magnet Pull / Magnet Pull / Analytic</t>
        </is>
      </c>
      <c r="F11133" s="37" t="inlineStr">
        <is>
          <t>Differs from upstream baseline</t>
        </is>
      </c>
      <c r="G11133" s="37"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37" t="inlineStr">
        <is>
          <t>2026-10-07</t>
        </is>
      </c>
      <c r="B11135" s="37" t="inlineStr">
        <is>
          <t>Abilities</t>
        </is>
      </c>
      <c r="C11135" s="37" t="inlineStr">
        <is>
          <t>Makuhita abilities</t>
        </is>
      </c>
      <c r="D11135" s="37" t="inlineStr">
        <is>
          <t>Thick Fat / Guts / Sheer Force</t>
        </is>
      </c>
      <c r="E11135" s="37" t="inlineStr">
        <is>
          <t>Guts / Guts / Sheer Force</t>
        </is>
      </c>
      <c r="F11135" s="37" t="inlineStr">
        <is>
          <t>Differs from upstream baseline</t>
        </is>
      </c>
      <c r="G11135" s="37"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37" t="inlineStr">
        <is>
          <t>2026-10-07</t>
        </is>
      </c>
      <c r="B11137" s="37" t="inlineStr">
        <is>
          <t>Pokemon Stats</t>
        </is>
      </c>
      <c r="C11137" s="37" t="inlineStr">
        <is>
          <t>Malamar baseAttack</t>
        </is>
      </c>
      <c r="D11137" s="37" t="n">
        <v>92</v>
      </c>
      <c r="E11137" s="37" t="n">
        <v>102</v>
      </c>
      <c r="F11137" s="37" t="inlineStr">
        <is>
          <t>Differs from upstream baseline</t>
        </is>
      </c>
      <c r="G11137" s="37"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37" t="inlineStr">
        <is>
          <t>2026-10-07</t>
        </is>
      </c>
      <c r="B11139" s="37" t="inlineStr">
        <is>
          <t>Pokemon Stats</t>
        </is>
      </c>
      <c r="C11139" s="37" t="inlineStr">
        <is>
          <t>Mamoswine baseSpDefense</t>
        </is>
      </c>
      <c r="D11139" s="37" t="n">
        <v>60</v>
      </c>
      <c r="E11139" s="37" t="n">
        <v>80</v>
      </c>
      <c r="F11139" s="37" t="inlineStr">
        <is>
          <t>Differs from upstream baseline</t>
        </is>
      </c>
      <c r="G11139" s="37"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37" t="inlineStr">
        <is>
          <t>2026-10-07</t>
        </is>
      </c>
      <c r="B11141" s="37" t="inlineStr">
        <is>
          <t>Abilities</t>
        </is>
      </c>
      <c r="C11141" s="37" t="inlineStr">
        <is>
          <t>Manectric abilities</t>
        </is>
      </c>
      <c r="D11141" s="37" t="inlineStr">
        <is>
          <t>Static / Lightning Rod / Minus</t>
        </is>
      </c>
      <c r="E11141" s="37" t="inlineStr">
        <is>
          <t>Lightning Rod / Lightning Rod / Minus</t>
        </is>
      </c>
      <c r="F11141" s="37" t="inlineStr">
        <is>
          <t>Differs from upstream baseline</t>
        </is>
      </c>
      <c r="G11141" s="37"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37" t="inlineStr">
        <is>
          <t>2026-10-07</t>
        </is>
      </c>
      <c r="B11143" s="37" t="inlineStr">
        <is>
          <t>Pokemon Stats</t>
        </is>
      </c>
      <c r="C11143" s="37" t="inlineStr">
        <is>
          <t>Mantine baseDefense</t>
        </is>
      </c>
      <c r="D11143" s="37" t="n">
        <v>70</v>
      </c>
      <c r="E11143" s="37" t="n">
        <v>80</v>
      </c>
      <c r="F11143" s="37" t="inlineStr">
        <is>
          <t>Differs from upstream baseline</t>
        </is>
      </c>
      <c r="G11143" s="37"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37" t="inlineStr">
        <is>
          <t>2026-10-07</t>
        </is>
      </c>
      <c r="B11145" s="37" t="inlineStr">
        <is>
          <t>Abilities</t>
        </is>
      </c>
      <c r="C11145" s="37" t="inlineStr">
        <is>
          <t>Mantyke abilities</t>
        </is>
      </c>
      <c r="D11145" s="37" t="inlineStr">
        <is>
          <t>Swift Swim / Water Absorb / Water Veil</t>
        </is>
      </c>
      <c r="E11145" s="37" t="inlineStr">
        <is>
          <t>Swift Swim / Swift Swim / Water Veil</t>
        </is>
      </c>
      <c r="F11145" s="37" t="inlineStr">
        <is>
          <t>Differs from upstream baseline</t>
        </is>
      </c>
      <c r="G11145" s="37"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37" t="inlineStr">
        <is>
          <t>2026-10-07</t>
        </is>
      </c>
      <c r="B11147" s="37" t="inlineStr">
        <is>
          <t>Pokemon Stats</t>
        </is>
      </c>
      <c r="C11147" s="37" t="inlineStr">
        <is>
          <t>Maractus baseHP</t>
        </is>
      </c>
      <c r="D11147" s="37" t="n">
        <v>75</v>
      </c>
      <c r="E11147" s="37" t="n">
        <v>90</v>
      </c>
      <c r="F11147" s="37" t="inlineStr">
        <is>
          <t>Differs from upstream baseline</t>
        </is>
      </c>
      <c r="G11147" s="37"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37" t="inlineStr">
        <is>
          <t>2026-10-07</t>
        </is>
      </c>
      <c r="B11149" s="37" t="inlineStr">
        <is>
          <t>Pokemon Stats</t>
        </is>
      </c>
      <c r="C11149" s="37" t="inlineStr">
        <is>
          <t>Maractus baseDefense</t>
        </is>
      </c>
      <c r="D11149" s="37" t="n">
        <v>67</v>
      </c>
      <c r="E11149" s="37" t="n">
        <v>92</v>
      </c>
      <c r="F11149" s="37" t="inlineStr">
        <is>
          <t>Differs from upstream baseline</t>
        </is>
      </c>
      <c r="G11149" s="37"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37" t="inlineStr">
        <is>
          <t>2026-10-07</t>
        </is>
      </c>
      <c r="B11151" s="37" t="inlineStr">
        <is>
          <t>Pokemon Stats</t>
        </is>
      </c>
      <c r="C11151" s="37" t="inlineStr">
        <is>
          <t>Maractus baseSpDefense</t>
        </is>
      </c>
      <c r="D11151" s="37" t="n">
        <v>67</v>
      </c>
      <c r="E11151" s="37" t="n">
        <v>74</v>
      </c>
      <c r="F11151" s="37" t="inlineStr">
        <is>
          <t>Differs from upstream baseline</t>
        </is>
      </c>
      <c r="G11151" s="37"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37" t="inlineStr">
        <is>
          <t>2026-10-07</t>
        </is>
      </c>
      <c r="B11153" s="37" t="inlineStr">
        <is>
          <t>Abilities</t>
        </is>
      </c>
      <c r="C11153" s="37" t="inlineStr">
        <is>
          <t>Maractus abilities</t>
        </is>
      </c>
      <c r="D11153" s="37" t="inlineStr">
        <is>
          <t>Water Absorb / Chlorophyll / Storm Drain</t>
        </is>
      </c>
      <c r="E11153" s="37" t="inlineStr">
        <is>
          <t>Water Absorb / Storm Drain / Chlorophyll</t>
        </is>
      </c>
      <c r="F11153" s="37" t="inlineStr">
        <is>
          <t>Differs from upstream baseline</t>
        </is>
      </c>
      <c r="G11153" s="37"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37" t="inlineStr">
        <is>
          <t>2026-10-07</t>
        </is>
      </c>
      <c r="B11155" s="37" t="inlineStr">
        <is>
          <t>Abilities</t>
        </is>
      </c>
      <c r="C11155" s="37" t="inlineStr">
        <is>
          <t>Marill abilities</t>
        </is>
      </c>
      <c r="D11155" s="37" t="inlineStr">
        <is>
          <t>Thick Fat / Huge Power / Sap Sipper</t>
        </is>
      </c>
      <c r="E11155" s="37" t="inlineStr">
        <is>
          <t>Huge Power / Huge Power / Sap Sipper</t>
        </is>
      </c>
      <c r="F11155" s="37" t="inlineStr">
        <is>
          <t>Differs from upstream baseline</t>
        </is>
      </c>
      <c r="G11155" s="37"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37" t="inlineStr">
        <is>
          <t>2026-10-07</t>
        </is>
      </c>
      <c r="B11157" s="37" t="inlineStr">
        <is>
          <t>Abilities</t>
        </is>
      </c>
      <c r="C11157" s="37" t="inlineStr">
        <is>
          <t>Marowak abilities</t>
        </is>
      </c>
      <c r="D11157" s="37" t="inlineStr">
        <is>
          <t>Cursed Body / Lightning Rod / Rock Head</t>
        </is>
      </c>
      <c r="E11157" s="37" t="inlineStr">
        <is>
          <t>Lightning Rod / Rock Head / Rock Head</t>
        </is>
      </c>
      <c r="F11157" s="37" t="inlineStr">
        <is>
          <t>Differs from upstream baseline</t>
        </is>
      </c>
      <c r="G11157" s="37"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37" t="inlineStr">
        <is>
          <t>2026-10-07</t>
        </is>
      </c>
      <c r="B11159" s="37" t="inlineStr">
        <is>
          <t>Abilities</t>
        </is>
      </c>
      <c r="C11159" s="37" t="inlineStr">
        <is>
          <t>Marshtomp abilities</t>
        </is>
      </c>
      <c r="D11159" s="37" t="inlineStr">
        <is>
          <t>Torrent / Damp</t>
        </is>
      </c>
      <c r="E11159" s="37" t="inlineStr">
        <is>
          <t>Torrent / Torrent / Damp</t>
        </is>
      </c>
      <c r="F11159" s="37" t="inlineStr">
        <is>
          <t>Differs from upstream baseline</t>
        </is>
      </c>
      <c r="G11159" s="37"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37" t="inlineStr">
        <is>
          <t>2026-10-07</t>
        </is>
      </c>
      <c r="B11161" s="37" t="inlineStr">
        <is>
          <t>Pokemon Stats</t>
        </is>
      </c>
      <c r="C11161" s="37" t="inlineStr">
        <is>
          <t>Masquerain baseSpeed</t>
        </is>
      </c>
      <c r="D11161" s="37" t="n">
        <v>80</v>
      </c>
      <c r="E11161" s="37" t="n">
        <v>60</v>
      </c>
      <c r="F11161" s="37" t="inlineStr">
        <is>
          <t>Differs from upstream baseline</t>
        </is>
      </c>
      <c r="G11161" s="37"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37" t="inlineStr">
        <is>
          <t>2026-10-07</t>
        </is>
      </c>
      <c r="B11163" s="37" t="inlineStr">
        <is>
          <t>Abilities</t>
        </is>
      </c>
      <c r="C11163" s="37" t="inlineStr">
        <is>
          <t>Mawile abilities</t>
        </is>
      </c>
      <c r="D11163" s="37" t="inlineStr">
        <is>
          <t>Hyper Cutter / Intimidate / Sheer Force</t>
        </is>
      </c>
      <c r="E11163" s="37" t="inlineStr">
        <is>
          <t>Intimidate / Intimidate / Sheer Force</t>
        </is>
      </c>
      <c r="F11163" s="37" t="inlineStr">
        <is>
          <t>Differs from upstream baseline</t>
        </is>
      </c>
      <c r="G11163" s="37"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37" t="inlineStr">
        <is>
          <t>2026-10-07</t>
        </is>
      </c>
      <c r="B11165" s="37" t="inlineStr">
        <is>
          <t>Pokemon Stats</t>
        </is>
      </c>
      <c r="C11165" s="37" t="inlineStr">
        <is>
          <t>Medicham baseAttack</t>
        </is>
      </c>
      <c r="D11165" s="37" t="n">
        <v>60</v>
      </c>
      <c r="E11165" s="37" t="n">
        <v>75</v>
      </c>
      <c r="F11165" s="37" t="inlineStr">
        <is>
          <t>Differs from upstream baseline</t>
        </is>
      </c>
      <c r="G11165" s="37"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37" t="inlineStr">
        <is>
          <t>2026-10-07</t>
        </is>
      </c>
      <c r="B11167" s="37" t="inlineStr">
        <is>
          <t>Pokemon Stats</t>
        </is>
      </c>
      <c r="C11167" s="37" t="inlineStr">
        <is>
          <t>Meditite baseAttack</t>
        </is>
      </c>
      <c r="D11167" s="37" t="n">
        <v>40</v>
      </c>
      <c r="E11167" s="37" t="n">
        <v>45</v>
      </c>
      <c r="F11167" s="37" t="inlineStr">
        <is>
          <t>Differs from upstream baseline</t>
        </is>
      </c>
      <c r="G11167" s="37"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37" t="inlineStr">
        <is>
          <t>2026-10-07</t>
        </is>
      </c>
      <c r="B11169" s="37" t="inlineStr">
        <is>
          <t>Pokemon Stats</t>
        </is>
      </c>
      <c r="C11169" s="37" t="inlineStr">
        <is>
          <t>Meganium baseAttack</t>
        </is>
      </c>
      <c r="D11169" s="37" t="n">
        <v>82</v>
      </c>
      <c r="E11169" s="37" t="n">
        <v>89</v>
      </c>
      <c r="F11169" s="37" t="inlineStr">
        <is>
          <t>Differs from upstream baseline</t>
        </is>
      </c>
      <c r="G11169" s="37"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37" t="inlineStr">
        <is>
          <t>2026-10-07</t>
        </is>
      </c>
      <c r="B11171" s="37" t="inlineStr">
        <is>
          <t>Pokemon Stats</t>
        </is>
      </c>
      <c r="C11171" s="37" t="inlineStr">
        <is>
          <t>Meganium baseSpAttack</t>
        </is>
      </c>
      <c r="D11171" s="37" t="n">
        <v>83</v>
      </c>
      <c r="E11171" s="37" t="n">
        <v>100</v>
      </c>
      <c r="F11171" s="37" t="inlineStr">
        <is>
          <t>Differs from upstream baseline</t>
        </is>
      </c>
      <c r="G11171" s="37"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37" t="inlineStr">
        <is>
          <t>2026-10-07</t>
        </is>
      </c>
      <c r="B11173" s="37" t="inlineStr">
        <is>
          <t>Abilities</t>
        </is>
      </c>
      <c r="C11173" s="37" t="inlineStr">
        <is>
          <t>Meganium abilities</t>
        </is>
      </c>
      <c r="D11173" s="37" t="inlineStr">
        <is>
          <t>Overgrow / Leaf Guard</t>
        </is>
      </c>
      <c r="E11173" s="37" t="inlineStr">
        <is>
          <t>Thick Fat / Leaf Guard</t>
        </is>
      </c>
      <c r="F11173" s="37" t="inlineStr">
        <is>
          <t>Differs from upstream baseline</t>
        </is>
      </c>
      <c r="G11173" s="37"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37" t="inlineStr">
        <is>
          <t>2026-10-07</t>
        </is>
      </c>
      <c r="B11175" s="37" t="inlineStr">
        <is>
          <t>Pokemon Stats</t>
        </is>
      </c>
      <c r="C11175" s="37" t="inlineStr">
        <is>
          <t>Meloetta baseSpAttack</t>
        </is>
      </c>
      <c r="D11175" s="37" t="n">
        <v>128</v>
      </c>
      <c r="E11175" s="37" t="n">
        <v>150</v>
      </c>
      <c r="F11175" s="37" t="inlineStr">
        <is>
          <t>Differs from upstream baseline</t>
        </is>
      </c>
      <c r="G11175" s="37"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37" t="inlineStr">
        <is>
          <t>2026-10-07</t>
        </is>
      </c>
      <c r="B11177" s="37" t="inlineStr">
        <is>
          <t>Pokemon Stats</t>
        </is>
      </c>
      <c r="C11177" s="37" t="inlineStr">
        <is>
          <t>Meloetta baseAttack</t>
        </is>
      </c>
      <c r="D11177" s="37" t="n">
        <v>128</v>
      </c>
      <c r="E11177" s="37" t="n">
        <v>150</v>
      </c>
      <c r="F11177" s="37" t="inlineStr">
        <is>
          <t>Differs from upstream baseline</t>
        </is>
      </c>
      <c r="G11177" s="37"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37" t="inlineStr">
        <is>
          <t>2026-10-07</t>
        </is>
      </c>
      <c r="B11179" s="37" t="inlineStr">
        <is>
          <t>Pokemon Stats</t>
        </is>
      </c>
      <c r="C11179" s="37" t="inlineStr">
        <is>
          <t>Meloetta baseSpeed</t>
        </is>
      </c>
      <c r="D11179" s="37" t="n">
        <v>128</v>
      </c>
      <c r="E11179" s="37" t="n">
        <v>146</v>
      </c>
      <c r="F11179" s="37" t="inlineStr">
        <is>
          <t>Differs from upstream baseline</t>
        </is>
      </c>
      <c r="G11179" s="37"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37" t="inlineStr">
        <is>
          <t>2026-10-07</t>
        </is>
      </c>
      <c r="B11181" s="37" t="inlineStr">
        <is>
          <t>Pokemon Stats</t>
        </is>
      </c>
      <c r="C11181" s="37" t="inlineStr">
        <is>
          <t>Meowstic baseSpAttack</t>
        </is>
      </c>
      <c r="D11181" s="37" t="n">
        <v>83</v>
      </c>
      <c r="E11181" s="37" t="n">
        <v>103</v>
      </c>
      <c r="F11181" s="37" t="inlineStr">
        <is>
          <t>Differs from upstream baseline</t>
        </is>
      </c>
      <c r="G11181" s="37"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37" t="inlineStr">
        <is>
          <t>2026-10-07</t>
        </is>
      </c>
      <c r="B11183" s="37" t="inlineStr">
        <is>
          <t>Abilities</t>
        </is>
      </c>
      <c r="C11183" s="37" t="inlineStr">
        <is>
          <t>Meowth abilities</t>
        </is>
      </c>
      <c r="D11183" s="37" t="inlineStr">
        <is>
          <t>Pickup / Technician / Unnerve</t>
        </is>
      </c>
      <c r="E11183" s="37" t="inlineStr">
        <is>
          <t>Super Luck / Limber / Unnerve</t>
        </is>
      </c>
      <c r="F11183" s="37" t="inlineStr">
        <is>
          <t>Differs from upstream baseline</t>
        </is>
      </c>
      <c r="G11183" s="37"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37" t="inlineStr">
        <is>
          <t>2026-10-07</t>
        </is>
      </c>
      <c r="B11185" s="37" t="inlineStr">
        <is>
          <t>Pokemon Stats</t>
        </is>
      </c>
      <c r="C11185" s="37" t="inlineStr">
        <is>
          <t>Meowth baseAttack</t>
        </is>
      </c>
      <c r="D11185" s="37" t="n">
        <v>35</v>
      </c>
      <c r="E11185" s="37" t="n">
        <v>37</v>
      </c>
      <c r="F11185" s="37" t="inlineStr">
        <is>
          <t>Differs from upstream baseline</t>
        </is>
      </c>
      <c r="G11185" s="37"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37" t="inlineStr">
        <is>
          <t>2026-10-07</t>
        </is>
      </c>
      <c r="B11187" s="37" t="inlineStr">
        <is>
          <t>Pokemon Stats</t>
        </is>
      </c>
      <c r="C11187" s="37" t="inlineStr">
        <is>
          <t>Meowth baseSpDefense</t>
        </is>
      </c>
      <c r="D11187" s="37" t="n">
        <v>40</v>
      </c>
      <c r="E11187" s="37" t="n">
        <v>44</v>
      </c>
      <c r="F11187" s="37" t="inlineStr">
        <is>
          <t>Differs from upstream baseline</t>
        </is>
      </c>
      <c r="G11187" s="37"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37" t="inlineStr">
        <is>
          <t>2026-10-07</t>
        </is>
      </c>
      <c r="B11189" s="37" t="inlineStr">
        <is>
          <t>Pokemon Stats</t>
        </is>
      </c>
      <c r="C11189" s="37" t="inlineStr">
        <is>
          <t>Meowth baseSpAttack</t>
        </is>
      </c>
      <c r="D11189" s="37" t="n">
        <v>40</v>
      </c>
      <c r="E11189" s="37" t="n">
        <v>41</v>
      </c>
      <c r="F11189" s="37" t="inlineStr">
        <is>
          <t>Differs from upstream baseline</t>
        </is>
      </c>
      <c r="G11189" s="37"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37" t="inlineStr">
        <is>
          <t>2026-10-07</t>
        </is>
      </c>
      <c r="B11191" s="37" t="inlineStr">
        <is>
          <t>Pokemon Stats</t>
        </is>
      </c>
      <c r="C11191" s="37" t="inlineStr">
        <is>
          <t>Meowth baseSpeed</t>
        </is>
      </c>
      <c r="D11191" s="37" t="n">
        <v>40</v>
      </c>
      <c r="E11191" s="37" t="n">
        <v>48</v>
      </c>
      <c r="F11191" s="37" t="inlineStr">
        <is>
          <t>Differs from upstream baseline</t>
        </is>
      </c>
      <c r="G11191" s="37"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37" t="inlineStr">
        <is>
          <t>2026-10-07</t>
        </is>
      </c>
      <c r="B11193" s="37" t="inlineStr">
        <is>
          <t>Pokemon Stats</t>
        </is>
      </c>
      <c r="C11193" s="37" t="inlineStr">
        <is>
          <t>Mesprit baseDefense</t>
        </is>
      </c>
      <c r="D11193" s="37" t="n">
        <v>105</v>
      </c>
      <c r="E11193" s="37" t="n">
        <v>110</v>
      </c>
      <c r="F11193" s="37" t="inlineStr">
        <is>
          <t>Differs from upstream baseline</t>
        </is>
      </c>
      <c r="G11193" s="37"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37" t="inlineStr">
        <is>
          <t>2026-10-07</t>
        </is>
      </c>
      <c r="B11195" s="37" t="inlineStr">
        <is>
          <t>Pokemon Stats</t>
        </is>
      </c>
      <c r="C11195" s="37" t="inlineStr">
        <is>
          <t>Mesprit baseSpDefense</t>
        </is>
      </c>
      <c r="D11195" s="37" t="n">
        <v>105</v>
      </c>
      <c r="E11195" s="37" t="n">
        <v>110</v>
      </c>
      <c r="F11195" s="37" t="inlineStr">
        <is>
          <t>Differs from upstream baseline</t>
        </is>
      </c>
      <c r="G11195" s="37"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37" t="inlineStr">
        <is>
          <t>2026-10-07</t>
        </is>
      </c>
      <c r="B11197" s="37" t="inlineStr">
        <is>
          <t>Pokemon Stats</t>
        </is>
      </c>
      <c r="C11197" s="37" t="inlineStr">
        <is>
          <t>Metagross baseSpAttack</t>
        </is>
      </c>
      <c r="D11197" s="37" t="n">
        <v>95</v>
      </c>
      <c r="E11197" s="37" t="n">
        <v>100</v>
      </c>
      <c r="F11197" s="37" t="inlineStr">
        <is>
          <t>Differs from upstream baseline</t>
        </is>
      </c>
      <c r="G11197" s="37"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37" t="inlineStr">
        <is>
          <t>2026-10-07</t>
        </is>
      </c>
      <c r="B11199" s="37" t="inlineStr">
        <is>
          <t>Pokemon Stats</t>
        </is>
      </c>
      <c r="C11199" s="37" t="inlineStr">
        <is>
          <t>Metang baseAttack</t>
        </is>
      </c>
      <c r="D11199" s="37" t="n">
        <v>75</v>
      </c>
      <c r="E11199" s="37" t="n">
        <v>85</v>
      </c>
      <c r="F11199" s="37" t="inlineStr">
        <is>
          <t>Differs from upstream baseline</t>
        </is>
      </c>
      <c r="G11199" s="37"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37" t="inlineStr">
        <is>
          <t>2026-10-07</t>
        </is>
      </c>
      <c r="B11201" s="37" t="inlineStr">
        <is>
          <t>Abilities</t>
        </is>
      </c>
      <c r="C11201" s="37" t="inlineStr">
        <is>
          <t>Mew abilities</t>
        </is>
      </c>
      <c r="D11201" s="37" t="inlineStr">
        <is>
          <t>Synchronize</t>
        </is>
      </c>
      <c r="E11201" s="37" t="inlineStr">
        <is>
          <t>Simple / Magic Guard</t>
        </is>
      </c>
      <c r="F11201" s="37" t="inlineStr">
        <is>
          <t>Differs from upstream baseline</t>
        </is>
      </c>
      <c r="G11201" s="37"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37" t="inlineStr">
        <is>
          <t>2026-10-07</t>
        </is>
      </c>
      <c r="B11203" s="37" t="inlineStr">
        <is>
          <t>Evolutions</t>
        </is>
      </c>
      <c r="C11203" s="37" t="inlineStr">
        <is>
          <t>Mienfoo evolution</t>
        </is>
      </c>
      <c r="D11203" s="37" t="inlineStr">
        <is>
          <t>Lv 50 -&gt; Mienshao</t>
        </is>
      </c>
      <c r="E11203" s="37" t="inlineStr">
        <is>
          <t>Lv 34 -&gt; Mienshao</t>
        </is>
      </c>
      <c r="F11203" s="37" t="inlineStr">
        <is>
          <t>Differs from upstream baseline</t>
        </is>
      </c>
      <c r="G11203" s="37"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37" t="inlineStr">
        <is>
          <t>2026-10-07</t>
        </is>
      </c>
      <c r="B11205" s="37" t="inlineStr">
        <is>
          <t>Pokemon Stats</t>
        </is>
      </c>
      <c r="C11205" s="37" t="inlineStr">
        <is>
          <t>Mightyena baseSpDefense</t>
        </is>
      </c>
      <c r="D11205" s="37" t="n">
        <v>60</v>
      </c>
      <c r="E11205" s="37" t="n">
        <v>70</v>
      </c>
      <c r="F11205" s="37" t="inlineStr">
        <is>
          <t>Differs from upstream baseline</t>
        </is>
      </c>
      <c r="G11205" s="37"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37" t="inlineStr">
        <is>
          <t>2026-10-07</t>
        </is>
      </c>
      <c r="B11207" s="37" t="inlineStr">
        <is>
          <t>Abilities</t>
        </is>
      </c>
      <c r="C11207" s="37" t="inlineStr">
        <is>
          <t>Milotic abilities</t>
        </is>
      </c>
      <c r="D11207" s="37" t="inlineStr">
        <is>
          <t>Marvel Scale / Competitive / Cute Charm</t>
        </is>
      </c>
      <c r="E11207" s="37" t="inlineStr">
        <is>
          <t>Filter / Marvel Scale / Cute Charm</t>
        </is>
      </c>
      <c r="F11207" s="37" t="inlineStr">
        <is>
          <t>Differs from upstream baseline</t>
        </is>
      </c>
      <c r="G11207" s="37"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37" t="inlineStr">
        <is>
          <t>2026-10-07</t>
        </is>
      </c>
      <c r="B11209" s="37" t="inlineStr">
        <is>
          <t>Abilities</t>
        </is>
      </c>
      <c r="C11209" s="37" t="inlineStr">
        <is>
          <t>Miltank abilities</t>
        </is>
      </c>
      <c r="D11209" s="37" t="inlineStr">
        <is>
          <t>Thick Fat / Scrappy / Sap Sipper</t>
        </is>
      </c>
      <c r="E11209" s="37" t="inlineStr">
        <is>
          <t>Scrappy / Scrappy / Sap Sipper</t>
        </is>
      </c>
      <c r="F11209" s="37" t="inlineStr">
        <is>
          <t>Differs from upstream baseline</t>
        </is>
      </c>
      <c r="G11209" s="37"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37" t="inlineStr">
        <is>
          <t>2026-10-07</t>
        </is>
      </c>
      <c r="B11211" s="37" t="inlineStr">
        <is>
          <t>Pokemon Stats</t>
        </is>
      </c>
      <c r="C11211" s="37" t="inlineStr">
        <is>
          <t>Minccino baseAttack</t>
        </is>
      </c>
      <c r="D11211" s="37" t="n">
        <v>50</v>
      </c>
      <c r="E11211" s="37" t="n">
        <v>51</v>
      </c>
      <c r="F11211" s="37" t="inlineStr">
        <is>
          <t>Differs from upstream baseline</t>
        </is>
      </c>
      <c r="G11211" s="37"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37" t="inlineStr">
        <is>
          <t>2026-10-07</t>
        </is>
      </c>
      <c r="B11213" s="37" t="inlineStr">
        <is>
          <t>Pokemon Stats</t>
        </is>
      </c>
      <c r="C11213" s="37" t="inlineStr">
        <is>
          <t>Minccino baseSpDefense</t>
        </is>
      </c>
      <c r="D11213" s="37" t="n">
        <v>40</v>
      </c>
      <c r="E11213" s="37" t="n">
        <v>42</v>
      </c>
      <c r="F11213" s="37" t="inlineStr">
        <is>
          <t>Differs from upstream baseline</t>
        </is>
      </c>
      <c r="G11213" s="37"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37" t="inlineStr">
        <is>
          <t>2026-10-07</t>
        </is>
      </c>
      <c r="B11215" s="37" t="inlineStr">
        <is>
          <t>Pokemon Stats</t>
        </is>
      </c>
      <c r="C11215" s="37" t="inlineStr">
        <is>
          <t>Moltres baseSpDefense</t>
        </is>
      </c>
      <c r="D11215" s="37" t="n">
        <v>85</v>
      </c>
      <c r="E11215" s="37" t="n">
        <v>105</v>
      </c>
      <c r="F11215" s="37" t="inlineStr">
        <is>
          <t>Differs from upstream baseline</t>
        </is>
      </c>
      <c r="G11215" s="37"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37" t="inlineStr">
        <is>
          <t>2026-10-07</t>
        </is>
      </c>
      <c r="B11217" s="37" t="inlineStr">
        <is>
          <t>Abilities</t>
        </is>
      </c>
      <c r="C11217" s="37" t="inlineStr">
        <is>
          <t>Monferno abilities</t>
        </is>
      </c>
      <c r="D11217" s="37" t="inlineStr">
        <is>
          <t>Blaze / Iron Fist</t>
        </is>
      </c>
      <c r="E11217" s="37" t="inlineStr">
        <is>
          <t>Blaze / Blaze / Iron Fist</t>
        </is>
      </c>
      <c r="F11217" s="37" t="inlineStr">
        <is>
          <t>Differs from upstream baseline</t>
        </is>
      </c>
      <c r="G11217" s="37"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37" t="inlineStr">
        <is>
          <t>2026-10-07</t>
        </is>
      </c>
      <c r="B11219" s="37" t="inlineStr">
        <is>
          <t>Pokemon Stats</t>
        </is>
      </c>
      <c r="C11219" s="37" t="inlineStr">
        <is>
          <t>Mr. Mime baseAttack</t>
        </is>
      </c>
      <c r="D11219" s="37" t="n">
        <v>45</v>
      </c>
      <c r="E11219" s="37" t="n">
        <v>25</v>
      </c>
      <c r="F11219" s="37" t="inlineStr">
        <is>
          <t>Differs from upstream baseline</t>
        </is>
      </c>
      <c r="G11219" s="37"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37" t="inlineStr">
        <is>
          <t>2026-10-07</t>
        </is>
      </c>
      <c r="B11221" s="37" t="inlineStr">
        <is>
          <t>Abilities</t>
        </is>
      </c>
      <c r="C11221" s="37" t="inlineStr">
        <is>
          <t>Mr. Mime abilities</t>
        </is>
      </c>
      <c r="D11221" s="37" t="inlineStr">
        <is>
          <t>Soundproof / Filter / Technician</t>
        </is>
      </c>
      <c r="E11221" s="37" t="inlineStr">
        <is>
          <t>Filter / Filter / Technician</t>
        </is>
      </c>
      <c r="F11221" s="37" t="inlineStr">
        <is>
          <t>Differs from upstream baseline</t>
        </is>
      </c>
      <c r="G11221" s="37"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37" t="inlineStr">
        <is>
          <t>2026-10-07</t>
        </is>
      </c>
      <c r="B11223" s="37" t="inlineStr">
        <is>
          <t>Abilities</t>
        </is>
      </c>
      <c r="C11223" s="37" t="inlineStr">
        <is>
          <t>Mudkip abilities</t>
        </is>
      </c>
      <c r="D11223" s="37" t="inlineStr">
        <is>
          <t>Torrent / Damp</t>
        </is>
      </c>
      <c r="E11223" s="37" t="inlineStr">
        <is>
          <t>Huge Power / Huge Power / Damp</t>
        </is>
      </c>
      <c r="F11223" s="37" t="inlineStr">
        <is>
          <t>Differs from upstream baseline</t>
        </is>
      </c>
      <c r="G11223" s="37"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37" t="inlineStr">
        <is>
          <t>2026-10-07</t>
        </is>
      </c>
      <c r="B11225" s="37" t="inlineStr">
        <is>
          <t>Abilities</t>
        </is>
      </c>
      <c r="C11225" s="37" t="inlineStr">
        <is>
          <t>Muk abilities</t>
        </is>
      </c>
      <c r="D11225" s="37" t="inlineStr">
        <is>
          <t>Poison Touch / Gluttony / Power Of Alchemy</t>
        </is>
      </c>
      <c r="E11225" s="37" t="inlineStr">
        <is>
          <t>Aftermath / Aftermath / Power Of Alchemy</t>
        </is>
      </c>
      <c r="F11225" s="37" t="inlineStr">
        <is>
          <t>Differs from upstream baseline</t>
        </is>
      </c>
      <c r="G11225" s="37"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37" t="inlineStr">
        <is>
          <t>2026-10-07</t>
        </is>
      </c>
      <c r="B11227" s="37" t="inlineStr">
        <is>
          <t>Evolutions</t>
        </is>
      </c>
      <c r="C11227" s="37" t="inlineStr">
        <is>
          <t>Munchlax evolution</t>
        </is>
      </c>
      <c r="D11227" s="37" t="inlineStr">
        <is>
          <t>Friendship -&gt; Snorlax</t>
        </is>
      </c>
      <c r="E11227" s="37" t="inlineStr">
        <is>
          <t>Lv 70 -&gt; Snorlax</t>
        </is>
      </c>
      <c r="F11227" s="37" t="inlineStr">
        <is>
          <t>Differs from upstream baseline</t>
        </is>
      </c>
      <c r="G11227" s="37"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37" t="inlineStr">
        <is>
          <t>2026-10-07</t>
        </is>
      </c>
      <c r="B11229" s="37" t="inlineStr">
        <is>
          <t>Pokemon Stats</t>
        </is>
      </c>
      <c r="C11229" s="37" t="inlineStr">
        <is>
          <t>Munna baseDefense</t>
        </is>
      </c>
      <c r="D11229" s="37" t="n">
        <v>45</v>
      </c>
      <c r="E11229" s="37" t="n">
        <v>47</v>
      </c>
      <c r="F11229" s="37" t="inlineStr">
        <is>
          <t>Differs from upstream baseline</t>
        </is>
      </c>
      <c r="G11229" s="37"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37" t="inlineStr">
        <is>
          <t>2026-10-07</t>
        </is>
      </c>
      <c r="B11231" s="37" t="inlineStr">
        <is>
          <t>Abilities</t>
        </is>
      </c>
      <c r="C11231" s="37" t="inlineStr">
        <is>
          <t>Murkrow abilities</t>
        </is>
      </c>
      <c r="D11231" s="37" t="inlineStr">
        <is>
          <t>Insomnia / Super Luck / Prankster</t>
        </is>
      </c>
      <c r="E11231" s="37" t="inlineStr">
        <is>
          <t>Super Luck / Super Luck / Prankster</t>
        </is>
      </c>
      <c r="F11231" s="37" t="inlineStr">
        <is>
          <t>Differs from upstream baseline</t>
        </is>
      </c>
      <c r="G11231" s="37"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37" t="inlineStr">
        <is>
          <t>2026-10-07</t>
        </is>
      </c>
      <c r="B11233" s="37" t="inlineStr">
        <is>
          <t>Pokemon Stats</t>
        </is>
      </c>
      <c r="C11233" s="37" t="inlineStr">
        <is>
          <t>Musharna baseAttack</t>
        </is>
      </c>
      <c r="D11233" s="37" t="n">
        <v>55</v>
      </c>
      <c r="E11233" s="37" t="n">
        <v>30</v>
      </c>
      <c r="F11233" s="37" t="inlineStr">
        <is>
          <t>Differs from upstream baseline</t>
        </is>
      </c>
      <c r="G11233" s="37"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37" t="inlineStr">
        <is>
          <t>2026-10-07</t>
        </is>
      </c>
      <c r="B11235" s="37" t="inlineStr">
        <is>
          <t>Pokemon Stats</t>
        </is>
      </c>
      <c r="C11235" s="37" t="inlineStr">
        <is>
          <t>Musharna baseSpAttack</t>
        </is>
      </c>
      <c r="D11235" s="37" t="n">
        <v>107</v>
      </c>
      <c r="E11235" s="37" t="n">
        <v>132</v>
      </c>
      <c r="F11235" s="37" t="inlineStr">
        <is>
          <t>Differs from upstream baseline</t>
        </is>
      </c>
      <c r="G11235" s="37"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37" t="inlineStr">
        <is>
          <t>2026-10-07</t>
        </is>
      </c>
      <c r="B11237" s="37" t="inlineStr">
        <is>
          <t>Abilities</t>
        </is>
      </c>
      <c r="C11237" s="37" t="inlineStr">
        <is>
          <t>Natu abilities</t>
        </is>
      </c>
      <c r="D11237" s="37" t="inlineStr">
        <is>
          <t>Synchronize / Early Bird / Magic Bounce</t>
        </is>
      </c>
      <c r="E11237" s="37" t="inlineStr">
        <is>
          <t>Magic Guard / Magic Guard / Magic Bounce</t>
        </is>
      </c>
      <c r="F11237" s="37" t="inlineStr">
        <is>
          <t>Differs from upstream baseline</t>
        </is>
      </c>
      <c r="G11237" s="37"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37" t="inlineStr">
        <is>
          <t>2026-10-07</t>
        </is>
      </c>
      <c r="B11239" s="37" t="inlineStr">
        <is>
          <t>Pokemon Stats</t>
        </is>
      </c>
      <c r="C11239" s="37" t="inlineStr">
        <is>
          <t>Nidoking baseSpAttack</t>
        </is>
      </c>
      <c r="D11239" s="37" t="n">
        <v>85</v>
      </c>
      <c r="E11239" s="37" t="n">
        <v>95</v>
      </c>
      <c r="F11239" s="37" t="inlineStr">
        <is>
          <t>Differs from upstream baseline</t>
        </is>
      </c>
      <c r="G11239" s="37"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37" t="inlineStr">
        <is>
          <t>2026-10-07</t>
        </is>
      </c>
      <c r="B11241" s="37" t="inlineStr">
        <is>
          <t>Abilities</t>
        </is>
      </c>
      <c r="C11241" s="37" t="inlineStr">
        <is>
          <t>Nidoking abilities</t>
        </is>
      </c>
      <c r="D11241" s="37" t="inlineStr">
        <is>
          <t>Poison Point / Rivalry / Sheer Force</t>
        </is>
      </c>
      <c r="E11241" s="37" t="inlineStr">
        <is>
          <t>Mold Breaker / Mold Breaker / Sheer Force</t>
        </is>
      </c>
      <c r="F11241" s="37" t="inlineStr">
        <is>
          <t>Differs from upstream baseline</t>
        </is>
      </c>
      <c r="G11241" s="37"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37" t="inlineStr">
        <is>
          <t>2026-10-07</t>
        </is>
      </c>
      <c r="B11243" s="37" t="inlineStr">
        <is>
          <t>Pokemon Stats</t>
        </is>
      </c>
      <c r="C11243" s="37" t="inlineStr">
        <is>
          <t>Nidoqueen baseSpAttack</t>
        </is>
      </c>
      <c r="D11243" s="37" t="n">
        <v>75</v>
      </c>
      <c r="E11243" s="37" t="n">
        <v>85</v>
      </c>
      <c r="F11243" s="37" t="inlineStr">
        <is>
          <t>Differs from upstream baseline</t>
        </is>
      </c>
      <c r="G11243" s="37"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37" t="inlineStr">
        <is>
          <t>2026-10-07</t>
        </is>
      </c>
      <c r="B11245" s="37" t="inlineStr">
        <is>
          <t>Abilities</t>
        </is>
      </c>
      <c r="C11245" s="37" t="inlineStr">
        <is>
          <t>Nidoqueen abilities</t>
        </is>
      </c>
      <c r="D11245" s="37" t="inlineStr">
        <is>
          <t>Poison Point / Rivalry / Sheer Force</t>
        </is>
      </c>
      <c r="E11245" s="37" t="inlineStr">
        <is>
          <t>Battle Armor / Battle Armor / Sheer Force</t>
        </is>
      </c>
      <c r="F11245" s="37" t="inlineStr">
        <is>
          <t>Differs from upstream baseline</t>
        </is>
      </c>
      <c r="G11245" s="37"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37" t="inlineStr">
        <is>
          <t>2026-10-07</t>
        </is>
      </c>
      <c r="B11247" s="37" t="inlineStr">
        <is>
          <t>Pokemon Stats</t>
        </is>
      </c>
      <c r="C11247" s="37" t="inlineStr">
        <is>
          <t>Ninetales baseAttack</t>
        </is>
      </c>
      <c r="D11247" s="37" t="n">
        <v>76</v>
      </c>
      <c r="E11247" s="37" t="n">
        <v>89</v>
      </c>
      <c r="F11247" s="37" t="inlineStr">
        <is>
          <t>Differs from upstream baseline</t>
        </is>
      </c>
      <c r="G11247" s="37"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37" t="inlineStr">
        <is>
          <t>2026-10-07</t>
        </is>
      </c>
      <c r="B11249" s="37" t="inlineStr">
        <is>
          <t>Pokemon Stats</t>
        </is>
      </c>
      <c r="C11249" s="37" t="inlineStr">
        <is>
          <t>Ninetales baseSpAttack</t>
        </is>
      </c>
      <c r="D11249" s="37" t="n">
        <v>81</v>
      </c>
      <c r="E11249" s="37" t="n">
        <v>109</v>
      </c>
      <c r="F11249" s="37" t="inlineStr">
        <is>
          <t>Differs from upstream baseline</t>
        </is>
      </c>
      <c r="G11249" s="37"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37" t="inlineStr">
        <is>
          <t>2026-10-07</t>
        </is>
      </c>
      <c r="B11251" s="37" t="inlineStr">
        <is>
          <t>Abilities</t>
        </is>
      </c>
      <c r="C11251" s="37" t="inlineStr">
        <is>
          <t>Ninetales abilities</t>
        </is>
      </c>
      <c r="D11251" s="37" t="inlineStr">
        <is>
          <t>Flash Fire / Drought</t>
        </is>
      </c>
      <c r="E11251" s="37" t="inlineStr">
        <is>
          <t>Magic Guard / Magic Bounce</t>
        </is>
      </c>
      <c r="F11251" s="37" t="inlineStr">
        <is>
          <t>Differs from upstream baseline</t>
        </is>
      </c>
      <c r="G11251" s="37"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37" t="inlineStr">
        <is>
          <t>2026-10-07</t>
        </is>
      </c>
      <c r="B11253" s="37" t="inlineStr">
        <is>
          <t>Pokemon Stats</t>
        </is>
      </c>
      <c r="C11253" s="37" t="inlineStr">
        <is>
          <t>Ninjask baseAttack</t>
        </is>
      </c>
      <c r="D11253" s="37" t="n">
        <v>90</v>
      </c>
      <c r="E11253" s="37" t="n">
        <v>100</v>
      </c>
      <c r="F11253" s="37" t="inlineStr">
        <is>
          <t>Differs from upstream baseline</t>
        </is>
      </c>
      <c r="G11253" s="37"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37" t="inlineStr">
        <is>
          <t>2026-10-07</t>
        </is>
      </c>
      <c r="B11255" s="37" t="inlineStr">
        <is>
          <t>Abilities</t>
        </is>
      </c>
      <c r="C11255" s="37" t="inlineStr">
        <is>
          <t>Noctowl abilities</t>
        </is>
      </c>
      <c r="D11255" s="37" t="inlineStr">
        <is>
          <t>Insomnia / Keen Eye / Tinted Lens</t>
        </is>
      </c>
      <c r="E11255" s="37" t="inlineStr">
        <is>
          <t>Tinted Lens / Tinted Lens / Tinted Lens</t>
        </is>
      </c>
      <c r="F11255" s="37" t="inlineStr">
        <is>
          <t>Differs from upstream baseline</t>
        </is>
      </c>
      <c r="G11255" s="37"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37" t="inlineStr">
        <is>
          <t>2026-10-07</t>
        </is>
      </c>
      <c r="B11257" s="37" t="inlineStr">
        <is>
          <t>Pokemon Stats</t>
        </is>
      </c>
      <c r="C11257" s="37" t="inlineStr">
        <is>
          <t>Noibat baseAttack</t>
        </is>
      </c>
      <c r="D11257" s="37" t="n">
        <v>30</v>
      </c>
      <c r="E11257" s="37" t="n">
        <v>39</v>
      </c>
      <c r="F11257" s="37" t="inlineStr">
        <is>
          <t>Differs from upstream baseline</t>
        </is>
      </c>
      <c r="G11257" s="37"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37" t="inlineStr">
        <is>
          <t>2026-10-07</t>
        </is>
      </c>
      <c r="B11259" s="37" t="inlineStr">
        <is>
          <t>Pokemon Stats</t>
        </is>
      </c>
      <c r="C11259" s="37" t="inlineStr">
        <is>
          <t>Noibat baseSpDefense</t>
        </is>
      </c>
      <c r="D11259" s="37" t="n">
        <v>40</v>
      </c>
      <c r="E11259" s="37" t="n">
        <v>54</v>
      </c>
      <c r="F11259" s="37" t="inlineStr">
        <is>
          <t>Differs from upstream baseline</t>
        </is>
      </c>
      <c r="G11259" s="37"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37" t="inlineStr">
        <is>
          <t>2026-10-07</t>
        </is>
      </c>
      <c r="B11261" s="37" t="inlineStr">
        <is>
          <t>Pokemon Stats</t>
        </is>
      </c>
      <c r="C11261" s="37" t="inlineStr">
        <is>
          <t>Noivern baseSpAttack</t>
        </is>
      </c>
      <c r="D11261" s="37" t="n">
        <v>97</v>
      </c>
      <c r="E11261" s="37" t="n">
        <v>107</v>
      </c>
      <c r="F11261" s="37" t="inlineStr">
        <is>
          <t>Differs from upstream baseline</t>
        </is>
      </c>
      <c r="G11261" s="37"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37" t="inlineStr">
        <is>
          <t>2026-10-07</t>
        </is>
      </c>
      <c r="B11263" s="37" t="inlineStr">
        <is>
          <t>Abilities</t>
        </is>
      </c>
      <c r="C11263" s="37" t="inlineStr">
        <is>
          <t>Nuzleaf abilities</t>
        </is>
      </c>
      <c r="D11263" s="37" t="inlineStr">
        <is>
          <t>Chlorophyll / Early Bird / Pickpocket</t>
        </is>
      </c>
      <c r="E11263" s="37" t="inlineStr">
        <is>
          <t>Chlorophyll / Chlorophyll / Pickpocket</t>
        </is>
      </c>
      <c r="F11263" s="37" t="inlineStr">
        <is>
          <t>Differs from upstream baseline</t>
        </is>
      </c>
      <c r="G11263" s="37"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37" t="inlineStr">
        <is>
          <t>2026-10-07</t>
        </is>
      </c>
      <c r="B11265" s="37" t="inlineStr">
        <is>
          <t>Pokemon Stats</t>
        </is>
      </c>
      <c r="C11265" s="37" t="inlineStr">
        <is>
          <t>Octillery baseAttack</t>
        </is>
      </c>
      <c r="D11265" s="37" t="n">
        <v>105</v>
      </c>
      <c r="E11265" s="37" t="n">
        <v>108</v>
      </c>
      <c r="F11265" s="37" t="inlineStr">
        <is>
          <t>Differs from upstream baseline</t>
        </is>
      </c>
      <c r="G11265" s="37"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37" t="inlineStr">
        <is>
          <t>2026-10-07</t>
        </is>
      </c>
      <c r="B11267" s="37" t="inlineStr">
        <is>
          <t>Pokemon Stats</t>
        </is>
      </c>
      <c r="C11267" s="37" t="inlineStr">
        <is>
          <t>Octillery baseSpAttack</t>
        </is>
      </c>
      <c r="D11267" s="37" t="n">
        <v>105</v>
      </c>
      <c r="E11267" s="37" t="n">
        <v>108</v>
      </c>
      <c r="F11267" s="37" t="inlineStr">
        <is>
          <t>Differs from upstream baseline</t>
        </is>
      </c>
      <c r="G11267" s="37"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37" t="inlineStr">
        <is>
          <t>2026-10-07</t>
        </is>
      </c>
      <c r="B11269" s="37" t="inlineStr">
        <is>
          <t>Pokemon Stats</t>
        </is>
      </c>
      <c r="C11269" s="37" t="inlineStr">
        <is>
          <t>Octillery baseSpeed</t>
        </is>
      </c>
      <c r="D11269" s="37" t="n">
        <v>45</v>
      </c>
      <c r="E11269" s="37" t="n">
        <v>48</v>
      </c>
      <c r="F11269" s="37" t="inlineStr">
        <is>
          <t>Differs from upstream baseline</t>
        </is>
      </c>
      <c r="G11269" s="37"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37" t="inlineStr">
        <is>
          <t>2026-10-07</t>
        </is>
      </c>
      <c r="B11271" s="37" t="inlineStr">
        <is>
          <t>Pokemon Stats</t>
        </is>
      </c>
      <c r="C11271" s="37" t="inlineStr">
        <is>
          <t>Onix baseHP</t>
        </is>
      </c>
      <c r="D11271" s="37" t="n">
        <v>35</v>
      </c>
      <c r="E11271" s="37" t="n">
        <v>55</v>
      </c>
      <c r="F11271" s="37" t="inlineStr">
        <is>
          <t>Differs from upstream baseline</t>
        </is>
      </c>
      <c r="G11271" s="37"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37" t="inlineStr">
        <is>
          <t>2026-10-07</t>
        </is>
      </c>
      <c r="B11273" s="37" t="inlineStr">
        <is>
          <t>Pokemon Stats</t>
        </is>
      </c>
      <c r="C11273" s="37" t="inlineStr">
        <is>
          <t>Onix baseSpAttack</t>
        </is>
      </c>
      <c r="D11273" s="37" t="n">
        <v>30</v>
      </c>
      <c r="E11273" s="37" t="n">
        <v>10</v>
      </c>
      <c r="F11273" s="37" t="inlineStr">
        <is>
          <t>Differs from upstream baseline</t>
        </is>
      </c>
      <c r="G11273" s="37"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37" t="inlineStr">
        <is>
          <t>2026-10-07</t>
        </is>
      </c>
      <c r="B11275" s="37" t="inlineStr">
        <is>
          <t>Abilities</t>
        </is>
      </c>
      <c r="C11275" s="37" t="inlineStr">
        <is>
          <t>Onix abilities</t>
        </is>
      </c>
      <c r="D11275" s="37" t="inlineStr">
        <is>
          <t>Rock Head / Sturdy / Weak Armor</t>
        </is>
      </c>
      <c r="E11275" s="37" t="inlineStr">
        <is>
          <t>Rock Head / Rock Head / Weak Armor</t>
        </is>
      </c>
      <c r="F11275" s="37" t="inlineStr">
        <is>
          <t>Differs from upstream baseline</t>
        </is>
      </c>
      <c r="G11275" s="37"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37" t="inlineStr">
        <is>
          <t>2026-10-07</t>
        </is>
      </c>
      <c r="B11277" s="37" t="inlineStr">
        <is>
          <t>Pokemon Stats</t>
        </is>
      </c>
      <c r="C11277" s="37" t="inlineStr">
        <is>
          <t>Overqwil baseSpAttack</t>
        </is>
      </c>
      <c r="D11277" s="37" t="n">
        <v>65</v>
      </c>
      <c r="E11277" s="37" t="n">
        <v>30</v>
      </c>
      <c r="F11277" s="37" t="inlineStr">
        <is>
          <t>Differs from upstream baseline</t>
        </is>
      </c>
      <c r="G11277" s="37"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37" t="inlineStr">
        <is>
          <t>2026-10-07</t>
        </is>
      </c>
      <c r="B11279" s="37" t="inlineStr">
        <is>
          <t>Pokemon Stats</t>
        </is>
      </c>
      <c r="C11279" s="37" t="inlineStr">
        <is>
          <t>Pachirisu baseAttack</t>
        </is>
      </c>
      <c r="D11279" s="37" t="n">
        <v>45</v>
      </c>
      <c r="E11279" s="37" t="n">
        <v>65</v>
      </c>
      <c r="F11279" s="37" t="inlineStr">
        <is>
          <t>Differs from upstream baseline</t>
        </is>
      </c>
      <c r="G11279" s="37"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37" t="inlineStr">
        <is>
          <t>2026-10-07</t>
        </is>
      </c>
      <c r="B11281" s="37" t="inlineStr">
        <is>
          <t>Abilities</t>
        </is>
      </c>
      <c r="C11281" s="37" t="inlineStr">
        <is>
          <t>Pachirisu abilities</t>
        </is>
      </c>
      <c r="D11281" s="37" t="inlineStr">
        <is>
          <t>Run Away / Pickup / Volt Absorb</t>
        </is>
      </c>
      <c r="E11281" s="37" t="inlineStr">
        <is>
          <t>Adaptability / Adaptability / Volt Absorb</t>
        </is>
      </c>
      <c r="F11281" s="37" t="inlineStr">
        <is>
          <t>Differs from upstream baseline</t>
        </is>
      </c>
      <c r="G11281" s="37"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37" t="inlineStr">
        <is>
          <t>2026-10-07</t>
        </is>
      </c>
      <c r="B11283" s="37" t="inlineStr">
        <is>
          <t>Pokemon Stats</t>
        </is>
      </c>
      <c r="C11283" s="37" t="inlineStr">
        <is>
          <t>Pancham baseSpAttack</t>
        </is>
      </c>
      <c r="D11283" s="37" t="n">
        <v>46</v>
      </c>
      <c r="E11283" s="37" t="n">
        <v>30</v>
      </c>
      <c r="F11283" s="37" t="inlineStr">
        <is>
          <t>Differs from upstream baseline</t>
        </is>
      </c>
      <c r="G11283" s="37"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37" t="inlineStr">
        <is>
          <t>2026-10-07</t>
        </is>
      </c>
      <c r="B11285" s="37" t="inlineStr">
        <is>
          <t>Pokemon Stats</t>
        </is>
      </c>
      <c r="C11285" s="37" t="inlineStr">
        <is>
          <t>Pangoro baseSpAttack</t>
        </is>
      </c>
      <c r="D11285" s="37" t="n">
        <v>69</v>
      </c>
      <c r="E11285" s="37" t="n">
        <v>30</v>
      </c>
      <c r="F11285" s="37" t="inlineStr">
        <is>
          <t>Differs from upstream baseline</t>
        </is>
      </c>
      <c r="G11285" s="37"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37" t="inlineStr">
        <is>
          <t>2026-10-07</t>
        </is>
      </c>
      <c r="B11287" s="37" t="inlineStr">
        <is>
          <t>Abilities</t>
        </is>
      </c>
      <c r="C11287" s="37" t="inlineStr">
        <is>
          <t>Paras abilities</t>
        </is>
      </c>
      <c r="D11287" s="37" t="inlineStr">
        <is>
          <t>Effect Spore / Dry Skin / Damp</t>
        </is>
      </c>
      <c r="E11287" s="37" t="inlineStr">
        <is>
          <t>Dry Skin / Dry Skin / Damp</t>
        </is>
      </c>
      <c r="F11287" s="37" t="inlineStr">
        <is>
          <t>Differs from upstream baseline</t>
        </is>
      </c>
      <c r="G11287" s="37"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37" t="inlineStr">
        <is>
          <t>2026-10-07</t>
        </is>
      </c>
      <c r="B11289" s="37" t="inlineStr">
        <is>
          <t>Pokemon Stats</t>
        </is>
      </c>
      <c r="C11289" s="37" t="inlineStr">
        <is>
          <t>Patrat baseHP</t>
        </is>
      </c>
      <c r="D11289" s="37" t="n">
        <v>45</v>
      </c>
      <c r="E11289" s="37" t="n">
        <v>51</v>
      </c>
      <c r="F11289" s="37" t="inlineStr">
        <is>
          <t>Differs from upstream baseline</t>
        </is>
      </c>
      <c r="G11289" s="37"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37" t="inlineStr">
        <is>
          <t>2026-10-07</t>
        </is>
      </c>
      <c r="B11291" s="37" t="inlineStr">
        <is>
          <t>Pokemon Stats</t>
        </is>
      </c>
      <c r="C11291" s="37" t="inlineStr">
        <is>
          <t>Patrat baseDefense</t>
        </is>
      </c>
      <c r="D11291" s="37" t="n">
        <v>39</v>
      </c>
      <c r="E11291" s="37" t="n">
        <v>52</v>
      </c>
      <c r="F11291" s="37" t="inlineStr">
        <is>
          <t>Differs from upstream baseline</t>
        </is>
      </c>
      <c r="G11291" s="37"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37" t="inlineStr">
        <is>
          <t>2026-10-07</t>
        </is>
      </c>
      <c r="B11293" s="37" t="inlineStr">
        <is>
          <t>Pokemon Stats</t>
        </is>
      </c>
      <c r="C11293" s="37" t="inlineStr">
        <is>
          <t>Patrat baseSpDefense</t>
        </is>
      </c>
      <c r="D11293" s="37" t="n">
        <v>39</v>
      </c>
      <c r="E11293" s="37" t="n">
        <v>52</v>
      </c>
      <c r="F11293" s="37" t="inlineStr">
        <is>
          <t>Differs from upstream baseline</t>
        </is>
      </c>
      <c r="G11293" s="37"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37" t="inlineStr">
        <is>
          <t>2026-10-07</t>
        </is>
      </c>
      <c r="B11295" s="37" t="inlineStr">
        <is>
          <t>Evolutions</t>
        </is>
      </c>
      <c r="C11295" s="37" t="inlineStr">
        <is>
          <t>Patrat evolution</t>
        </is>
      </c>
      <c r="D11295" s="37" t="inlineStr">
        <is>
          <t>Lv 20 -&gt; Watchog</t>
        </is>
      </c>
      <c r="E11295" s="37" t="inlineStr">
        <is>
          <t>Lv 17 -&gt; Watchog</t>
        </is>
      </c>
      <c r="F11295" s="37" t="inlineStr">
        <is>
          <t>Differs from upstream baseline</t>
        </is>
      </c>
      <c r="G11295" s="37"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37" t="inlineStr">
        <is>
          <t>2026-10-07</t>
        </is>
      </c>
      <c r="B11297" s="37" t="inlineStr">
        <is>
          <t>Pokemon Stats</t>
        </is>
      </c>
      <c r="C11297" s="37" t="inlineStr">
        <is>
          <t>Pawniard baseSpAttack</t>
        </is>
      </c>
      <c r="D11297" s="37" t="n">
        <v>40</v>
      </c>
      <c r="E11297" s="37" t="n">
        <v>30</v>
      </c>
      <c r="F11297" s="37" t="inlineStr">
        <is>
          <t>Differs from upstream baseline</t>
        </is>
      </c>
      <c r="G11297" s="37"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37" t="inlineStr">
        <is>
          <t>2026-10-07</t>
        </is>
      </c>
      <c r="B11299" s="37" t="inlineStr">
        <is>
          <t>Evolutions</t>
        </is>
      </c>
      <c r="C11299" s="37" t="inlineStr">
        <is>
          <t>Pawniard evolution</t>
        </is>
      </c>
      <c r="D11299" s="37" t="inlineStr">
        <is>
          <t>Lv 52 -&gt; Bisharp</t>
        </is>
      </c>
      <c r="E11299" s="37" t="inlineStr">
        <is>
          <t>Lv 44 -&gt; Bisharp</t>
        </is>
      </c>
      <c r="F11299" s="37" t="inlineStr">
        <is>
          <t>Differs from upstream baseline</t>
        </is>
      </c>
      <c r="G11299" s="37"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37" t="inlineStr">
        <is>
          <t>2026-10-07</t>
        </is>
      </c>
      <c r="B11301" s="37" t="inlineStr">
        <is>
          <t>Abilities</t>
        </is>
      </c>
      <c r="C11301" s="37" t="inlineStr">
        <is>
          <t>Pelipper abilities</t>
        </is>
      </c>
      <c r="D11301" s="37" t="inlineStr">
        <is>
          <t>Keen Eye / Drizzle / Rain Dish</t>
        </is>
      </c>
      <c r="E11301" s="37" t="inlineStr">
        <is>
          <t>Unburden / Rain Dish</t>
        </is>
      </c>
      <c r="F11301" s="37" t="inlineStr">
        <is>
          <t>Differs from upstream baseline</t>
        </is>
      </c>
      <c r="G11301" s="37"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37" t="inlineStr">
        <is>
          <t>2026-10-07</t>
        </is>
      </c>
      <c r="B11303" s="37" t="inlineStr">
        <is>
          <t>Pokemon Stats</t>
        </is>
      </c>
      <c r="C11303" s="37" t="inlineStr">
        <is>
          <t>Perrserker baseSpAttack</t>
        </is>
      </c>
      <c r="D11303" s="37" t="n">
        <v>50</v>
      </c>
      <c r="E11303" s="37" t="n">
        <v>30</v>
      </c>
      <c r="F11303" s="37" t="inlineStr">
        <is>
          <t>Differs from upstream baseline</t>
        </is>
      </c>
      <c r="G11303" s="37"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37" t="inlineStr">
        <is>
          <t>2026-10-07</t>
        </is>
      </c>
      <c r="B11305" s="37" t="inlineStr">
        <is>
          <t>Pokemon Stats</t>
        </is>
      </c>
      <c r="C11305" s="37" t="inlineStr">
        <is>
          <t>Perrserker baseSpeed</t>
        </is>
      </c>
      <c r="D11305" s="37" t="n">
        <v>50</v>
      </c>
      <c r="E11305" s="37" t="n">
        <v>72</v>
      </c>
      <c r="F11305" s="37" t="inlineStr">
        <is>
          <t>Differs from upstream baseline</t>
        </is>
      </c>
      <c r="G11305" s="37"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37" t="inlineStr">
        <is>
          <t>2026-10-07</t>
        </is>
      </c>
      <c r="B11307" s="37" t="inlineStr">
        <is>
          <t>Abilities</t>
        </is>
      </c>
      <c r="C11307" s="37" t="inlineStr">
        <is>
          <t>Persian abilities</t>
        </is>
      </c>
      <c r="D11307" s="37" t="inlineStr">
        <is>
          <t>Limber / Technician / Unnerve</t>
        </is>
      </c>
      <c r="E11307" s="37" t="inlineStr">
        <is>
          <t>Super Luck / Limber / Unnerve</t>
        </is>
      </c>
      <c r="F11307" s="37" t="inlineStr">
        <is>
          <t>Differs from upstream baseline</t>
        </is>
      </c>
      <c r="G11307" s="37"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37" t="inlineStr">
        <is>
          <t>2026-10-07</t>
        </is>
      </c>
      <c r="B11309" s="37" t="inlineStr">
        <is>
          <t>Pokemon Stats</t>
        </is>
      </c>
      <c r="C11309" s="37" t="inlineStr">
        <is>
          <t>Persian baseAttack</t>
        </is>
      </c>
      <c r="D11309" s="37" t="n">
        <v>60</v>
      </c>
      <c r="E11309" s="37" t="n">
        <v>64</v>
      </c>
      <c r="F11309" s="37" t="inlineStr">
        <is>
          <t>Differs from upstream baseline</t>
        </is>
      </c>
      <c r="G11309" s="37"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37" t="inlineStr">
        <is>
          <t>2026-10-07</t>
        </is>
      </c>
      <c r="B11311" s="37" t="inlineStr">
        <is>
          <t>Pokemon Stats</t>
        </is>
      </c>
      <c r="C11311" s="37" t="inlineStr">
        <is>
          <t>Persian baseSpAttack</t>
        </is>
      </c>
      <c r="D11311" s="37" t="n">
        <v>75</v>
      </c>
      <c r="E11311" s="37" t="n">
        <v>78</v>
      </c>
      <c r="F11311" s="37" t="inlineStr">
        <is>
          <t>Differs from upstream baseline</t>
        </is>
      </c>
      <c r="G11311" s="37"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37" t="inlineStr">
        <is>
          <t>2026-10-07</t>
        </is>
      </c>
      <c r="B11313" s="37" t="inlineStr">
        <is>
          <t>Pokemon Stats</t>
        </is>
      </c>
      <c r="C11313" s="37" t="inlineStr">
        <is>
          <t>Petilil baseHP</t>
        </is>
      </c>
      <c r="D11313" s="37" t="n">
        <v>45</v>
      </c>
      <c r="E11313" s="37" t="n">
        <v>49</v>
      </c>
      <c r="F11313" s="37" t="inlineStr">
        <is>
          <t>Differs from upstream baseline</t>
        </is>
      </c>
      <c r="G11313" s="37"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37" t="inlineStr">
        <is>
          <t>2026-10-07</t>
        </is>
      </c>
      <c r="B11315" s="37" t="inlineStr">
        <is>
          <t>Pokemon Stats</t>
        </is>
      </c>
      <c r="C11315" s="37" t="inlineStr">
        <is>
          <t>Petilil baseSpAttack</t>
        </is>
      </c>
      <c r="D11315" s="37" t="n">
        <v>70</v>
      </c>
      <c r="E11315" s="37" t="n">
        <v>74</v>
      </c>
      <c r="F11315" s="37" t="inlineStr">
        <is>
          <t>Differs from upstream baseline</t>
        </is>
      </c>
      <c r="G11315" s="37"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37" t="inlineStr">
        <is>
          <t>2026-10-07</t>
        </is>
      </c>
      <c r="B11317" s="37" t="inlineStr">
        <is>
          <t>Abilities</t>
        </is>
      </c>
      <c r="C11317" s="37" t="inlineStr">
        <is>
          <t>Phanpy abilities</t>
        </is>
      </c>
      <c r="D11317" s="37" t="inlineStr">
        <is>
          <t>Pickup / Sand Veil</t>
        </is>
      </c>
      <c r="E11317" s="37" t="inlineStr">
        <is>
          <t>Dry Skin / Sand Veil</t>
        </is>
      </c>
      <c r="F11317" s="37" t="inlineStr">
        <is>
          <t>Differs from upstream baseline</t>
        </is>
      </c>
      <c r="G11317" s="37"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37" t="inlineStr">
        <is>
          <t>2026-10-07</t>
        </is>
      </c>
      <c r="B11319" s="37" t="inlineStr">
        <is>
          <t>Pokemon Stats</t>
        </is>
      </c>
      <c r="C11319" s="37" t="inlineStr">
        <is>
          <t>Phione baseDefense</t>
        </is>
      </c>
      <c r="D11319" s="37" t="n">
        <v>80</v>
      </c>
      <c r="E11319" s="37" t="n">
        <v>90</v>
      </c>
      <c r="F11319" s="37" t="inlineStr">
        <is>
          <t>Differs from upstream baseline</t>
        </is>
      </c>
      <c r="G11319" s="37"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37" t="inlineStr">
        <is>
          <t>2026-10-07</t>
        </is>
      </c>
      <c r="B11321" s="37" t="inlineStr">
        <is>
          <t>Pokemon Stats</t>
        </is>
      </c>
      <c r="C11321" s="37" t="inlineStr">
        <is>
          <t>Phione baseSpDefense</t>
        </is>
      </c>
      <c r="D11321" s="37" t="n">
        <v>80</v>
      </c>
      <c r="E11321" s="37" t="n">
        <v>90</v>
      </c>
      <c r="F11321" s="37" t="inlineStr">
        <is>
          <t>Differs from upstream baseline</t>
        </is>
      </c>
      <c r="G11321" s="37"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37" t="inlineStr">
        <is>
          <t>2026-10-07</t>
        </is>
      </c>
      <c r="B11323" s="37" t="inlineStr">
        <is>
          <t>Pokemon Stats</t>
        </is>
      </c>
      <c r="C11323" s="37" t="inlineStr">
        <is>
          <t>Pidgeot baseAttack</t>
        </is>
      </c>
      <c r="D11323" s="37" t="n">
        <v>80</v>
      </c>
      <c r="E11323" s="37" t="n">
        <v>100</v>
      </c>
      <c r="F11323" s="37" t="inlineStr">
        <is>
          <t>Differs from upstream baseline</t>
        </is>
      </c>
      <c r="G11323" s="37"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37" t="inlineStr">
        <is>
          <t>2026-10-07</t>
        </is>
      </c>
      <c r="B11325" s="37" t="inlineStr">
        <is>
          <t>Abilities</t>
        </is>
      </c>
      <c r="C11325" s="37" t="inlineStr">
        <is>
          <t>Pidgeot abilities</t>
        </is>
      </c>
      <c r="D11325" s="37" t="inlineStr">
        <is>
          <t>Keen Eye / Tangled Feet / Big Pecks</t>
        </is>
      </c>
      <c r="E11325" s="37" t="inlineStr">
        <is>
          <t>Intimidate / Intimidate / Big Pecks</t>
        </is>
      </c>
      <c r="F11325" s="37" t="inlineStr">
        <is>
          <t>Differs from upstream baseline</t>
        </is>
      </c>
      <c r="G11325" s="37"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37" t="inlineStr">
        <is>
          <t>2026-10-07</t>
        </is>
      </c>
      <c r="B11327" s="37" t="inlineStr">
        <is>
          <t>Pokemon Stats</t>
        </is>
      </c>
      <c r="C11327" s="37" t="inlineStr">
        <is>
          <t>Pidgeot baseSpAttack</t>
        </is>
      </c>
      <c r="D11327" s="37" t="n">
        <v>135</v>
      </c>
      <c r="E11327" s="37" t="n">
        <v>165</v>
      </c>
      <c r="F11327" s="37" t="inlineStr">
        <is>
          <t>Differs from upstream baseline</t>
        </is>
      </c>
      <c r="G11327" s="37"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37" t="inlineStr">
        <is>
          <t>2026-10-07</t>
        </is>
      </c>
      <c r="B11329" s="37" t="inlineStr">
        <is>
          <t>Pokemon Stats</t>
        </is>
      </c>
      <c r="C11329" s="37" t="inlineStr">
        <is>
          <t>Pidove baseAttack</t>
        </is>
      </c>
      <c r="D11329" s="37" t="n">
        <v>55</v>
      </c>
      <c r="E11329" s="37" t="n">
        <v>37</v>
      </c>
      <c r="F11329" s="37" t="inlineStr">
        <is>
          <t>Differs from upstream baseline</t>
        </is>
      </c>
      <c r="G11329" s="37"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37" t="inlineStr">
        <is>
          <t>2026-10-07</t>
        </is>
      </c>
      <c r="B11331" s="37" t="inlineStr">
        <is>
          <t>Pokemon Stats</t>
        </is>
      </c>
      <c r="C11331" s="37" t="inlineStr">
        <is>
          <t>Pidove baseSpDefense</t>
        </is>
      </c>
      <c r="D11331" s="37" t="n">
        <v>30</v>
      </c>
      <c r="E11331" s="37" t="n">
        <v>39</v>
      </c>
      <c r="F11331" s="37" t="inlineStr">
        <is>
          <t>Differs from upstream baseline</t>
        </is>
      </c>
      <c r="G11331" s="37"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37" t="inlineStr">
        <is>
          <t>2026-10-07</t>
        </is>
      </c>
      <c r="B11333" s="37" t="inlineStr">
        <is>
          <t>Pokemon Stats</t>
        </is>
      </c>
      <c r="C11333" s="37" t="inlineStr">
        <is>
          <t>Pikachu baseSpDefense</t>
        </is>
      </c>
      <c r="D11333" s="37" t="n">
        <v>50</v>
      </c>
      <c r="E11333" s="37" t="n">
        <v>40</v>
      </c>
      <c r="F11333" s="37" t="inlineStr">
        <is>
          <t>Differs from upstream baseline</t>
        </is>
      </c>
      <c r="G11333" s="37"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37" t="inlineStr">
        <is>
          <t>2026-10-07</t>
        </is>
      </c>
      <c r="B11335" s="37" t="inlineStr">
        <is>
          <t>Pokemon Stats</t>
        </is>
      </c>
      <c r="C11335" s="37" t="inlineStr">
        <is>
          <t>Piloswine baseAttack</t>
        </is>
      </c>
      <c r="D11335" s="37" t="n">
        <v>100</v>
      </c>
      <c r="E11335" s="37" t="n">
        <v>110</v>
      </c>
      <c r="F11335" s="37" t="inlineStr">
        <is>
          <t>Differs from upstream baseline</t>
        </is>
      </c>
      <c r="G11335" s="37"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37" t="inlineStr">
        <is>
          <t>2026-10-07</t>
        </is>
      </c>
      <c r="B11337" s="37" t="inlineStr">
        <is>
          <t>Abilities</t>
        </is>
      </c>
      <c r="C11337" s="37" t="inlineStr">
        <is>
          <t>Piloswine abilities</t>
        </is>
      </c>
      <c r="D11337" s="37" t="inlineStr">
        <is>
          <t>Oblivious / Snow Cloak / Thick Fat</t>
        </is>
      </c>
      <c r="E11337" s="37" t="inlineStr">
        <is>
          <t>Snow Cloak / Snow Cloak / Thick Fat</t>
        </is>
      </c>
      <c r="F11337" s="37" t="inlineStr">
        <is>
          <t>Differs from upstream baseline</t>
        </is>
      </c>
      <c r="G11337" s="37"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37" t="inlineStr">
        <is>
          <t>2026-10-07</t>
        </is>
      </c>
      <c r="B11339" s="37" t="inlineStr">
        <is>
          <t>Pokemon Stats</t>
        </is>
      </c>
      <c r="C11339" s="37" t="inlineStr">
        <is>
          <t>Piplup baseAttack</t>
        </is>
      </c>
      <c r="D11339" s="37" t="n">
        <v>51</v>
      </c>
      <c r="E11339" s="37" t="n">
        <v>61</v>
      </c>
      <c r="F11339" s="37" t="inlineStr">
        <is>
          <t>Differs from upstream baseline</t>
        </is>
      </c>
      <c r="G11339" s="37"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37" t="inlineStr">
        <is>
          <t>2026-10-07</t>
        </is>
      </c>
      <c r="B11341" s="37" t="inlineStr">
        <is>
          <t>Abilities</t>
        </is>
      </c>
      <c r="C11341" s="37" t="inlineStr">
        <is>
          <t>Piplup abilities</t>
        </is>
      </c>
      <c r="D11341" s="37" t="inlineStr">
        <is>
          <t>Torrent / Competitive</t>
        </is>
      </c>
      <c r="E11341" s="37" t="inlineStr">
        <is>
          <t>Torrent / Torrent / Competitive</t>
        </is>
      </c>
      <c r="F11341" s="37" t="inlineStr">
        <is>
          <t>Differs from upstream baseline</t>
        </is>
      </c>
      <c r="G11341" s="37"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37" t="inlineStr">
        <is>
          <t>2026-10-07</t>
        </is>
      </c>
      <c r="B11343" s="37" t="inlineStr">
        <is>
          <t>Pokemon Stats</t>
        </is>
      </c>
      <c r="C11343" s="37" t="inlineStr">
        <is>
          <t>Politoed baseSpeed</t>
        </is>
      </c>
      <c r="D11343" s="37" t="n">
        <v>70</v>
      </c>
      <c r="E11343" s="37" t="n">
        <v>90</v>
      </c>
      <c r="F11343" s="37" t="inlineStr">
        <is>
          <t>Differs from upstream baseline</t>
        </is>
      </c>
      <c r="G11343" s="37"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37" t="inlineStr">
        <is>
          <t>2026-10-07</t>
        </is>
      </c>
      <c r="B11345" s="37" t="inlineStr">
        <is>
          <t>Abilities</t>
        </is>
      </c>
      <c r="C11345" s="37" t="inlineStr">
        <is>
          <t>Poliwag abilities</t>
        </is>
      </c>
      <c r="D11345" s="37" t="inlineStr">
        <is>
          <t>Water Absorb / Damp / Swift Swim</t>
        </is>
      </c>
      <c r="E11345" s="37" t="inlineStr">
        <is>
          <t>Swift Swim / Swift Swim / Swift Swim</t>
        </is>
      </c>
      <c r="F11345" s="37" t="inlineStr">
        <is>
          <t>Differs from upstream baseline</t>
        </is>
      </c>
      <c r="G11345" s="37"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37" t="inlineStr">
        <is>
          <t>2026-10-07</t>
        </is>
      </c>
      <c r="B11347" s="37" t="inlineStr">
        <is>
          <t>Evolutions</t>
        </is>
      </c>
      <c r="C11347" s="37" t="inlineStr">
        <is>
          <t>Poliwhirl evolution</t>
        </is>
      </c>
      <c r="D11347" s="37" t="inlineStr">
        <is>
          <t>Item (Water Stone) -&gt; Poliwrath; Trade Item (Kings Rock) -&gt; Politoed; Item (Kings Rock) -&gt; Politoed</t>
        </is>
      </c>
      <c r="E11347" s="37" t="inlineStr">
        <is>
          <t>Item (Water Stone) -&gt; Poliwrath; Lv 36 -&gt; Politoed</t>
        </is>
      </c>
      <c r="F11347" s="37" t="inlineStr">
        <is>
          <t>Differs from upstream baseline</t>
        </is>
      </c>
      <c r="G11347" s="37"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37" t="inlineStr">
        <is>
          <t>2026-10-07</t>
        </is>
      </c>
      <c r="B11349" s="37" t="inlineStr">
        <is>
          <t>Abilities</t>
        </is>
      </c>
      <c r="C11349" s="37" t="inlineStr">
        <is>
          <t>Poliwrath abilities</t>
        </is>
      </c>
      <c r="D11349" s="37" t="inlineStr">
        <is>
          <t>Water Absorb / Damp / Swift Swim</t>
        </is>
      </c>
      <c r="E11349" s="37" t="inlineStr">
        <is>
          <t>Swift Swim / Swift Swim / Swift Swim</t>
        </is>
      </c>
      <c r="F11349" s="37" t="inlineStr">
        <is>
          <t>Differs from upstream baseline</t>
        </is>
      </c>
      <c r="G11349" s="37"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37" t="inlineStr">
        <is>
          <t>2026-10-07</t>
        </is>
      </c>
      <c r="B11351" s="37" t="inlineStr">
        <is>
          <t>Abilities</t>
        </is>
      </c>
      <c r="C11351" s="37" t="inlineStr">
        <is>
          <t>Ponyta abilities</t>
        </is>
      </c>
      <c r="D11351" s="37" t="inlineStr">
        <is>
          <t>Run Away / Pastel Veil / Anticipation</t>
        </is>
      </c>
      <c r="E11351" s="37" t="inlineStr">
        <is>
          <t>Reckless / Reckless / Anticipation</t>
        </is>
      </c>
      <c r="F11351" s="37" t="inlineStr">
        <is>
          <t>Differs from upstream baseline</t>
        </is>
      </c>
      <c r="G11351" s="37"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37" t="inlineStr">
        <is>
          <t>2026-10-07</t>
        </is>
      </c>
      <c r="B11353" s="37" t="inlineStr">
        <is>
          <t>Abilities</t>
        </is>
      </c>
      <c r="C11353" s="37" t="inlineStr">
        <is>
          <t>Porygon abilities</t>
        </is>
      </c>
      <c r="D11353" s="37" t="inlineStr">
        <is>
          <t>Trace / Download / Analytic</t>
        </is>
      </c>
      <c r="E11353" s="37" t="inlineStr">
        <is>
          <t>Download / Download / Analytic</t>
        </is>
      </c>
      <c r="F11353" s="37" t="inlineStr">
        <is>
          <t>Differs from upstream baseline</t>
        </is>
      </c>
      <c r="G11353" s="37"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37" t="inlineStr">
        <is>
          <t>2026-10-07</t>
        </is>
      </c>
      <c r="B11355" s="37" t="inlineStr">
        <is>
          <t>Abilities</t>
        </is>
      </c>
      <c r="C11355" s="37" t="inlineStr">
        <is>
          <t>Porygon-Z abilities</t>
        </is>
      </c>
      <c r="D11355" s="37" t="inlineStr">
        <is>
          <t>Adaptability / Download / Analytic</t>
        </is>
      </c>
      <c r="E11355" s="37" t="inlineStr">
        <is>
          <t>Download / Download / Analytic</t>
        </is>
      </c>
      <c r="F11355" s="37" t="inlineStr">
        <is>
          <t>Differs from upstream baseline</t>
        </is>
      </c>
      <c r="G11355" s="37"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37" t="inlineStr">
        <is>
          <t>2026-10-07</t>
        </is>
      </c>
      <c r="B11357" s="37" t="inlineStr">
        <is>
          <t>Pokemon Stats</t>
        </is>
      </c>
      <c r="C11357" s="37" t="inlineStr">
        <is>
          <t>Primeape baseAttack</t>
        </is>
      </c>
      <c r="D11357" s="37" t="n">
        <v>105</v>
      </c>
      <c r="E11357" s="37" t="n">
        <v>115</v>
      </c>
      <c r="F11357" s="37" t="inlineStr">
        <is>
          <t>Differs from upstream baseline</t>
        </is>
      </c>
      <c r="G11357" s="37"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37" t="inlineStr">
        <is>
          <t>2026-10-07</t>
        </is>
      </c>
      <c r="B11359" s="37" t="inlineStr">
        <is>
          <t>Pokemon Stats</t>
        </is>
      </c>
      <c r="C11359" s="37" t="inlineStr">
        <is>
          <t>Primeape baseSpAttack</t>
        </is>
      </c>
      <c r="D11359" s="37" t="n">
        <v>60</v>
      </c>
      <c r="E11359" s="37" t="n">
        <v>50</v>
      </c>
      <c r="F11359" s="37" t="inlineStr">
        <is>
          <t>Differs from upstream baseline</t>
        </is>
      </c>
      <c r="G11359" s="37"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37" t="inlineStr">
        <is>
          <t>2026-10-07</t>
        </is>
      </c>
      <c r="B11361" s="37" t="inlineStr">
        <is>
          <t>Abilities</t>
        </is>
      </c>
      <c r="C11361" s="37" t="inlineStr">
        <is>
          <t>Primeape abilities</t>
        </is>
      </c>
      <c r="D11361" s="37" t="inlineStr">
        <is>
          <t>Vital Spirit / Anger Point / Defiant</t>
        </is>
      </c>
      <c r="E11361" s="37" t="inlineStr">
        <is>
          <t>Reckless / Reckless / Defiant</t>
        </is>
      </c>
      <c r="F11361" s="37" t="inlineStr">
        <is>
          <t>Differs from upstream baseline</t>
        </is>
      </c>
      <c r="G11361" s="37"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37" t="inlineStr">
        <is>
          <t>2026-10-07</t>
        </is>
      </c>
      <c r="B11363" s="37" t="inlineStr">
        <is>
          <t>Pokemon Stats</t>
        </is>
      </c>
      <c r="C11363" s="37" t="inlineStr">
        <is>
          <t>Prinplup baseSpAttack</t>
        </is>
      </c>
      <c r="D11363" s="37" t="n">
        <v>81</v>
      </c>
      <c r="E11363" s="37" t="n">
        <v>66</v>
      </c>
      <c r="F11363" s="37" t="inlineStr">
        <is>
          <t>Differs from upstream baseline</t>
        </is>
      </c>
      <c r="G11363" s="37"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37" t="inlineStr">
        <is>
          <t>2026-10-07</t>
        </is>
      </c>
      <c r="B11365" s="37" t="inlineStr">
        <is>
          <t>Pokemon Stats</t>
        </is>
      </c>
      <c r="C11365" s="37" t="inlineStr">
        <is>
          <t>Probopass baseHP</t>
        </is>
      </c>
      <c r="D11365" s="37" t="n">
        <v>60</v>
      </c>
      <c r="E11365" s="37" t="n">
        <v>70</v>
      </c>
      <c r="F11365" s="37" t="inlineStr">
        <is>
          <t>Differs from upstream baseline</t>
        </is>
      </c>
      <c r="G11365" s="37"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37" t="inlineStr">
        <is>
          <t>2026-10-07</t>
        </is>
      </c>
      <c r="B11367" s="37" t="inlineStr">
        <is>
          <t>Abilities</t>
        </is>
      </c>
      <c r="C11367" s="37" t="inlineStr">
        <is>
          <t>Probopass abilities</t>
        </is>
      </c>
      <c r="D11367" s="37" t="inlineStr">
        <is>
          <t>Sturdy / Magnet Pull / Sand Force</t>
        </is>
      </c>
      <c r="E11367" s="37" t="inlineStr">
        <is>
          <t>Solid Rock / Solid Rock / Sand Force</t>
        </is>
      </c>
      <c r="F11367" s="37" t="inlineStr">
        <is>
          <t>Differs from upstream baseline</t>
        </is>
      </c>
      <c r="G11367" s="37"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37" t="inlineStr">
        <is>
          <t>2026-10-07</t>
        </is>
      </c>
      <c r="B11369" s="37" t="inlineStr">
        <is>
          <t>Evolutions</t>
        </is>
      </c>
      <c r="C11369" s="37" t="inlineStr">
        <is>
          <t>Pumpkaboo evolution</t>
        </is>
      </c>
      <c r="D11369" s="37" t="inlineStr">
        <is>
          <t>Trade -&gt; Gourgeist Average; Item (Linking Cord) -&gt; Gourgeist Average</t>
        </is>
      </c>
      <c r="E11369" s="37" t="inlineStr">
        <is>
          <t>Lv 30 -&gt; Gourgeist Average; Item (Linking Cord) -&gt; Gourgeist Average</t>
        </is>
      </c>
      <c r="F11369" s="37" t="inlineStr">
        <is>
          <t>Differs from upstream baseline</t>
        </is>
      </c>
      <c r="G11369" s="37"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37" t="inlineStr">
        <is>
          <t>2026-10-07</t>
        </is>
      </c>
      <c r="B11371" s="37" t="inlineStr">
        <is>
          <t>Evolutions</t>
        </is>
      </c>
      <c r="C11371" s="37" t="inlineStr">
        <is>
          <t>Pumpkaboo evolution</t>
        </is>
      </c>
      <c r="D11371" s="37" t="inlineStr">
        <is>
          <t>Trade -&gt; Gourgeist Small; Item (Linking Cord) -&gt; Gourgeist Small</t>
        </is>
      </c>
      <c r="E11371" s="37" t="inlineStr">
        <is>
          <t>Lv 30 -&gt; Gourgeist Small; Item (Linking Cord) -&gt; Gourgeist Small</t>
        </is>
      </c>
      <c r="F11371" s="37" t="inlineStr">
        <is>
          <t>Differs from upstream baseline</t>
        </is>
      </c>
      <c r="G11371" s="37"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37" t="inlineStr">
        <is>
          <t>2026-10-07</t>
        </is>
      </c>
      <c r="B11373" s="37" t="inlineStr">
        <is>
          <t>Abilities</t>
        </is>
      </c>
      <c r="C11373" s="37" t="inlineStr">
        <is>
          <t>Pupitar abilities</t>
        </is>
      </c>
      <c r="D11373" s="37" t="inlineStr">
        <is>
          <t>Shed Skin</t>
        </is>
      </c>
      <c r="E11373" s="37" t="inlineStr">
        <is>
          <t>Shed Skin / Shed Skin</t>
        </is>
      </c>
      <c r="F11373" s="37" t="inlineStr">
        <is>
          <t>Differs from upstream baseline</t>
        </is>
      </c>
      <c r="G11373" s="37"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37" t="inlineStr">
        <is>
          <t>2026-10-07</t>
        </is>
      </c>
      <c r="B11375" s="37" t="inlineStr">
        <is>
          <t>Pokemon Stats</t>
        </is>
      </c>
      <c r="C11375" s="37" t="inlineStr">
        <is>
          <t>Purrloin baseAttack</t>
        </is>
      </c>
      <c r="D11375" s="37" t="n">
        <v>50</v>
      </c>
      <c r="E11375" s="37" t="n">
        <v>53</v>
      </c>
      <c r="F11375" s="37" t="inlineStr">
        <is>
          <t>Differs from upstream baseline</t>
        </is>
      </c>
      <c r="G11375" s="37"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37" t="inlineStr">
        <is>
          <t>2026-10-07</t>
        </is>
      </c>
      <c r="B11377" s="37" t="inlineStr">
        <is>
          <t>Pokemon Stats</t>
        </is>
      </c>
      <c r="C11377" s="37" t="inlineStr">
        <is>
          <t>Purrloin baseSpDefense</t>
        </is>
      </c>
      <c r="D11377" s="37" t="n">
        <v>37</v>
      </c>
      <c r="E11377" s="37" t="n">
        <v>45</v>
      </c>
      <c r="F11377" s="37" t="inlineStr">
        <is>
          <t>Differs from upstream baseline</t>
        </is>
      </c>
      <c r="G11377" s="37"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37" t="inlineStr">
        <is>
          <t>2026-10-07</t>
        </is>
      </c>
      <c r="B11379" s="37" t="inlineStr">
        <is>
          <t>Pokemon Stats</t>
        </is>
      </c>
      <c r="C11379" s="37" t="inlineStr">
        <is>
          <t>Purugly baseDefense</t>
        </is>
      </c>
      <c r="D11379" s="37" t="n">
        <v>64</v>
      </c>
      <c r="E11379" s="37" t="n">
        <v>74</v>
      </c>
      <c r="F11379" s="37" t="inlineStr">
        <is>
          <t>Differs from upstream baseline</t>
        </is>
      </c>
      <c r="G11379" s="37"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37" t="inlineStr">
        <is>
          <t>2026-10-07</t>
        </is>
      </c>
      <c r="B11381" s="37" t="inlineStr">
        <is>
          <t>Abilities</t>
        </is>
      </c>
      <c r="C11381" s="37" t="inlineStr">
        <is>
          <t>Purugly abilities</t>
        </is>
      </c>
      <c r="D11381" s="37" t="inlineStr">
        <is>
          <t>Thick Fat / Own Tempo / Defiant</t>
        </is>
      </c>
      <c r="E11381" s="37" t="inlineStr">
        <is>
          <t>Limber / Thick Fat / Defiant</t>
        </is>
      </c>
      <c r="F11381" s="37" t="inlineStr">
        <is>
          <t>Differs from upstream baseline</t>
        </is>
      </c>
      <c r="G11381" s="37"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37" t="inlineStr">
        <is>
          <t>2026-10-07</t>
        </is>
      </c>
      <c r="B11383" s="37" t="inlineStr">
        <is>
          <t>Pokemon Stats</t>
        </is>
      </c>
      <c r="C11383" s="37" t="inlineStr">
        <is>
          <t>Pyroar baseSpAttack</t>
        </is>
      </c>
      <c r="D11383" s="37" t="n">
        <v>109</v>
      </c>
      <c r="E11383" s="37" t="n">
        <v>140</v>
      </c>
      <c r="F11383" s="37" t="inlineStr">
        <is>
          <t>Differs from upstream baseline</t>
        </is>
      </c>
      <c r="G11383" s="37"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37" t="inlineStr">
        <is>
          <t>2026-10-07</t>
        </is>
      </c>
      <c r="B11385" s="37" t="inlineStr">
        <is>
          <t>Abilities</t>
        </is>
      </c>
      <c r="C11385" s="37" t="inlineStr">
        <is>
          <t>Pyroar abilities</t>
        </is>
      </c>
      <c r="D11385" s="37" t="inlineStr">
        <is>
          <t>Rivalry / Unnerve / Moxie</t>
        </is>
      </c>
      <c r="E11385" s="37" t="inlineStr">
        <is>
          <t>Rivalry / Unnerve / Competitive</t>
        </is>
      </c>
      <c r="F11385" s="37" t="inlineStr">
        <is>
          <t>Differs from upstream baseline</t>
        </is>
      </c>
      <c r="G11385" s="37"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37" t="inlineStr">
        <is>
          <t>2026-10-07</t>
        </is>
      </c>
      <c r="B11387" s="37" t="inlineStr">
        <is>
          <t>Evolutions</t>
        </is>
      </c>
      <c r="C11387" s="37" t="inlineStr">
        <is>
          <t>Quilava evolution</t>
        </is>
      </c>
      <c r="D11387" s="37" t="inlineStr">
        <is>
          <t>Lv 36 -&gt; Typhlosion; None -&gt; Typhlosion Hisui</t>
        </is>
      </c>
      <c r="E11387" s="37" t="inlineStr">
        <is>
          <t>Lv 32 -&gt; Typhlosion; None -&gt; Typhlosion Hisui</t>
        </is>
      </c>
      <c r="F11387" s="37" t="inlineStr">
        <is>
          <t>Differs from upstream baseline</t>
        </is>
      </c>
      <c r="G11387" s="37"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37" t="inlineStr">
        <is>
          <t>2026-10-07</t>
        </is>
      </c>
      <c r="B11389" s="37" t="inlineStr">
        <is>
          <t>Pokemon Stats</t>
        </is>
      </c>
      <c r="C11389" s="37" t="inlineStr">
        <is>
          <t>Qwilfish baseAttack</t>
        </is>
      </c>
      <c r="D11389" s="37" t="n">
        <v>95</v>
      </c>
      <c r="E11389" s="37" t="n">
        <v>115</v>
      </c>
      <c r="F11389" s="37" t="inlineStr">
        <is>
          <t>Differs from upstream baseline</t>
        </is>
      </c>
      <c r="G11389" s="37"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37" t="inlineStr">
        <is>
          <t>2026-10-07</t>
        </is>
      </c>
      <c r="B11391" s="37" t="inlineStr">
        <is>
          <t>Pokemon Stats</t>
        </is>
      </c>
      <c r="C11391" s="37" t="inlineStr">
        <is>
          <t>Qwilfish baseSpAttack</t>
        </is>
      </c>
      <c r="D11391" s="37" t="n">
        <v>55</v>
      </c>
      <c r="E11391" s="37" t="n">
        <v>65</v>
      </c>
      <c r="F11391" s="37" t="inlineStr">
        <is>
          <t>Differs from upstream baseline</t>
        </is>
      </c>
      <c r="G11391" s="37"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37" t="inlineStr">
        <is>
          <t>2026-10-07</t>
        </is>
      </c>
      <c r="B11393" s="37" t="inlineStr">
        <is>
          <t>Abilities</t>
        </is>
      </c>
      <c r="C11393" s="37" t="inlineStr">
        <is>
          <t>Qwilfish abilities</t>
        </is>
      </c>
      <c r="D11393" s="37" t="inlineStr">
        <is>
          <t>Poison Point / Swift Swim / Intimidate</t>
        </is>
      </c>
      <c r="E11393" s="37" t="inlineStr">
        <is>
          <t>Swift Swim / Swift Swim / Intimidate</t>
        </is>
      </c>
      <c r="F11393" s="37" t="inlineStr">
        <is>
          <t>Differs from upstream baseline</t>
        </is>
      </c>
      <c r="G11393" s="37"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37" t="inlineStr">
        <is>
          <t>2026-10-07</t>
        </is>
      </c>
      <c r="B11395" s="37" t="inlineStr">
        <is>
          <t>Pokemon Stats</t>
        </is>
      </c>
      <c r="C11395" s="37" t="inlineStr">
        <is>
          <t>Raichu baseSpDefense</t>
        </is>
      </c>
      <c r="D11395" s="37" t="n">
        <v>80</v>
      </c>
      <c r="E11395" s="37" t="n">
        <v>85</v>
      </c>
      <c r="F11395" s="37" t="inlineStr">
        <is>
          <t>Differs from upstream baseline</t>
        </is>
      </c>
      <c r="G11395" s="37"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37" t="inlineStr">
        <is>
          <t>2026-10-07</t>
        </is>
      </c>
      <c r="B11397" s="37" t="inlineStr">
        <is>
          <t>Pokemon Stats</t>
        </is>
      </c>
      <c r="C11397" s="37" t="inlineStr">
        <is>
          <t>Raichu baseHP</t>
        </is>
      </c>
      <c r="D11397" s="37" t="n">
        <v>60</v>
      </c>
      <c r="E11397" s="37" t="n">
        <v>74</v>
      </c>
      <c r="F11397" s="37" t="inlineStr">
        <is>
          <t>Differs from upstream baseline</t>
        </is>
      </c>
      <c r="G11397" s="37"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37" t="inlineStr">
        <is>
          <t>2026-10-07</t>
        </is>
      </c>
      <c r="B11399" s="37" t="inlineStr">
        <is>
          <t>Pokemon Stats</t>
        </is>
      </c>
      <c r="C11399" s="37" t="inlineStr">
        <is>
          <t>Raichu baseDefense</t>
        </is>
      </c>
      <c r="D11399" s="37" t="n">
        <v>50</v>
      </c>
      <c r="E11399" s="37" t="n">
        <v>68</v>
      </c>
      <c r="F11399" s="37" t="inlineStr">
        <is>
          <t>Differs from upstream baseline</t>
        </is>
      </c>
      <c r="G11399" s="37"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37" t="inlineStr">
        <is>
          <t>2026-10-07</t>
        </is>
      </c>
      <c r="B11401" s="37" t="inlineStr">
        <is>
          <t>Abilities</t>
        </is>
      </c>
      <c r="C11401" s="37" t="inlineStr">
        <is>
          <t>Ralts abilities</t>
        </is>
      </c>
      <c r="D11401" s="37" t="inlineStr">
        <is>
          <t>Synchronize / Trace / Telepathy</t>
        </is>
      </c>
      <c r="E11401" s="37" t="inlineStr">
        <is>
          <t>Trace / Trace / Telepathy</t>
        </is>
      </c>
      <c r="F11401" s="37" t="inlineStr">
        <is>
          <t>Differs from upstream baseline</t>
        </is>
      </c>
      <c r="G11401" s="37"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37" t="inlineStr">
        <is>
          <t>2026-10-07</t>
        </is>
      </c>
      <c r="B11403" s="37" t="inlineStr">
        <is>
          <t>Pokemon Stats</t>
        </is>
      </c>
      <c r="C11403" s="37" t="inlineStr">
        <is>
          <t>Rampardos baseDefense</t>
        </is>
      </c>
      <c r="D11403" s="37" t="n">
        <v>60</v>
      </c>
      <c r="E11403" s="37" t="n">
        <v>80</v>
      </c>
      <c r="F11403" s="37" t="inlineStr">
        <is>
          <t>Differs from upstream baseline</t>
        </is>
      </c>
      <c r="G11403" s="37"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37" t="inlineStr">
        <is>
          <t>2026-10-07</t>
        </is>
      </c>
      <c r="B11405" s="37" t="inlineStr">
        <is>
          <t>Pokemon Stats</t>
        </is>
      </c>
      <c r="C11405" s="37" t="inlineStr">
        <is>
          <t>Rampardos baseSpDefense</t>
        </is>
      </c>
      <c r="D11405" s="37" t="n">
        <v>50</v>
      </c>
      <c r="E11405" s="37" t="n">
        <v>70</v>
      </c>
      <c r="F11405" s="37" t="inlineStr">
        <is>
          <t>Differs from upstream baseline</t>
        </is>
      </c>
      <c r="G11405" s="37"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37" t="inlineStr">
        <is>
          <t>2026-10-07</t>
        </is>
      </c>
      <c r="B11407" s="37" t="inlineStr">
        <is>
          <t>Pokemon Stats</t>
        </is>
      </c>
      <c r="C11407" s="37" t="inlineStr">
        <is>
          <t>Rapidash baseHP</t>
        </is>
      </c>
      <c r="D11407" s="37" t="n">
        <v>65</v>
      </c>
      <c r="E11407" s="37" t="n">
        <v>70</v>
      </c>
      <c r="F11407" s="37" t="inlineStr">
        <is>
          <t>Differs from upstream baseline</t>
        </is>
      </c>
      <c r="G11407" s="37"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37" t="inlineStr">
        <is>
          <t>2026-10-07</t>
        </is>
      </c>
      <c r="B11409" s="37" t="inlineStr">
        <is>
          <t>Pokemon Stats</t>
        </is>
      </c>
      <c r="C11409" s="37" t="inlineStr">
        <is>
          <t>Rapidash baseDefense</t>
        </is>
      </c>
      <c r="D11409" s="37" t="n">
        <v>70</v>
      </c>
      <c r="E11409" s="37" t="n">
        <v>75</v>
      </c>
      <c r="F11409" s="37" t="inlineStr">
        <is>
          <t>Differs from upstream baseline</t>
        </is>
      </c>
      <c r="G11409" s="37"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37" t="inlineStr">
        <is>
          <t>2026-10-07</t>
        </is>
      </c>
      <c r="B11411" s="37" t="inlineStr">
        <is>
          <t>Pokemon Stats</t>
        </is>
      </c>
      <c r="C11411" s="37" t="inlineStr">
        <is>
          <t>Rapidash baseSpDefense</t>
        </is>
      </c>
      <c r="D11411" s="37" t="n">
        <v>80</v>
      </c>
      <c r="E11411" s="37" t="n">
        <v>85</v>
      </c>
      <c r="F11411" s="37" t="inlineStr">
        <is>
          <t>Differs from upstream baseline</t>
        </is>
      </c>
      <c r="G11411" s="37"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37" t="inlineStr">
        <is>
          <t>2026-10-07</t>
        </is>
      </c>
      <c r="B11413" s="37" t="inlineStr">
        <is>
          <t>Abilities</t>
        </is>
      </c>
      <c r="C11413" s="37" t="inlineStr">
        <is>
          <t>Rapidash abilities</t>
        </is>
      </c>
      <c r="D11413" s="37" t="inlineStr">
        <is>
          <t>Run Away / Flash Fire / Flame Body</t>
        </is>
      </c>
      <c r="E11413" s="37" t="inlineStr">
        <is>
          <t>Reckless / Reckless / Flame Body</t>
        </is>
      </c>
      <c r="F11413" s="37" t="inlineStr">
        <is>
          <t>Differs from upstream baseline</t>
        </is>
      </c>
      <c r="G11413" s="37"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37" t="inlineStr">
        <is>
          <t>2026-10-07</t>
        </is>
      </c>
      <c r="B11415" s="37" t="inlineStr">
        <is>
          <t>Abilities</t>
        </is>
      </c>
      <c r="C11415" s="37" t="inlineStr">
        <is>
          <t>Raticate abilities</t>
        </is>
      </c>
      <c r="D11415" s="37" t="inlineStr">
        <is>
          <t>Run Away / Guts / Hustle</t>
        </is>
      </c>
      <c r="E11415" s="37" t="inlineStr">
        <is>
          <t>Guts / Guts / Hustle</t>
        </is>
      </c>
      <c r="F11415" s="37" t="inlineStr">
        <is>
          <t>Differs from upstream baseline</t>
        </is>
      </c>
      <c r="G11415" s="37"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37" t="inlineStr">
        <is>
          <t>2026-10-07</t>
        </is>
      </c>
      <c r="B11417" s="37" t="inlineStr">
        <is>
          <t>Pokemon Stats</t>
        </is>
      </c>
      <c r="C11417" s="37" t="inlineStr">
        <is>
          <t>Raticate baseDefense</t>
        </is>
      </c>
      <c r="D11417" s="37" t="n">
        <v>70</v>
      </c>
      <c r="E11417" s="37" t="n">
        <v>81</v>
      </c>
      <c r="F11417" s="37" t="inlineStr">
        <is>
          <t>Differs from upstream baseline</t>
        </is>
      </c>
      <c r="G11417" s="37"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37" t="inlineStr">
        <is>
          <t>2026-10-07</t>
        </is>
      </c>
      <c r="B11419" s="37" t="inlineStr">
        <is>
          <t>Pokemon Stats</t>
        </is>
      </c>
      <c r="C11419" s="37" t="inlineStr">
        <is>
          <t>Raticate baseSpeed</t>
        </is>
      </c>
      <c r="D11419" s="37" t="n">
        <v>77</v>
      </c>
      <c r="E11419" s="37" t="n">
        <v>88</v>
      </c>
      <c r="F11419" s="37" t="inlineStr">
        <is>
          <t>Differs from upstream baseline</t>
        </is>
      </c>
      <c r="G11419" s="37"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37" t="inlineStr">
        <is>
          <t>2026-10-07</t>
        </is>
      </c>
      <c r="B11421" s="37" t="inlineStr">
        <is>
          <t>Abilities</t>
        </is>
      </c>
      <c r="C11421" s="37" t="inlineStr">
        <is>
          <t>Rattata abilities</t>
        </is>
      </c>
      <c r="D11421" s="37" t="inlineStr">
        <is>
          <t>Gluttony / Hustle / Thick Fat</t>
        </is>
      </c>
      <c r="E11421" s="37" t="inlineStr">
        <is>
          <t>Guts / Guts / Thick Fat</t>
        </is>
      </c>
      <c r="F11421" s="37" t="inlineStr">
        <is>
          <t>Differs from upstream baseline</t>
        </is>
      </c>
      <c r="G11421" s="37"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37" t="inlineStr">
        <is>
          <t>2026-10-07</t>
        </is>
      </c>
      <c r="B11423" s="37" t="inlineStr">
        <is>
          <t>Pokemon Stats</t>
        </is>
      </c>
      <c r="C11423" s="37" t="inlineStr">
        <is>
          <t>Regice baseSpAttack</t>
        </is>
      </c>
      <c r="D11423" s="37" t="n">
        <v>100</v>
      </c>
      <c r="E11423" s="37" t="n">
        <v>120</v>
      </c>
      <c r="F11423" s="37" t="inlineStr">
        <is>
          <t>Differs from upstream baseline</t>
        </is>
      </c>
      <c r="G11423" s="37"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37" t="inlineStr">
        <is>
          <t>2026-10-07</t>
        </is>
      </c>
      <c r="B11425" s="37" t="inlineStr">
        <is>
          <t>Abilities</t>
        </is>
      </c>
      <c r="C11425" s="37" t="inlineStr">
        <is>
          <t>Regigigas abilities</t>
        </is>
      </c>
      <c r="D11425" s="37" t="inlineStr">
        <is>
          <t>Slow Start</t>
        </is>
      </c>
      <c r="E11425" s="37" t="inlineStr">
        <is>
          <t>Clear Body</t>
        </is>
      </c>
      <c r="F11425" s="37" t="inlineStr">
        <is>
          <t>Differs from upstream baseline</t>
        </is>
      </c>
      <c r="G11425" s="37"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37" t="inlineStr">
        <is>
          <t>2026-10-07</t>
        </is>
      </c>
      <c r="B11427" s="37" t="inlineStr">
        <is>
          <t>Abilities</t>
        </is>
      </c>
      <c r="C11427" s="37" t="inlineStr">
        <is>
          <t>Regirock abilities</t>
        </is>
      </c>
      <c r="D11427" s="37" t="inlineStr">
        <is>
          <t>Clear Body / Sturdy</t>
        </is>
      </c>
      <c r="E11427" s="37" t="inlineStr">
        <is>
          <t>Solid Rock / Clear Body / Sturdy</t>
        </is>
      </c>
      <c r="F11427" s="37" t="inlineStr">
        <is>
          <t>Differs from upstream baseline</t>
        </is>
      </c>
      <c r="G11427" s="37"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37" t="inlineStr">
        <is>
          <t>2026-10-07</t>
        </is>
      </c>
      <c r="B11429" s="37" t="inlineStr">
        <is>
          <t>Pokemon Stats</t>
        </is>
      </c>
      <c r="C11429" s="37" t="inlineStr">
        <is>
          <t>Registeel baseDefense</t>
        </is>
      </c>
      <c r="D11429" s="37" t="n">
        <v>150</v>
      </c>
      <c r="E11429" s="37" t="n">
        <v>200</v>
      </c>
      <c r="F11429" s="37" t="inlineStr">
        <is>
          <t>Differs from upstream baseline</t>
        </is>
      </c>
      <c r="G11429" s="37"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37" t="inlineStr">
        <is>
          <t>2026-10-07</t>
        </is>
      </c>
      <c r="B11431" s="37" t="inlineStr">
        <is>
          <t>Pokemon Stats</t>
        </is>
      </c>
      <c r="C11431" s="37" t="inlineStr">
        <is>
          <t>Registeel baseSpDefense</t>
        </is>
      </c>
      <c r="D11431" s="37" t="n">
        <v>150</v>
      </c>
      <c r="E11431" s="37" t="n">
        <v>200</v>
      </c>
      <c r="F11431" s="37" t="inlineStr">
        <is>
          <t>Differs from upstream baseline</t>
        </is>
      </c>
      <c r="G11431" s="37"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37" t="inlineStr">
        <is>
          <t>2026-10-07</t>
        </is>
      </c>
      <c r="B11433" s="37" t="inlineStr">
        <is>
          <t>Abilities</t>
        </is>
      </c>
      <c r="C11433" s="37" t="inlineStr">
        <is>
          <t>Registeel abilities</t>
        </is>
      </c>
      <c r="D11433" s="37" t="inlineStr">
        <is>
          <t>Clear Body / Light Metal</t>
        </is>
      </c>
      <c r="E11433" s="37" t="inlineStr">
        <is>
          <t>Filter / Clear Body / Light Metal</t>
        </is>
      </c>
      <c r="F11433" s="37" t="inlineStr">
        <is>
          <t>Differs from upstream baseline</t>
        </is>
      </c>
      <c r="G11433" s="37"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37" t="inlineStr">
        <is>
          <t>2026-10-07</t>
        </is>
      </c>
      <c r="B11435" s="37" t="inlineStr">
        <is>
          <t>Pokemon Stats</t>
        </is>
      </c>
      <c r="C11435" s="37" t="inlineStr">
        <is>
          <t>Reuniclus baseAttack</t>
        </is>
      </c>
      <c r="D11435" s="37" t="n">
        <v>65</v>
      </c>
      <c r="E11435" s="37" t="n">
        <v>30</v>
      </c>
      <c r="F11435" s="37" t="inlineStr">
        <is>
          <t>Differs from upstream baseline</t>
        </is>
      </c>
      <c r="G11435" s="37"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37" t="inlineStr">
        <is>
          <t>2026-10-07</t>
        </is>
      </c>
      <c r="B11437" s="37" t="inlineStr">
        <is>
          <t>Pokemon Stats</t>
        </is>
      </c>
      <c r="C11437" s="37" t="inlineStr">
        <is>
          <t>Reuniclus baseSpAttack</t>
        </is>
      </c>
      <c r="D11437" s="37" t="n">
        <v>125</v>
      </c>
      <c r="E11437" s="37" t="n">
        <v>146</v>
      </c>
      <c r="F11437" s="37" t="inlineStr">
        <is>
          <t>Differs from upstream baseline</t>
        </is>
      </c>
      <c r="G11437" s="37"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37" t="inlineStr">
        <is>
          <t>2026-10-07</t>
        </is>
      </c>
      <c r="B11439" s="37" t="inlineStr">
        <is>
          <t>Abilities</t>
        </is>
      </c>
      <c r="C11439" s="37" t="inlineStr">
        <is>
          <t>Rhyperior abilities</t>
        </is>
      </c>
      <c r="D11439" s="37" t="inlineStr">
        <is>
          <t>Lightning Rod / Solid Rock / Reckless</t>
        </is>
      </c>
      <c r="E11439" s="37" t="inlineStr">
        <is>
          <t>Solid Rock / Solid Rock / Reckless</t>
        </is>
      </c>
      <c r="F11439" s="37" t="inlineStr">
        <is>
          <t>Differs from upstream baseline</t>
        </is>
      </c>
      <c r="G11439" s="37"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37" t="inlineStr">
        <is>
          <t>2026-10-07</t>
        </is>
      </c>
      <c r="B11441" s="37" t="inlineStr">
        <is>
          <t>Evolutions</t>
        </is>
      </c>
      <c r="C11441" s="37" t="inlineStr">
        <is>
          <t>Riolu evolution</t>
        </is>
      </c>
      <c r="D11441" s="37" t="inlineStr">
        <is>
          <t>Friendship Day -&gt; Lucario</t>
        </is>
      </c>
      <c r="E11441" s="37" t="inlineStr">
        <is>
          <t>Lv 36 -&gt; Lucario</t>
        </is>
      </c>
      <c r="F11441" s="37" t="inlineStr">
        <is>
          <t>Differs from upstream baseline</t>
        </is>
      </c>
      <c r="G11441" s="37"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37" t="inlineStr">
        <is>
          <t>2026-10-07</t>
        </is>
      </c>
      <c r="B11443" s="37" t="inlineStr">
        <is>
          <t>Abilities</t>
        </is>
      </c>
      <c r="C11443" s="37" t="inlineStr">
        <is>
          <t>Roselia abilities</t>
        </is>
      </c>
      <c r="D11443" s="37" t="inlineStr">
        <is>
          <t>Natural Cure / Poison Point / Leaf Guard</t>
        </is>
      </c>
      <c r="E11443" s="37" t="inlineStr">
        <is>
          <t>Natural Cure / Natural Cure / Leaf Guard</t>
        </is>
      </c>
      <c r="F11443" s="37" t="inlineStr">
        <is>
          <t>Differs from upstream baseline</t>
        </is>
      </c>
      <c r="G11443" s="37"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37" t="inlineStr">
        <is>
          <t>2026-10-07</t>
        </is>
      </c>
      <c r="B11445" s="37" t="inlineStr">
        <is>
          <t>Pokemon Stats</t>
        </is>
      </c>
      <c r="C11445" s="37" t="inlineStr">
        <is>
          <t>Roserade baseDefense</t>
        </is>
      </c>
      <c r="D11445" s="37" t="n">
        <v>65</v>
      </c>
      <c r="E11445" s="37" t="n">
        <v>55</v>
      </c>
      <c r="F11445" s="37" t="inlineStr">
        <is>
          <t>Differs from upstream baseline</t>
        </is>
      </c>
      <c r="G11445" s="37"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37" t="inlineStr">
        <is>
          <t>2026-10-07</t>
        </is>
      </c>
      <c r="B11447" s="37" t="inlineStr">
        <is>
          <t>Pokemon Stats</t>
        </is>
      </c>
      <c r="C11447" s="37" t="inlineStr">
        <is>
          <t>Rotom baseAttack</t>
        </is>
      </c>
      <c r="D11447" s="37" t="n">
        <v>50</v>
      </c>
      <c r="E11447" s="37" t="n">
        <v>65</v>
      </c>
      <c r="F11447" s="37" t="inlineStr">
        <is>
          <t>Differs from upstream baseline</t>
        </is>
      </c>
      <c r="G11447" s="37"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37" t="inlineStr">
        <is>
          <t>2026-10-07</t>
        </is>
      </c>
      <c r="B11449" s="37" t="inlineStr">
        <is>
          <t>Pokemon Stats</t>
        </is>
      </c>
      <c r="C11449" s="37" t="inlineStr">
        <is>
          <t>Rotom baseSpAttack</t>
        </is>
      </c>
      <c r="D11449" s="37" t="n">
        <v>95</v>
      </c>
      <c r="E11449" s="37" t="n">
        <v>105</v>
      </c>
      <c r="F11449" s="37" t="inlineStr">
        <is>
          <t>Differs from upstream baseline</t>
        </is>
      </c>
      <c r="G11449" s="37"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37" t="inlineStr">
        <is>
          <t>2026-10-07</t>
        </is>
      </c>
      <c r="B11451" s="37" t="inlineStr">
        <is>
          <t>Pokemon Stats</t>
        </is>
      </c>
      <c r="C11451" s="37" t="inlineStr">
        <is>
          <t>Rotom baseSpeed</t>
        </is>
      </c>
      <c r="D11451" s="37" t="n">
        <v>86</v>
      </c>
      <c r="E11451" s="37" t="n">
        <v>91</v>
      </c>
      <c r="F11451" s="37" t="inlineStr">
        <is>
          <t>Differs from upstream baseline</t>
        </is>
      </c>
      <c r="G11451" s="37"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37" t="inlineStr">
        <is>
          <t>2026-10-07</t>
        </is>
      </c>
      <c r="B11453" s="37" t="inlineStr">
        <is>
          <t>Pokemon Stats</t>
        </is>
      </c>
      <c r="C11453" s="37" t="inlineStr">
        <is>
          <t>Rufflet baseSpAttack</t>
        </is>
      </c>
      <c r="D11453" s="37" t="n">
        <v>37</v>
      </c>
      <c r="E11453" s="37" t="n">
        <v>30</v>
      </c>
      <c r="F11453" s="37" t="inlineStr">
        <is>
          <t>Differs from upstream baseline</t>
        </is>
      </c>
      <c r="G11453" s="37"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37" t="inlineStr">
        <is>
          <t>2026-10-07</t>
        </is>
      </c>
      <c r="B11455" s="37" t="inlineStr">
        <is>
          <t>Evolutions</t>
        </is>
      </c>
      <c r="C11455" s="37" t="inlineStr">
        <is>
          <t>Rufflet evolution</t>
        </is>
      </c>
      <c r="D11455" s="37" t="inlineStr">
        <is>
          <t>Lv 54 -&gt; Braviary; None -&gt; Braviary Hisui</t>
        </is>
      </c>
      <c r="E11455" s="37" t="inlineStr">
        <is>
          <t>Lv 42 -&gt; Braviary; None -&gt; Braviary Hisui</t>
        </is>
      </c>
      <c r="F11455" s="37" t="inlineStr">
        <is>
          <t>Differs from upstream baseline</t>
        </is>
      </c>
      <c r="G11455" s="37"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37" t="inlineStr">
        <is>
          <t>2026-10-07</t>
        </is>
      </c>
      <c r="B11457" s="37" t="inlineStr">
        <is>
          <t>Pokemon Stats</t>
        </is>
      </c>
      <c r="C11457" s="37" t="inlineStr">
        <is>
          <t>Runerigus baseSpAttack</t>
        </is>
      </c>
      <c r="D11457" s="37" t="n">
        <v>50</v>
      </c>
      <c r="E11457" s="37" t="n">
        <v>30</v>
      </c>
      <c r="F11457" s="37" t="inlineStr">
        <is>
          <t>Differs from upstream baseline</t>
        </is>
      </c>
      <c r="G11457" s="37"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37" t="inlineStr">
        <is>
          <t>2026-10-07</t>
        </is>
      </c>
      <c r="B11459" s="37" t="inlineStr">
        <is>
          <t>Pokemon Stats</t>
        </is>
      </c>
      <c r="C11459" s="37" t="inlineStr">
        <is>
          <t>Sableye baseAttack</t>
        </is>
      </c>
      <c r="D11459" s="37" t="n">
        <v>75</v>
      </c>
      <c r="E11459" s="37" t="n">
        <v>105</v>
      </c>
      <c r="F11459" s="37" t="inlineStr">
        <is>
          <t>Differs from upstream baseline</t>
        </is>
      </c>
      <c r="G11459" s="37"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37" t="inlineStr">
        <is>
          <t>2026-10-07</t>
        </is>
      </c>
      <c r="B11461" s="37" t="inlineStr">
        <is>
          <t>Pokemon Stats</t>
        </is>
      </c>
      <c r="C11461" s="37" t="inlineStr">
        <is>
          <t>Sableye baseSpDefense</t>
        </is>
      </c>
      <c r="D11461" s="37" t="n">
        <v>65</v>
      </c>
      <c r="E11461" s="37" t="n">
        <v>95</v>
      </c>
      <c r="F11461" s="37" t="inlineStr">
        <is>
          <t>Differs from upstream baseline</t>
        </is>
      </c>
      <c r="G11461" s="37"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37" t="inlineStr">
        <is>
          <t>2026-10-07</t>
        </is>
      </c>
      <c r="B11463" s="37" t="inlineStr">
        <is>
          <t>Pokemon Stats</t>
        </is>
      </c>
      <c r="C11463" s="37" t="inlineStr">
        <is>
          <t>Sableye baseAttack</t>
        </is>
      </c>
      <c r="D11463" s="37" t="n">
        <v>85</v>
      </c>
      <c r="E11463" s="37" t="n">
        <v>115</v>
      </c>
      <c r="F11463" s="37" t="inlineStr">
        <is>
          <t>Differs from upstream baseline</t>
        </is>
      </c>
      <c r="G11463" s="37"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37" t="inlineStr">
        <is>
          <t>2026-10-07</t>
        </is>
      </c>
      <c r="B11465" s="37" t="inlineStr">
        <is>
          <t>Pokemon Stats</t>
        </is>
      </c>
      <c r="C11465" s="37" t="inlineStr">
        <is>
          <t>Sableye baseSpDefense</t>
        </is>
      </c>
      <c r="D11465" s="37" t="n">
        <v>115</v>
      </c>
      <c r="E11465" s="37" t="n">
        <v>145</v>
      </c>
      <c r="F11465" s="37" t="inlineStr">
        <is>
          <t>Differs from upstream baseline</t>
        </is>
      </c>
      <c r="G11465" s="37"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37" t="inlineStr">
        <is>
          <t>2026-10-07</t>
        </is>
      </c>
      <c r="B11467" s="37" t="inlineStr">
        <is>
          <t>Abilities</t>
        </is>
      </c>
      <c r="C11467" s="37" t="inlineStr">
        <is>
          <t>Salamence abilities</t>
        </is>
      </c>
      <c r="D11467" s="37" t="inlineStr">
        <is>
          <t>Intimidate / Moxie</t>
        </is>
      </c>
      <c r="E11467" s="37" t="inlineStr">
        <is>
          <t>Intimidate / Intimidate / Moxie</t>
        </is>
      </c>
      <c r="F11467" s="37" t="inlineStr">
        <is>
          <t>Differs from upstream baseline</t>
        </is>
      </c>
      <c r="G11467" s="37"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37" t="inlineStr">
        <is>
          <t>2026-10-07</t>
        </is>
      </c>
      <c r="B11469" s="37" t="inlineStr">
        <is>
          <t>Pokemon Stats</t>
        </is>
      </c>
      <c r="C11469" s="37" t="inlineStr">
        <is>
          <t>Samurott baseSpeed</t>
        </is>
      </c>
      <c r="D11469" s="37" t="n">
        <v>70</v>
      </c>
      <c r="E11469" s="37" t="n">
        <v>80</v>
      </c>
      <c r="F11469" s="37" t="inlineStr">
        <is>
          <t>Differs from upstream baseline</t>
        </is>
      </c>
      <c r="G11469" s="37"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37" t="inlineStr">
        <is>
          <t>2026-10-07</t>
        </is>
      </c>
      <c r="B11471" s="37" t="inlineStr">
        <is>
          <t>Abilities</t>
        </is>
      </c>
      <c r="C11471" s="37" t="inlineStr">
        <is>
          <t>Sandaconda abilities</t>
        </is>
      </c>
      <c r="D11471" s="37" t="inlineStr">
        <is>
          <t>Sand Spit / Shed Skin / Sand Veil</t>
        </is>
      </c>
      <c r="E11471" s="37" t="inlineStr">
        <is>
          <t>Shed Skin / Shed Skin / Sand Veil</t>
        </is>
      </c>
      <c r="F11471" s="37" t="inlineStr">
        <is>
          <t>Differs from upstream baseline</t>
        </is>
      </c>
      <c r="G11471" s="37"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37" t="inlineStr">
        <is>
          <t>2026-10-07</t>
        </is>
      </c>
      <c r="B11473" s="37" t="inlineStr">
        <is>
          <t>Pokemon Stats</t>
        </is>
      </c>
      <c r="C11473" s="37" t="inlineStr">
        <is>
          <t>Sandile baseSpAttack</t>
        </is>
      </c>
      <c r="D11473" s="37" t="n">
        <v>35</v>
      </c>
      <c r="E11473" s="37" t="n">
        <v>30</v>
      </c>
      <c r="F11473" s="37" t="inlineStr">
        <is>
          <t>Differs from upstream baseline</t>
        </is>
      </c>
      <c r="G11473" s="37"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37" t="inlineStr">
        <is>
          <t>2026-10-07</t>
        </is>
      </c>
      <c r="B11475" s="37" t="inlineStr">
        <is>
          <t>Pokemon Stats</t>
        </is>
      </c>
      <c r="C11475" s="37" t="inlineStr">
        <is>
          <t>Sandshrew baseDefense</t>
        </is>
      </c>
      <c r="D11475" s="37" t="n">
        <v>85</v>
      </c>
      <c r="E11475" s="37" t="n">
        <v>90</v>
      </c>
      <c r="F11475" s="37" t="inlineStr">
        <is>
          <t>Differs from upstream baseline</t>
        </is>
      </c>
      <c r="G11475" s="37"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37" t="inlineStr">
        <is>
          <t>2026-10-07</t>
        </is>
      </c>
      <c r="B11477" s="37" t="inlineStr">
        <is>
          <t>Pokemon Stats</t>
        </is>
      </c>
      <c r="C11477" s="37" t="inlineStr">
        <is>
          <t>Sandshrew baseSpDefense</t>
        </is>
      </c>
      <c r="D11477" s="37" t="n">
        <v>30</v>
      </c>
      <c r="E11477" s="37" t="n">
        <v>35</v>
      </c>
      <c r="F11477" s="37" t="inlineStr">
        <is>
          <t>Differs from upstream baseline</t>
        </is>
      </c>
      <c r="G11477" s="37"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37" t="inlineStr">
        <is>
          <t>2026-10-07</t>
        </is>
      </c>
      <c r="B11479" s="37" t="inlineStr">
        <is>
          <t>Pokemon Stats</t>
        </is>
      </c>
      <c r="C11479" s="37" t="inlineStr">
        <is>
          <t>Sandshrew baseSpAttack</t>
        </is>
      </c>
      <c r="D11479" s="37" t="n">
        <v>10</v>
      </c>
      <c r="E11479" s="37" t="n">
        <v>11</v>
      </c>
      <c r="F11479" s="37" t="inlineStr">
        <is>
          <t>Differs from upstream baseline</t>
        </is>
      </c>
      <c r="G11479" s="37"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37" t="inlineStr">
        <is>
          <t>2026-10-07</t>
        </is>
      </c>
      <c r="B11481" s="37" t="inlineStr">
        <is>
          <t>Pokemon Stats</t>
        </is>
      </c>
      <c r="C11481" s="37" t="inlineStr">
        <is>
          <t>Sandshrew baseSpeed</t>
        </is>
      </c>
      <c r="D11481" s="37" t="n">
        <v>40</v>
      </c>
      <c r="E11481" s="37" t="n">
        <v>42</v>
      </c>
      <c r="F11481" s="37" t="inlineStr">
        <is>
          <t>Differs from upstream baseline</t>
        </is>
      </c>
      <c r="G11481" s="37"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37" t="inlineStr">
        <is>
          <t>2026-10-07</t>
        </is>
      </c>
      <c r="B11483" s="37" t="inlineStr">
        <is>
          <t>Pokemon Stats</t>
        </is>
      </c>
      <c r="C11483" s="37" t="inlineStr">
        <is>
          <t>Sandslash baseSpAttack</t>
        </is>
      </c>
      <c r="D11483" s="37" t="n">
        <v>45</v>
      </c>
      <c r="E11483" s="37" t="n">
        <v>25</v>
      </c>
      <c r="F11483" s="37" t="inlineStr">
        <is>
          <t>Differs from upstream baseline</t>
        </is>
      </c>
      <c r="G11483" s="37"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37" t="inlineStr">
        <is>
          <t>2026-10-07</t>
        </is>
      </c>
      <c r="B11485" s="37" t="inlineStr">
        <is>
          <t>Abilities</t>
        </is>
      </c>
      <c r="C11485" s="37" t="inlineStr">
        <is>
          <t>Sandslash abilities</t>
        </is>
      </c>
      <c r="D11485" s="37" t="inlineStr">
        <is>
          <t>Sand Veil / Sand Rush</t>
        </is>
      </c>
      <c r="E11485" s="37" t="inlineStr">
        <is>
          <t>Rough Skin / Rough Skin / Sand Rush</t>
        </is>
      </c>
      <c r="F11485" s="37" t="inlineStr">
        <is>
          <t>Differs from upstream baseline</t>
        </is>
      </c>
      <c r="G11485" s="37"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37" t="inlineStr">
        <is>
          <t>2026-10-07</t>
        </is>
      </c>
      <c r="B11487" s="37" t="inlineStr">
        <is>
          <t>Pokemon Stats</t>
        </is>
      </c>
      <c r="C11487" s="37" t="inlineStr">
        <is>
          <t>Sandslash baseSpDefense</t>
        </is>
      </c>
      <c r="D11487" s="37" t="n">
        <v>65</v>
      </c>
      <c r="E11487" s="37" t="n">
        <v>72</v>
      </c>
      <c r="F11487" s="37" t="inlineStr">
        <is>
          <t>Differs from upstream baseline</t>
        </is>
      </c>
      <c r="G11487" s="37"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37" t="inlineStr">
        <is>
          <t>2026-10-07</t>
        </is>
      </c>
      <c r="B11489" s="37" t="inlineStr">
        <is>
          <t>Pokemon Stats</t>
        </is>
      </c>
      <c r="C11489" s="37" t="inlineStr">
        <is>
          <t>Sawk baseAttack</t>
        </is>
      </c>
      <c r="D11489" s="37" t="n">
        <v>125</v>
      </c>
      <c r="E11489" s="37" t="n">
        <v>131</v>
      </c>
      <c r="F11489" s="37" t="inlineStr">
        <is>
          <t>Differs from upstream baseline</t>
        </is>
      </c>
      <c r="G11489" s="37"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37" t="inlineStr">
        <is>
          <t>2026-10-07</t>
        </is>
      </c>
      <c r="B11491" s="37" t="inlineStr">
        <is>
          <t>Pokemon Stats</t>
        </is>
      </c>
      <c r="C11491" s="37" t="inlineStr">
        <is>
          <t>Sawk baseSpDefense</t>
        </is>
      </c>
      <c r="D11491" s="37" t="n">
        <v>75</v>
      </c>
      <c r="E11491" s="37" t="n">
        <v>80</v>
      </c>
      <c r="F11491" s="37" t="inlineStr">
        <is>
          <t>Differs from upstream baseline</t>
        </is>
      </c>
      <c r="G11491" s="37"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37" t="inlineStr">
        <is>
          <t>2026-10-07</t>
        </is>
      </c>
      <c r="B11493" s="37" t="inlineStr">
        <is>
          <t>Pokemon Stats</t>
        </is>
      </c>
      <c r="C11493" s="37" t="inlineStr">
        <is>
          <t>Sawsbuck baseAttack</t>
        </is>
      </c>
      <c r="D11493" s="37" t="n">
        <v>100</v>
      </c>
      <c r="E11493" s="37" t="n">
        <v>116</v>
      </c>
      <c r="F11493" s="37" t="inlineStr">
        <is>
          <t>Differs from upstream baseline</t>
        </is>
      </c>
      <c r="G11493" s="37"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37" t="inlineStr">
        <is>
          <t>2026-10-07</t>
        </is>
      </c>
      <c r="B11495" s="37" t="inlineStr">
        <is>
          <t>Pokemon Stats</t>
        </is>
      </c>
      <c r="C11495" s="37" t="inlineStr">
        <is>
          <t>Sawsbuck baseSpeed</t>
        </is>
      </c>
      <c r="D11495" s="37" t="n">
        <v>95</v>
      </c>
      <c r="E11495" s="37" t="n">
        <v>109</v>
      </c>
      <c r="F11495" s="37" t="inlineStr">
        <is>
          <t>Differs from upstream baseline</t>
        </is>
      </c>
      <c r="G11495" s="37"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37" t="inlineStr">
        <is>
          <t>2026-10-07</t>
        </is>
      </c>
      <c r="B11497" s="37" t="inlineStr">
        <is>
          <t>Pokemon Stats</t>
        </is>
      </c>
      <c r="C11497" s="37" t="inlineStr">
        <is>
          <t>Sawsbuck baseSpeed</t>
        </is>
      </c>
      <c r="D11497" s="37" t="n">
        <v>95</v>
      </c>
      <c r="E11497" s="37" t="n">
        <v>119</v>
      </c>
      <c r="F11497" s="37" t="inlineStr">
        <is>
          <t>Differs from upstream baseline</t>
        </is>
      </c>
      <c r="G11497" s="37"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37" t="inlineStr">
        <is>
          <t>2026-10-07</t>
        </is>
      </c>
      <c r="B11499" s="37" t="inlineStr">
        <is>
          <t>Pokemon Stats</t>
        </is>
      </c>
      <c r="C11499" s="37" t="inlineStr">
        <is>
          <t>Sceptile baseSpAttack</t>
        </is>
      </c>
      <c r="D11499" s="37" t="n">
        <v>105</v>
      </c>
      <c r="E11499" s="37" t="n">
        <v>100</v>
      </c>
      <c r="F11499" s="37" t="inlineStr">
        <is>
          <t>Differs from upstream baseline</t>
        </is>
      </c>
      <c r="G11499" s="37"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37" t="inlineStr">
        <is>
          <t>2026-10-07</t>
        </is>
      </c>
      <c r="B11501" s="37" t="inlineStr">
        <is>
          <t>Pokemon Stats</t>
        </is>
      </c>
      <c r="C11501" s="37" t="inlineStr">
        <is>
          <t>Sceptile baseAttack</t>
        </is>
      </c>
      <c r="D11501" s="37" t="n">
        <v>110</v>
      </c>
      <c r="E11501" s="37" t="n">
        <v>125</v>
      </c>
      <c r="F11501" s="37" t="inlineStr">
        <is>
          <t>Differs from upstream baseline</t>
        </is>
      </c>
      <c r="G11501" s="37"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37" t="inlineStr">
        <is>
          <t>2026-10-07</t>
        </is>
      </c>
      <c r="B11503" s="37" t="inlineStr">
        <is>
          <t>Abilities</t>
        </is>
      </c>
      <c r="C11503" s="37" t="inlineStr">
        <is>
          <t>Scizor abilities</t>
        </is>
      </c>
      <c r="D11503" s="37" t="inlineStr">
        <is>
          <t>Swarm / Technician / Light Metal</t>
        </is>
      </c>
      <c r="E11503" s="37" t="inlineStr">
        <is>
          <t>Technician / Technician / Light Metal</t>
        </is>
      </c>
      <c r="F11503" s="37" t="inlineStr">
        <is>
          <t>Differs from upstream baseline</t>
        </is>
      </c>
      <c r="G11503" s="37"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37" t="inlineStr">
        <is>
          <t>2026-10-07</t>
        </is>
      </c>
      <c r="B11505" s="37" t="inlineStr">
        <is>
          <t>Pokemon Stats</t>
        </is>
      </c>
      <c r="C11505" s="37" t="inlineStr">
        <is>
          <t>Scolipede baseAttack</t>
        </is>
      </c>
      <c r="D11505" s="37" t="n">
        <v>100</v>
      </c>
      <c r="E11505" s="37" t="n">
        <v>118</v>
      </c>
      <c r="F11505" s="37" t="inlineStr">
        <is>
          <t>Differs from upstream baseline</t>
        </is>
      </c>
      <c r="G11505" s="37"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37" t="inlineStr">
        <is>
          <t>2026-10-07</t>
        </is>
      </c>
      <c r="B11507" s="37" t="inlineStr">
        <is>
          <t>Pokemon Stats</t>
        </is>
      </c>
      <c r="C11507" s="37" t="inlineStr">
        <is>
          <t>Scolipede baseSpDefense</t>
        </is>
      </c>
      <c r="D11507" s="37" t="n">
        <v>69</v>
      </c>
      <c r="E11507" s="37" t="n">
        <v>80</v>
      </c>
      <c r="F11507" s="37" t="inlineStr">
        <is>
          <t>Differs from upstream baseline</t>
        </is>
      </c>
      <c r="G11507" s="37"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37" t="inlineStr">
        <is>
          <t>2026-10-07</t>
        </is>
      </c>
      <c r="B11509" s="37" t="inlineStr">
        <is>
          <t>Pokemon Stats</t>
        </is>
      </c>
      <c r="C11509" s="37" t="inlineStr">
        <is>
          <t>Scrafty baseAttack</t>
        </is>
      </c>
      <c r="D11509" s="37" t="n">
        <v>90</v>
      </c>
      <c r="E11509" s="37" t="n">
        <v>98</v>
      </c>
      <c r="F11509" s="37" t="inlineStr">
        <is>
          <t>Differs from upstream baseline</t>
        </is>
      </c>
      <c r="G11509" s="37"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37" t="inlineStr">
        <is>
          <t>2026-10-07</t>
        </is>
      </c>
      <c r="B11511" s="37" t="inlineStr">
        <is>
          <t>Pokemon Stats</t>
        </is>
      </c>
      <c r="C11511" s="37" t="inlineStr">
        <is>
          <t>Scrafty baseSpeed</t>
        </is>
      </c>
      <c r="D11511" s="37" t="n">
        <v>58</v>
      </c>
      <c r="E11511" s="37" t="n">
        <v>75</v>
      </c>
      <c r="F11511" s="37" t="inlineStr">
        <is>
          <t>Differs from upstream baseline</t>
        </is>
      </c>
      <c r="G11511" s="37"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37" t="inlineStr">
        <is>
          <t>2026-10-07</t>
        </is>
      </c>
      <c r="B11513" s="37" t="inlineStr">
        <is>
          <t>Pokemon Stats</t>
        </is>
      </c>
      <c r="C11513" s="37" t="inlineStr">
        <is>
          <t>Scraggy baseSpAttack</t>
        </is>
      </c>
      <c r="D11513" s="37" t="n">
        <v>35</v>
      </c>
      <c r="E11513" s="37" t="n">
        <v>30</v>
      </c>
      <c r="F11513" s="37" t="inlineStr">
        <is>
          <t>Differs from upstream baseline</t>
        </is>
      </c>
      <c r="G11513" s="37"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37" t="inlineStr">
        <is>
          <t>2026-10-07</t>
        </is>
      </c>
      <c r="B11515" s="37" t="inlineStr">
        <is>
          <t>Abilities</t>
        </is>
      </c>
      <c r="C11515" s="37" t="inlineStr">
        <is>
          <t>Scyther abilities</t>
        </is>
      </c>
      <c r="D11515" s="37" t="inlineStr">
        <is>
          <t>Swarm / Technician / Steadfast</t>
        </is>
      </c>
      <c r="E11515" s="37" t="inlineStr">
        <is>
          <t>Technician / Technician / Steadfast</t>
        </is>
      </c>
      <c r="F11515" s="37" t="inlineStr">
        <is>
          <t>Differs from upstream baseline</t>
        </is>
      </c>
      <c r="G11515" s="37"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37" t="inlineStr">
        <is>
          <t>2026-10-07</t>
        </is>
      </c>
      <c r="B11517" s="37" t="inlineStr">
        <is>
          <t>Abilities</t>
        </is>
      </c>
      <c r="C11517" s="37" t="inlineStr">
        <is>
          <t>Seaking abilities</t>
        </is>
      </c>
      <c r="D11517" s="37" t="inlineStr">
        <is>
          <t>Swift Swim / Water Veil / Lightning Rod</t>
        </is>
      </c>
      <c r="E11517" s="37" t="inlineStr">
        <is>
          <t>Swift Swim / Swift Swim / Lightning Rod</t>
        </is>
      </c>
      <c r="F11517" s="37" t="inlineStr">
        <is>
          <t>Differs from upstream baseline</t>
        </is>
      </c>
      <c r="G11517" s="37"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37" t="inlineStr">
        <is>
          <t>2026-10-07</t>
        </is>
      </c>
      <c r="B11519" s="37" t="inlineStr">
        <is>
          <t>Pokemon Stats</t>
        </is>
      </c>
      <c r="C11519" s="37" t="inlineStr">
        <is>
          <t>Sealeo baseSpDefense</t>
        </is>
      </c>
      <c r="D11519" s="37" t="n">
        <v>70</v>
      </c>
      <c r="E11519" s="37" t="n">
        <v>90</v>
      </c>
      <c r="F11519" s="37" t="inlineStr">
        <is>
          <t>Differs from upstream baseline</t>
        </is>
      </c>
      <c r="G11519" s="37"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37" t="inlineStr">
        <is>
          <t>2026-10-07</t>
        </is>
      </c>
      <c r="B11521" s="37" t="inlineStr">
        <is>
          <t>Abilities</t>
        </is>
      </c>
      <c r="C11521" s="37" t="inlineStr">
        <is>
          <t>Seedot abilities</t>
        </is>
      </c>
      <c r="D11521" s="37" t="inlineStr">
        <is>
          <t>Chlorophyll / Early Bird / Pickpocket</t>
        </is>
      </c>
      <c r="E11521" s="37" t="inlineStr">
        <is>
          <t>Chlorophyll / Chlorophyll / Pickpocket</t>
        </is>
      </c>
      <c r="F11521" s="37" t="inlineStr">
        <is>
          <t>Differs from upstream baseline</t>
        </is>
      </c>
      <c r="G11521" s="37"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37" t="inlineStr">
        <is>
          <t>2026-10-07</t>
        </is>
      </c>
      <c r="B11523" s="37" t="inlineStr">
        <is>
          <t>Pokemon Stats</t>
        </is>
      </c>
      <c r="C11523" s="37" t="inlineStr">
        <is>
          <t>Seismitoad baseDefense</t>
        </is>
      </c>
      <c r="D11523" s="37" t="n">
        <v>75</v>
      </c>
      <c r="E11523" s="37" t="n">
        <v>77</v>
      </c>
      <c r="F11523" s="37" t="inlineStr">
        <is>
          <t>Differs from upstream baseline</t>
        </is>
      </c>
      <c r="G11523" s="37"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37" t="inlineStr">
        <is>
          <t>2026-10-07</t>
        </is>
      </c>
      <c r="B11525" s="37" t="inlineStr">
        <is>
          <t>Pokemon Stats</t>
        </is>
      </c>
      <c r="C11525" s="37" t="inlineStr">
        <is>
          <t>Seismitoad baseSpDefense</t>
        </is>
      </c>
      <c r="D11525" s="37" t="n">
        <v>75</v>
      </c>
      <c r="E11525" s="37" t="n">
        <v>84</v>
      </c>
      <c r="F11525" s="37" t="inlineStr">
        <is>
          <t>Differs from upstream baseline</t>
        </is>
      </c>
      <c r="G11525" s="37"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37" t="inlineStr">
        <is>
          <t>2026-10-07</t>
        </is>
      </c>
      <c r="B11527" s="37" t="inlineStr">
        <is>
          <t>Abilities</t>
        </is>
      </c>
      <c r="C11527" s="37" t="inlineStr">
        <is>
          <t>Seismitoad abilities</t>
        </is>
      </c>
      <c r="D11527" s="37" t="inlineStr">
        <is>
          <t>Swift Swim / Poison Touch / Water Absorb</t>
        </is>
      </c>
      <c r="E11527" s="37" t="inlineStr">
        <is>
          <t>Swift Swim / Water Absorb / Poison Touch</t>
        </is>
      </c>
      <c r="F11527" s="37" t="inlineStr">
        <is>
          <t>Differs from upstream baseline</t>
        </is>
      </c>
      <c r="G11527" s="37"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37" t="inlineStr">
        <is>
          <t>2026-10-07</t>
        </is>
      </c>
      <c r="B11529" s="37" t="inlineStr">
        <is>
          <t>Pokemon Stats</t>
        </is>
      </c>
      <c r="C11529" s="37" t="inlineStr">
        <is>
          <t>Seviper baseAttack</t>
        </is>
      </c>
      <c r="D11529" s="37" t="n">
        <v>100</v>
      </c>
      <c r="E11529" s="37" t="n">
        <v>105</v>
      </c>
      <c r="F11529" s="37" t="inlineStr">
        <is>
          <t>Differs from upstream baseline</t>
        </is>
      </c>
      <c r="G11529" s="37"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37" t="inlineStr">
        <is>
          <t>2026-10-07</t>
        </is>
      </c>
      <c r="B11531" s="37" t="inlineStr">
        <is>
          <t>Pokemon Stats</t>
        </is>
      </c>
      <c r="C11531" s="37" t="inlineStr">
        <is>
          <t>Seviper baseSpeed</t>
        </is>
      </c>
      <c r="D11531" s="37" t="n">
        <v>65</v>
      </c>
      <c r="E11531" s="37" t="n">
        <v>100</v>
      </c>
      <c r="F11531" s="37" t="inlineStr">
        <is>
          <t>Differs from upstream baseline</t>
        </is>
      </c>
      <c r="G11531" s="37"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37" t="inlineStr">
        <is>
          <t>2026-10-07</t>
        </is>
      </c>
      <c r="B11533" s="37" t="inlineStr">
        <is>
          <t>Evolutions</t>
        </is>
      </c>
      <c r="C11533" s="37" t="inlineStr">
        <is>
          <t>Sewaddle evolution</t>
        </is>
      </c>
      <c r="D11533" s="37" t="inlineStr">
        <is>
          <t>Lv 20 -&gt; Swadloon</t>
        </is>
      </c>
      <c r="E11533" s="37" t="inlineStr">
        <is>
          <t>Lv 16 -&gt; Swadloon</t>
        </is>
      </c>
      <c r="F11533" s="37" t="inlineStr">
        <is>
          <t>Differs from upstream baseline</t>
        </is>
      </c>
      <c r="G11533" s="37"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37" t="inlineStr">
        <is>
          <t>2026-10-07</t>
        </is>
      </c>
      <c r="B11535" s="37" t="inlineStr">
        <is>
          <t>Pokemon Stats</t>
        </is>
      </c>
      <c r="C11535" s="37" t="inlineStr">
        <is>
          <t>Shedinja baseAttack</t>
        </is>
      </c>
      <c r="D11535" s="37" t="n">
        <v>90</v>
      </c>
      <c r="E11535" s="37" t="n">
        <v>100</v>
      </c>
      <c r="F11535" s="37" t="inlineStr">
        <is>
          <t>Differs from upstream baseline</t>
        </is>
      </c>
      <c r="G11535" s="37"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37" t="inlineStr">
        <is>
          <t>2026-10-07</t>
        </is>
      </c>
      <c r="B11537" s="37" t="inlineStr">
        <is>
          <t>Pokemon Stats</t>
        </is>
      </c>
      <c r="C11537" s="37" t="inlineStr">
        <is>
          <t>Shedinja baseSpAttack</t>
        </is>
      </c>
      <c r="D11537" s="37" t="n">
        <v>30</v>
      </c>
      <c r="E11537" s="37" t="n">
        <v>100</v>
      </c>
      <c r="F11537" s="37" t="inlineStr">
        <is>
          <t>Differs from upstream baseline</t>
        </is>
      </c>
      <c r="G11537" s="37"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37" t="inlineStr">
        <is>
          <t>2026-10-07</t>
        </is>
      </c>
      <c r="B11539" s="37" t="inlineStr">
        <is>
          <t>Pokemon Stats</t>
        </is>
      </c>
      <c r="C11539" s="37" t="inlineStr">
        <is>
          <t>Shedinja baseSpeed</t>
        </is>
      </c>
      <c r="D11539" s="37" t="n">
        <v>40</v>
      </c>
      <c r="E11539" s="37" t="n">
        <v>80</v>
      </c>
      <c r="F11539" s="37" t="inlineStr">
        <is>
          <t>Differs from upstream baseline</t>
        </is>
      </c>
      <c r="G11539" s="37"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37" t="inlineStr">
        <is>
          <t>2026-10-07</t>
        </is>
      </c>
      <c r="B11541" s="37" t="inlineStr">
        <is>
          <t>Abilities</t>
        </is>
      </c>
      <c r="C11541" s="37" t="inlineStr">
        <is>
          <t>Shelgon abilities</t>
        </is>
      </c>
      <c r="D11541" s="37" t="inlineStr">
        <is>
          <t>Rock Head / Overcoat</t>
        </is>
      </c>
      <c r="E11541" s="37" t="inlineStr">
        <is>
          <t>Rock Head / Shell Armor / Overcoat</t>
        </is>
      </c>
      <c r="F11541" s="37" t="inlineStr">
        <is>
          <t>Differs from upstream baseline</t>
        </is>
      </c>
      <c r="G11541" s="37"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37" t="inlineStr">
        <is>
          <t>2026-10-07</t>
        </is>
      </c>
      <c r="B11543" s="37" t="inlineStr">
        <is>
          <t>Abilities</t>
        </is>
      </c>
      <c r="C11543" s="37" t="inlineStr">
        <is>
          <t>Shellder abilities</t>
        </is>
      </c>
      <c r="D11543" s="37" t="inlineStr">
        <is>
          <t>Shell Armor / Skill Link / Overcoat</t>
        </is>
      </c>
      <c r="E11543" s="37" t="inlineStr">
        <is>
          <t>Filter / Shell Armor / Overcoat</t>
        </is>
      </c>
      <c r="F11543" s="37" t="inlineStr">
        <is>
          <t>Differs from upstream baseline</t>
        </is>
      </c>
      <c r="G11543" s="37"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37" t="inlineStr">
        <is>
          <t>2026-10-07</t>
        </is>
      </c>
      <c r="B11545" s="37" t="inlineStr">
        <is>
          <t>Pokemon Stats</t>
        </is>
      </c>
      <c r="C11545" s="37" t="inlineStr">
        <is>
          <t>Shelmet baseHP</t>
        </is>
      </c>
      <c r="D11545" s="37" t="n">
        <v>50</v>
      </c>
      <c r="E11545" s="37" t="n">
        <v>63</v>
      </c>
      <c r="F11545" s="37" t="inlineStr">
        <is>
          <t>Differs from upstream baseline</t>
        </is>
      </c>
      <c r="G11545" s="37"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37" t="inlineStr">
        <is>
          <t>2026-10-07</t>
        </is>
      </c>
      <c r="B11547" s="37" t="inlineStr">
        <is>
          <t>Pokemon Stats</t>
        </is>
      </c>
      <c r="C11547" s="37" t="inlineStr">
        <is>
          <t>Shelmet baseSpAttack</t>
        </is>
      </c>
      <c r="D11547" s="37" t="n">
        <v>40</v>
      </c>
      <c r="E11547" s="37" t="n">
        <v>44</v>
      </c>
      <c r="F11547" s="37" t="inlineStr">
        <is>
          <t>Differs from upstream baseline</t>
        </is>
      </c>
      <c r="G11547" s="37"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37" t="inlineStr">
        <is>
          <t>2026-10-07</t>
        </is>
      </c>
      <c r="B11549" s="37" t="inlineStr">
        <is>
          <t>Evolutions</t>
        </is>
      </c>
      <c r="C11549" s="37" t="inlineStr">
        <is>
          <t>Shelmet evolution</t>
        </is>
      </c>
      <c r="D11549" s="37" t="inlineStr">
        <is>
          <t>Trade Specific Mon SPECIES_KARRABLAST -&gt; Accelgor</t>
        </is>
      </c>
      <c r="E11549" s="37" t="inlineStr">
        <is>
          <t>Lv 34 -&gt; Accelgor</t>
        </is>
      </c>
      <c r="F11549" s="37" t="inlineStr">
        <is>
          <t>Differs from upstream baseline</t>
        </is>
      </c>
      <c r="G11549" s="37"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37" t="inlineStr">
        <is>
          <t>2026-10-07</t>
        </is>
      </c>
      <c r="B11551" s="37" t="inlineStr">
        <is>
          <t>Pokemon Stats</t>
        </is>
      </c>
      <c r="C11551" s="37" t="inlineStr">
        <is>
          <t>Shieldon baseAttack</t>
        </is>
      </c>
      <c r="D11551" s="37" t="n">
        <v>42</v>
      </c>
      <c r="E11551" s="37" t="n">
        <v>82</v>
      </c>
      <c r="F11551" s="37" t="inlineStr">
        <is>
          <t>Differs from upstream baseline</t>
        </is>
      </c>
      <c r="G11551" s="37"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37" t="inlineStr">
        <is>
          <t>2026-10-07</t>
        </is>
      </c>
      <c r="B11553" s="37" t="inlineStr">
        <is>
          <t>Abilities</t>
        </is>
      </c>
      <c r="C11553" s="37" t="inlineStr">
        <is>
          <t>Shieldon abilities</t>
        </is>
      </c>
      <c r="D11553" s="37" t="inlineStr">
        <is>
          <t>Sturdy / Soundproof</t>
        </is>
      </c>
      <c r="E11553" s="37" t="inlineStr">
        <is>
          <t>Solid Rock / Battle Armor / Soundproof</t>
        </is>
      </c>
      <c r="F11553" s="37" t="inlineStr">
        <is>
          <t>Differs from upstream baseline</t>
        </is>
      </c>
      <c r="G11553" s="37"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37" t="inlineStr">
        <is>
          <t>2026-10-07</t>
        </is>
      </c>
      <c r="B11555" s="37" t="inlineStr">
        <is>
          <t>Abilities</t>
        </is>
      </c>
      <c r="C11555" s="37" t="inlineStr">
        <is>
          <t>Shinx abilities</t>
        </is>
      </c>
      <c r="D11555" s="37" t="inlineStr">
        <is>
          <t>Rivalry / Intimidate / Guts</t>
        </is>
      </c>
      <c r="E11555" s="37" t="inlineStr">
        <is>
          <t>Rivalry / Rivalry / Guts</t>
        </is>
      </c>
      <c r="F11555" s="37" t="inlineStr">
        <is>
          <t>Differs from upstream baseline</t>
        </is>
      </c>
      <c r="G11555" s="37"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37" t="inlineStr">
        <is>
          <t>2026-10-07</t>
        </is>
      </c>
      <c r="B11557" s="37" t="inlineStr">
        <is>
          <t>Pokemon Stats</t>
        </is>
      </c>
      <c r="C11557" s="37" t="inlineStr">
        <is>
          <t>Shuckle baseHP</t>
        </is>
      </c>
      <c r="D11557" s="37" t="n">
        <v>20</v>
      </c>
      <c r="E11557" s="37" t="n">
        <v>50</v>
      </c>
      <c r="F11557" s="37" t="inlineStr">
        <is>
          <t>Differs from upstream baseline</t>
        </is>
      </c>
      <c r="G11557" s="37"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37" t="inlineStr">
        <is>
          <t>2026-10-07</t>
        </is>
      </c>
      <c r="B11559" s="37" t="inlineStr">
        <is>
          <t>Pokemon Stats</t>
        </is>
      </c>
      <c r="C11559" s="37" t="inlineStr">
        <is>
          <t>Shuppet baseAttack</t>
        </is>
      </c>
      <c r="D11559" s="37" t="n">
        <v>75</v>
      </c>
      <c r="E11559" s="37" t="n">
        <v>85</v>
      </c>
      <c r="F11559" s="37" t="inlineStr">
        <is>
          <t>Differs from upstream baseline</t>
        </is>
      </c>
      <c r="G11559" s="37"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37" t="inlineStr">
        <is>
          <t>2026-10-07</t>
        </is>
      </c>
      <c r="B11561" s="37" t="inlineStr">
        <is>
          <t>Abilities</t>
        </is>
      </c>
      <c r="C11561" s="37" t="inlineStr">
        <is>
          <t>Shuppet abilities</t>
        </is>
      </c>
      <c r="D11561" s="37" t="inlineStr">
        <is>
          <t>Insomnia / Frisk / Cursed Body</t>
        </is>
      </c>
      <c r="E11561" s="37" t="inlineStr">
        <is>
          <t>Clear Body / Insomnia / Cursed Body</t>
        </is>
      </c>
      <c r="F11561" s="37" t="inlineStr">
        <is>
          <t>Differs from upstream baseline</t>
        </is>
      </c>
      <c r="G11561" s="37"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37" t="inlineStr">
        <is>
          <t>2026-10-07</t>
        </is>
      </c>
      <c r="B11563" s="37" t="inlineStr">
        <is>
          <t>Pokemon Stats</t>
        </is>
      </c>
      <c r="C11563" s="37" t="inlineStr">
        <is>
          <t>Sigilyph baseAttack</t>
        </is>
      </c>
      <c r="D11563" s="37" t="n">
        <v>58</v>
      </c>
      <c r="E11563" s="37" t="n">
        <v>30</v>
      </c>
      <c r="F11563" s="37" t="inlineStr">
        <is>
          <t>Differs from upstream baseline</t>
        </is>
      </c>
      <c r="G11563" s="37"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37" t="inlineStr">
        <is>
          <t>2026-10-07</t>
        </is>
      </c>
      <c r="B11565" s="37" t="inlineStr">
        <is>
          <t>Pokemon Stats</t>
        </is>
      </c>
      <c r="C11565" s="37" t="inlineStr">
        <is>
          <t>Sigilyph baseSpAttack</t>
        </is>
      </c>
      <c r="D11565" s="37" t="n">
        <v>103</v>
      </c>
      <c r="E11565" s="37" t="n">
        <v>120</v>
      </c>
      <c r="F11565" s="37" t="inlineStr">
        <is>
          <t>Differs from upstream baseline</t>
        </is>
      </c>
      <c r="G11565" s="37"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37" t="inlineStr">
        <is>
          <t>2026-10-07</t>
        </is>
      </c>
      <c r="B11567" s="37" t="inlineStr">
        <is>
          <t>Abilities</t>
        </is>
      </c>
      <c r="C11567" s="37" t="inlineStr">
        <is>
          <t>Silcoon abilities</t>
        </is>
      </c>
      <c r="D11567" s="37" t="inlineStr">
        <is>
          <t>Shed Skin</t>
        </is>
      </c>
      <c r="E11567" s="37" t="inlineStr">
        <is>
          <t>Shed Skin / Shed Skin</t>
        </is>
      </c>
      <c r="F11567" s="37" t="inlineStr">
        <is>
          <t>Differs from upstream baseline</t>
        </is>
      </c>
      <c r="G11567" s="37"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37" t="inlineStr">
        <is>
          <t>2026-10-07</t>
        </is>
      </c>
      <c r="B11569" s="37" t="inlineStr">
        <is>
          <t>Pokemon Stats</t>
        </is>
      </c>
      <c r="C11569" s="37" t="inlineStr">
        <is>
          <t>Simipour baseSpAttack</t>
        </is>
      </c>
      <c r="D11569" s="37" t="n">
        <v>98</v>
      </c>
      <c r="E11569" s="37" t="n">
        <v>108</v>
      </c>
      <c r="F11569" s="37" t="inlineStr">
        <is>
          <t>Differs from upstream baseline</t>
        </is>
      </c>
      <c r="G11569" s="37"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37" t="inlineStr">
        <is>
          <t>2026-10-07</t>
        </is>
      </c>
      <c r="B11571" s="37" t="inlineStr">
        <is>
          <t>Abilities</t>
        </is>
      </c>
      <c r="C11571" s="37" t="inlineStr">
        <is>
          <t>Simipour abilities</t>
        </is>
      </c>
      <c r="D11571" s="37" t="inlineStr">
        <is>
          <t>Gluttony / Torrent</t>
        </is>
      </c>
      <c r="E11571" s="37" t="inlineStr">
        <is>
          <t>Gluttony / Swift Swim / Torrent</t>
        </is>
      </c>
      <c r="F11571" s="37" t="inlineStr">
        <is>
          <t>Differs from upstream baseline</t>
        </is>
      </c>
      <c r="G11571" s="37"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37" t="inlineStr">
        <is>
          <t>2026-10-07</t>
        </is>
      </c>
      <c r="B11573" s="37" t="inlineStr">
        <is>
          <t>Pokemon Stats</t>
        </is>
      </c>
      <c r="C11573" s="37" t="inlineStr">
        <is>
          <t>Simisage baseSpeed</t>
        </is>
      </c>
      <c r="D11573" s="37" t="n">
        <v>101</v>
      </c>
      <c r="E11573" s="37" t="n">
        <v>111</v>
      </c>
      <c r="F11573" s="37" t="inlineStr">
        <is>
          <t>Differs from upstream baseline</t>
        </is>
      </c>
      <c r="G11573" s="37"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37" t="inlineStr">
        <is>
          <t>2026-10-07</t>
        </is>
      </c>
      <c r="B11575" s="37" t="inlineStr">
        <is>
          <t>Pokemon Stats</t>
        </is>
      </c>
      <c r="C11575" s="37" t="inlineStr">
        <is>
          <t>Simisear baseSpAttack</t>
        </is>
      </c>
      <c r="D11575" s="37" t="n">
        <v>98</v>
      </c>
      <c r="E11575" s="37" t="n">
        <v>108</v>
      </c>
      <c r="F11575" s="37" t="inlineStr">
        <is>
          <t>Differs from upstream baseline</t>
        </is>
      </c>
      <c r="G11575" s="37"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37" t="inlineStr">
        <is>
          <t>2026-10-07</t>
        </is>
      </c>
      <c r="B11577" s="37" t="inlineStr">
        <is>
          <t>Abilities</t>
        </is>
      </c>
      <c r="C11577" s="37" t="inlineStr">
        <is>
          <t>Simisear abilities</t>
        </is>
      </c>
      <c r="D11577" s="37" t="inlineStr">
        <is>
          <t>Gluttony / Blaze</t>
        </is>
      </c>
      <c r="E11577" s="37" t="inlineStr">
        <is>
          <t>Gluttony / Flash Fire / Blaze</t>
        </is>
      </c>
      <c r="F11577" s="37" t="inlineStr">
        <is>
          <t>Differs from upstream baseline</t>
        </is>
      </c>
      <c r="G11577" s="37"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37" t="inlineStr">
        <is>
          <t>2026-10-07</t>
        </is>
      </c>
      <c r="B11579" s="37" t="inlineStr">
        <is>
          <t>Pokemon Stats</t>
        </is>
      </c>
      <c r="C11579" s="37" t="inlineStr">
        <is>
          <t>Sirfetch'd baseSpAttack</t>
        </is>
      </c>
      <c r="D11579" s="37" t="n">
        <v>68</v>
      </c>
      <c r="E11579" s="37" t="n">
        <v>30</v>
      </c>
      <c r="F11579" s="37" t="inlineStr">
        <is>
          <t>Differs from upstream baseline</t>
        </is>
      </c>
      <c r="G11579" s="37"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37" t="inlineStr">
        <is>
          <t>2026-10-07</t>
        </is>
      </c>
      <c r="B11581" s="37" t="inlineStr">
        <is>
          <t>Pokemon Stats</t>
        </is>
      </c>
      <c r="C11581" s="37" t="inlineStr">
        <is>
          <t>Skarmory baseHP</t>
        </is>
      </c>
      <c r="D11581" s="37" t="n">
        <v>65</v>
      </c>
      <c r="E11581" s="37" t="n">
        <v>85</v>
      </c>
      <c r="F11581" s="37" t="inlineStr">
        <is>
          <t>Differs from upstream baseline</t>
        </is>
      </c>
      <c r="G11581" s="37"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37" t="inlineStr">
        <is>
          <t>2026-10-07</t>
        </is>
      </c>
      <c r="B11583" s="37" t="inlineStr">
        <is>
          <t>Pokemon Stats</t>
        </is>
      </c>
      <c r="C11583" s="37" t="inlineStr">
        <is>
          <t>Skarmory baseSpDefense</t>
        </is>
      </c>
      <c r="D11583" s="37" t="n">
        <v>70</v>
      </c>
      <c r="E11583" s="37" t="n">
        <v>80</v>
      </c>
      <c r="F11583" s="37" t="inlineStr">
        <is>
          <t>Differs from upstream baseline</t>
        </is>
      </c>
      <c r="G11583" s="37"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37" t="inlineStr">
        <is>
          <t>2026-10-07</t>
        </is>
      </c>
      <c r="B11585" s="37" t="inlineStr">
        <is>
          <t>Evolutions</t>
        </is>
      </c>
      <c r="C11585" s="37" t="inlineStr">
        <is>
          <t>Skiddo evolution</t>
        </is>
      </c>
      <c r="D11585" s="37" t="inlineStr">
        <is>
          <t>Lv 32 -&gt; Gogoat</t>
        </is>
      </c>
      <c r="E11585" s="37" t="inlineStr">
        <is>
          <t>Lv 28 -&gt; Gogoat</t>
        </is>
      </c>
      <c r="F11585" s="37" t="inlineStr">
        <is>
          <t>Differs from upstream baseline</t>
        </is>
      </c>
      <c r="G11585" s="37"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37" t="inlineStr">
        <is>
          <t>2026-10-07</t>
        </is>
      </c>
      <c r="B11587" s="37" t="inlineStr">
        <is>
          <t>Abilities</t>
        </is>
      </c>
      <c r="C11587" s="37" t="inlineStr">
        <is>
          <t>Skitty abilities</t>
        </is>
      </c>
      <c r="D11587" s="37" t="inlineStr">
        <is>
          <t>Cute Charm / Normalize / Wonder Skin</t>
        </is>
      </c>
      <c r="E11587" s="37" t="inlineStr">
        <is>
          <t>Cute Charm / Cute Charm / Wonder Skin</t>
        </is>
      </c>
      <c r="F11587" s="37" t="inlineStr">
        <is>
          <t>Differs from upstream baseline</t>
        </is>
      </c>
      <c r="G11587" s="37"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37" t="inlineStr">
        <is>
          <t>2026-10-07</t>
        </is>
      </c>
      <c r="B11589" s="37" t="inlineStr">
        <is>
          <t>Evolutions</t>
        </is>
      </c>
      <c r="C11589" s="37" t="inlineStr">
        <is>
          <t>Skrelp evolution</t>
        </is>
      </c>
      <c r="D11589" s="37" t="inlineStr">
        <is>
          <t>Lv 48 -&gt; Dragalge</t>
        </is>
      </c>
      <c r="E11589" s="37" t="inlineStr">
        <is>
          <t>Lv 42 -&gt; Dragalge</t>
        </is>
      </c>
      <c r="F11589" s="37" t="inlineStr">
        <is>
          <t>Differs from upstream baseline</t>
        </is>
      </c>
      <c r="G11589" s="37"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37" t="inlineStr">
        <is>
          <t>2026-10-07</t>
        </is>
      </c>
      <c r="B11591" s="37" t="inlineStr">
        <is>
          <t>Abilities</t>
        </is>
      </c>
      <c r="C11591" s="37" t="inlineStr">
        <is>
          <t>Skuntank abilities</t>
        </is>
      </c>
      <c r="D11591" s="37" t="inlineStr">
        <is>
          <t>Stench / Aftermath / Keen Eye</t>
        </is>
      </c>
      <c r="E11591" s="37" t="inlineStr">
        <is>
          <t>Aftermath / Aftermath / Keen Eye</t>
        </is>
      </c>
      <c r="F11591" s="37" t="inlineStr">
        <is>
          <t>Differs from upstream baseline</t>
        </is>
      </c>
      <c r="G11591" s="37"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37" t="inlineStr">
        <is>
          <t>2026-10-07</t>
        </is>
      </c>
      <c r="B11593" s="37" t="inlineStr">
        <is>
          <t>Abilities</t>
        </is>
      </c>
      <c r="C11593" s="37" t="inlineStr">
        <is>
          <t>Slowbro abilities</t>
        </is>
      </c>
      <c r="D11593" s="37" t="inlineStr">
        <is>
          <t>Oblivious / Own Tempo / Regenerator</t>
        </is>
      </c>
      <c r="E11593" s="37" t="inlineStr">
        <is>
          <t>Simple / Shell Armor / Regenerator</t>
        </is>
      </c>
      <c r="F11593" s="37" t="inlineStr">
        <is>
          <t>Differs from upstream baseline</t>
        </is>
      </c>
      <c r="G11593" s="37"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37" t="inlineStr">
        <is>
          <t>2026-10-07</t>
        </is>
      </c>
      <c r="B11595" s="37" t="inlineStr">
        <is>
          <t>Pokemon Stats</t>
        </is>
      </c>
      <c r="C11595" s="37" t="inlineStr">
        <is>
          <t>Slowking baseAttack</t>
        </is>
      </c>
      <c r="D11595" s="37" t="n">
        <v>65</v>
      </c>
      <c r="E11595" s="37" t="n">
        <v>30</v>
      </c>
      <c r="F11595" s="37" t="inlineStr">
        <is>
          <t>Differs from upstream baseline</t>
        </is>
      </c>
      <c r="G11595" s="37"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37" t="inlineStr">
        <is>
          <t>2026-10-07</t>
        </is>
      </c>
      <c r="B11597" s="37" t="inlineStr">
        <is>
          <t>Abilities</t>
        </is>
      </c>
      <c r="C11597" s="37" t="inlineStr">
        <is>
          <t>Slowpoke abilities</t>
        </is>
      </c>
      <c r="D11597" s="37" t="inlineStr">
        <is>
          <t>Oblivious / Own Tempo / Regenerator</t>
        </is>
      </c>
      <c r="E11597" s="37" t="inlineStr">
        <is>
          <t>Simple / Unaware / Regenerator</t>
        </is>
      </c>
      <c r="F11597" s="37" t="inlineStr">
        <is>
          <t>Differs from upstream baseline</t>
        </is>
      </c>
      <c r="G11597" s="37"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37" t="inlineStr">
        <is>
          <t>2026-10-07</t>
        </is>
      </c>
      <c r="B11599" s="37" t="inlineStr">
        <is>
          <t>Pokemon Stats</t>
        </is>
      </c>
      <c r="C11599" s="37" t="inlineStr">
        <is>
          <t>Slugma baseHP</t>
        </is>
      </c>
      <c r="D11599" s="37" t="n">
        <v>40</v>
      </c>
      <c r="E11599" s="37" t="n">
        <v>70</v>
      </c>
      <c r="F11599" s="37" t="inlineStr">
        <is>
          <t>Differs from upstream baseline</t>
        </is>
      </c>
      <c r="G11599" s="37"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37" t="inlineStr">
        <is>
          <t>2026-10-07</t>
        </is>
      </c>
      <c r="B11601" s="37" t="inlineStr">
        <is>
          <t>Pokemon Stats</t>
        </is>
      </c>
      <c r="C11601" s="37" t="inlineStr">
        <is>
          <t>Slugma baseDefense</t>
        </is>
      </c>
      <c r="D11601" s="37" t="n">
        <v>40</v>
      </c>
      <c r="E11601" s="37" t="n">
        <v>80</v>
      </c>
      <c r="F11601" s="37" t="inlineStr">
        <is>
          <t>Differs from upstream baseline</t>
        </is>
      </c>
      <c r="G11601" s="37"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37" t="inlineStr">
        <is>
          <t>2026-10-07</t>
        </is>
      </c>
      <c r="B11603" s="37" t="inlineStr">
        <is>
          <t>Pokemon Stats</t>
        </is>
      </c>
      <c r="C11603" s="37" t="inlineStr">
        <is>
          <t>Slugma baseSpDefense</t>
        </is>
      </c>
      <c r="D11603" s="37" t="n">
        <v>40</v>
      </c>
      <c r="E11603" s="37" t="n">
        <v>80</v>
      </c>
      <c r="F11603" s="37" t="inlineStr">
        <is>
          <t>Differs from upstream baseline</t>
        </is>
      </c>
      <c r="G11603" s="37"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37" t="inlineStr">
        <is>
          <t>2026-10-07</t>
        </is>
      </c>
      <c r="B11605" s="37" t="inlineStr">
        <is>
          <t>Pokemon Stats</t>
        </is>
      </c>
      <c r="C11605" s="37" t="inlineStr">
        <is>
          <t>Slurpuff baseAttack</t>
        </is>
      </c>
      <c r="D11605" s="37" t="n">
        <v>80</v>
      </c>
      <c r="E11605" s="37" t="n">
        <v>90</v>
      </c>
      <c r="F11605" s="37" t="inlineStr">
        <is>
          <t>Differs from upstream baseline</t>
        </is>
      </c>
      <c r="G11605" s="37"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37" t="inlineStr">
        <is>
          <t>2026-10-07</t>
        </is>
      </c>
      <c r="B11607" s="37" t="inlineStr">
        <is>
          <t>Abilities</t>
        </is>
      </c>
      <c r="C11607" s="37" t="inlineStr">
        <is>
          <t>Slurpuff abilities</t>
        </is>
      </c>
      <c r="D11607" s="37" t="inlineStr">
        <is>
          <t>Sweet Veil / Unburden</t>
        </is>
      </c>
      <c r="E11607" s="37" t="inlineStr">
        <is>
          <t>Sweet Veil / Unburden / Aroma Veil</t>
        </is>
      </c>
      <c r="F11607" s="37" t="inlineStr">
        <is>
          <t>Differs from upstream baseline</t>
        </is>
      </c>
      <c r="G11607" s="37"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37" t="inlineStr">
        <is>
          <t>2026-10-07</t>
        </is>
      </c>
      <c r="B11609" s="37" t="inlineStr">
        <is>
          <t>Pokemon Stats</t>
        </is>
      </c>
      <c r="C11609" s="37" t="inlineStr">
        <is>
          <t>Smeargle baseAttack</t>
        </is>
      </c>
      <c r="D11609" s="37" t="n">
        <v>20</v>
      </c>
      <c r="E11609" s="37" t="n">
        <v>70</v>
      </c>
      <c r="F11609" s="37" t="inlineStr">
        <is>
          <t>Differs from upstream baseline</t>
        </is>
      </c>
      <c r="G11609" s="37"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37" t="inlineStr">
        <is>
          <t>2026-10-07</t>
        </is>
      </c>
      <c r="B11611" s="37" t="inlineStr">
        <is>
          <t>Pokemon Stats</t>
        </is>
      </c>
      <c r="C11611" s="37" t="inlineStr">
        <is>
          <t>Smeargle baseSpAttack</t>
        </is>
      </c>
      <c r="D11611" s="37" t="n">
        <v>20</v>
      </c>
      <c r="E11611" s="37" t="n">
        <v>70</v>
      </c>
      <c r="F11611" s="37" t="inlineStr">
        <is>
          <t>Differs from upstream baseline</t>
        </is>
      </c>
      <c r="G11611" s="37"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37" t="inlineStr">
        <is>
          <t>2026-10-07</t>
        </is>
      </c>
      <c r="B11613" s="37" t="inlineStr">
        <is>
          <t>Pokemon Stats</t>
        </is>
      </c>
      <c r="C11613" s="37" t="inlineStr">
        <is>
          <t>Smeargle baseSpeed</t>
        </is>
      </c>
      <c r="D11613" s="37" t="n">
        <v>75</v>
      </c>
      <c r="E11613" s="37" t="n">
        <v>95</v>
      </c>
      <c r="F11613" s="37" t="inlineStr">
        <is>
          <t>Differs from upstream baseline</t>
        </is>
      </c>
      <c r="G11613" s="37"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37" t="inlineStr">
        <is>
          <t>2026-10-07</t>
        </is>
      </c>
      <c r="B11615" s="37" t="inlineStr">
        <is>
          <t>Abilities</t>
        </is>
      </c>
      <c r="C11615" s="37" t="inlineStr">
        <is>
          <t>Smoochum abilities</t>
        </is>
      </c>
      <c r="D11615" s="37" t="inlineStr">
        <is>
          <t>Oblivious / Forewarn / Hydration</t>
        </is>
      </c>
      <c r="E11615" s="37" t="inlineStr">
        <is>
          <t>Snow Cloak / Snow Cloak / Hydration</t>
        </is>
      </c>
      <c r="F11615" s="37" t="inlineStr">
        <is>
          <t>Differs from upstream baseline</t>
        </is>
      </c>
      <c r="G11615" s="37"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37" t="inlineStr">
        <is>
          <t>2026-10-07</t>
        </is>
      </c>
      <c r="B11617" s="37" t="inlineStr">
        <is>
          <t>Pokemon Stats</t>
        </is>
      </c>
      <c r="C11617" s="37" t="inlineStr">
        <is>
          <t>Sneasler baseAttack</t>
        </is>
      </c>
      <c r="D11617" s="37" t="n">
        <v>130</v>
      </c>
      <c r="E11617" s="37" t="n">
        <v>136</v>
      </c>
      <c r="F11617" s="37" t="inlineStr">
        <is>
          <t>Differs from upstream baseline</t>
        </is>
      </c>
      <c r="G11617" s="37"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37" t="inlineStr">
        <is>
          <t>2026-10-07</t>
        </is>
      </c>
      <c r="B11619" s="37" t="inlineStr">
        <is>
          <t>Pokemon Stats</t>
        </is>
      </c>
      <c r="C11619" s="37" t="inlineStr">
        <is>
          <t>Sneasler baseSpeed</t>
        </is>
      </c>
      <c r="D11619" s="37" t="n">
        <v>120</v>
      </c>
      <c r="E11619" s="37" t="n">
        <v>124</v>
      </c>
      <c r="F11619" s="37" t="inlineStr">
        <is>
          <t>Differs from upstream baseline</t>
        </is>
      </c>
      <c r="G11619" s="37"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37" t="inlineStr">
        <is>
          <t>2026-10-07</t>
        </is>
      </c>
      <c r="B11621" s="37" t="inlineStr">
        <is>
          <t>Pokemon Stats</t>
        </is>
      </c>
      <c r="C11621" s="37" t="inlineStr">
        <is>
          <t>Snorlax baseDefense</t>
        </is>
      </c>
      <c r="D11621" s="37" t="n">
        <v>65</v>
      </c>
      <c r="E11621" s="37" t="n">
        <v>75</v>
      </c>
      <c r="F11621" s="37" t="inlineStr">
        <is>
          <t>Differs from upstream baseline</t>
        </is>
      </c>
      <c r="G11621" s="37"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37" t="inlineStr">
        <is>
          <t>2026-10-07</t>
        </is>
      </c>
      <c r="B11623" s="37" t="inlineStr">
        <is>
          <t>Pokemon Stats</t>
        </is>
      </c>
      <c r="C11623" s="37" t="inlineStr">
        <is>
          <t>Snorunt baseSpAttack</t>
        </is>
      </c>
      <c r="D11623" s="37" t="n">
        <v>50</v>
      </c>
      <c r="E11623" s="37" t="n">
        <v>70</v>
      </c>
      <c r="F11623" s="37" t="inlineStr">
        <is>
          <t>Differs from upstream baseline</t>
        </is>
      </c>
      <c r="G11623" s="37"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37" t="inlineStr">
        <is>
          <t>2026-10-07</t>
        </is>
      </c>
      <c r="B11625" s="37" t="inlineStr">
        <is>
          <t>Abilities</t>
        </is>
      </c>
      <c r="C11625" s="37" t="inlineStr">
        <is>
          <t>Snover abilities</t>
        </is>
      </c>
      <c r="D11625" s="37" t="inlineStr">
        <is>
          <t>Snow Warning / Soundproof</t>
        </is>
      </c>
      <c r="E11625" s="37" t="inlineStr">
        <is>
          <t>Adaptability / Adaptability / Soundproof</t>
        </is>
      </c>
      <c r="F11625" s="37" t="inlineStr">
        <is>
          <t>Differs from upstream baseline</t>
        </is>
      </c>
      <c r="G11625" s="37"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37" t="inlineStr">
        <is>
          <t>2026-10-07</t>
        </is>
      </c>
      <c r="B11627" s="37" t="inlineStr">
        <is>
          <t>Pokemon Stats</t>
        </is>
      </c>
      <c r="C11627" s="37" t="inlineStr">
        <is>
          <t>Solrock baseSpDefense</t>
        </is>
      </c>
      <c r="D11627" s="37" t="n">
        <v>65</v>
      </c>
      <c r="E11627" s="37" t="n">
        <v>75</v>
      </c>
      <c r="F11627" s="37" t="inlineStr">
        <is>
          <t>Differs from upstream baseline</t>
        </is>
      </c>
      <c r="G11627" s="37"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37" t="inlineStr">
        <is>
          <t>2026-10-07</t>
        </is>
      </c>
      <c r="B11629" s="37" t="inlineStr">
        <is>
          <t>Pokemon Stats</t>
        </is>
      </c>
      <c r="C11629" s="37" t="inlineStr">
        <is>
          <t>Spinarak baseSpeed</t>
        </is>
      </c>
      <c r="D11629" s="37" t="n">
        <v>30</v>
      </c>
      <c r="E11629" s="37" t="n">
        <v>50</v>
      </c>
      <c r="F11629" s="37" t="inlineStr">
        <is>
          <t>Differs from upstream baseline</t>
        </is>
      </c>
      <c r="G11629" s="37"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37" t="inlineStr">
        <is>
          <t>2026-10-07</t>
        </is>
      </c>
      <c r="B11631" s="37" t="inlineStr">
        <is>
          <t>Pokemon Stats</t>
        </is>
      </c>
      <c r="C11631" s="37" t="inlineStr">
        <is>
          <t>Spinda baseHP</t>
        </is>
      </c>
      <c r="D11631" s="37" t="n">
        <v>60</v>
      </c>
      <c r="E11631" s="37" t="n">
        <v>80</v>
      </c>
      <c r="F11631" s="37" t="inlineStr">
        <is>
          <t>Differs from upstream baseline</t>
        </is>
      </c>
      <c r="G11631" s="37"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37" t="inlineStr">
        <is>
          <t>2026-10-07</t>
        </is>
      </c>
      <c r="B11633" s="37" t="inlineStr">
        <is>
          <t>Pokemon Stats</t>
        </is>
      </c>
      <c r="C11633" s="37" t="inlineStr">
        <is>
          <t>Spinda baseDefense</t>
        </is>
      </c>
      <c r="D11633" s="37" t="n">
        <v>60</v>
      </c>
      <c r="E11633" s="37" t="n">
        <v>80</v>
      </c>
      <c r="F11633" s="37" t="inlineStr">
        <is>
          <t>Differs from upstream baseline</t>
        </is>
      </c>
      <c r="G11633" s="37"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37" t="inlineStr">
        <is>
          <t>2026-10-07</t>
        </is>
      </c>
      <c r="B11635" s="37" t="inlineStr">
        <is>
          <t>Pokemon Stats</t>
        </is>
      </c>
      <c r="C11635" s="37" t="inlineStr">
        <is>
          <t>Spinda baseSpDefense</t>
        </is>
      </c>
      <c r="D11635" s="37" t="n">
        <v>60</v>
      </c>
      <c r="E11635" s="37" t="n">
        <v>80</v>
      </c>
      <c r="F11635" s="37" t="inlineStr">
        <is>
          <t>Differs from upstream baseline</t>
        </is>
      </c>
      <c r="G11635" s="37"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37" t="inlineStr">
        <is>
          <t>2026-10-07</t>
        </is>
      </c>
      <c r="B11637" s="37" t="inlineStr">
        <is>
          <t>Abilities</t>
        </is>
      </c>
      <c r="C11637" s="37" t="inlineStr">
        <is>
          <t>Spinda abilities</t>
        </is>
      </c>
      <c r="D11637" s="37" t="inlineStr">
        <is>
          <t>Own Tempo / Tangled Feet / Contrary</t>
        </is>
      </c>
      <c r="E11637" s="37" t="inlineStr">
        <is>
          <t>Tangled Feet / Tangled Feet / Contrary</t>
        </is>
      </c>
      <c r="F11637" s="37" t="inlineStr">
        <is>
          <t>Differs from upstream baseline</t>
        </is>
      </c>
      <c r="G11637" s="37"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37" t="inlineStr">
        <is>
          <t>2026-10-07</t>
        </is>
      </c>
      <c r="B11639" s="37" t="inlineStr">
        <is>
          <t>Pokemon Stats</t>
        </is>
      </c>
      <c r="C11639" s="37" t="inlineStr">
        <is>
          <t>Spiritomb baseAttack</t>
        </is>
      </c>
      <c r="D11639" s="37" t="n">
        <v>92</v>
      </c>
      <c r="E11639" s="37" t="n">
        <v>108</v>
      </c>
      <c r="F11639" s="37" t="inlineStr">
        <is>
          <t>Differs from upstream baseline</t>
        </is>
      </c>
      <c r="G11639" s="37"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37" t="inlineStr">
        <is>
          <t>2026-10-07</t>
        </is>
      </c>
      <c r="B11641" s="37" t="inlineStr">
        <is>
          <t>Pokemon Stats</t>
        </is>
      </c>
      <c r="C11641" s="37" t="inlineStr">
        <is>
          <t>Spoink baseAttack</t>
        </is>
      </c>
      <c r="D11641" s="37" t="n">
        <v>25</v>
      </c>
      <c r="E11641" s="37" t="n">
        <v>55</v>
      </c>
      <c r="F11641" s="37" t="inlineStr">
        <is>
          <t>Differs from upstream baseline</t>
        </is>
      </c>
      <c r="G11641" s="37"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37" t="inlineStr">
        <is>
          <t>2026-10-07</t>
        </is>
      </c>
      <c r="B11643" s="37" t="inlineStr">
        <is>
          <t>Pokemon Stats</t>
        </is>
      </c>
      <c r="C11643" s="37" t="inlineStr">
        <is>
          <t>Stantler baseAttack</t>
        </is>
      </c>
      <c r="D11643" s="37" t="n">
        <v>95</v>
      </c>
      <c r="E11643" s="37" t="n">
        <v>105</v>
      </c>
      <c r="F11643" s="37" t="inlineStr">
        <is>
          <t>Differs from upstream baseline</t>
        </is>
      </c>
      <c r="G11643" s="37"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37" t="inlineStr">
        <is>
          <t>2026-10-07</t>
        </is>
      </c>
      <c r="B11645" s="37" t="inlineStr">
        <is>
          <t>Pokemon Stats</t>
        </is>
      </c>
      <c r="C11645" s="37" t="inlineStr">
        <is>
          <t>Stantler baseSpAttack</t>
        </is>
      </c>
      <c r="D11645" s="37" t="n">
        <v>85</v>
      </c>
      <c r="E11645" s="37" t="n">
        <v>105</v>
      </c>
      <c r="F11645" s="37" t="inlineStr">
        <is>
          <t>Differs from upstream baseline</t>
        </is>
      </c>
      <c r="G11645" s="37"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37" t="inlineStr">
        <is>
          <t>2026-10-07</t>
        </is>
      </c>
      <c r="B11647" s="37" t="inlineStr">
        <is>
          <t>Abilities</t>
        </is>
      </c>
      <c r="C11647" s="37" t="inlineStr">
        <is>
          <t>Stantler abilities</t>
        </is>
      </c>
      <c r="D11647" s="37" t="inlineStr">
        <is>
          <t>Intimidate / Frisk / Sap Sipper</t>
        </is>
      </c>
      <c r="E11647" s="37" t="inlineStr">
        <is>
          <t>Intimidate / Intimidate / Sap Sipper</t>
        </is>
      </c>
      <c r="F11647" s="37" t="inlineStr">
        <is>
          <t>Differs from upstream baseline</t>
        </is>
      </c>
      <c r="G11647" s="37"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37" t="inlineStr">
        <is>
          <t>2026-10-07</t>
        </is>
      </c>
      <c r="B11649" s="37" t="inlineStr">
        <is>
          <t>Pokemon Stats</t>
        </is>
      </c>
      <c r="C11649" s="37" t="inlineStr">
        <is>
          <t>Staraptor baseSpeed</t>
        </is>
      </c>
      <c r="D11649" s="37" t="n">
        <v>100</v>
      </c>
      <c r="E11649" s="37" t="n">
        <v>105</v>
      </c>
      <c r="F11649" s="37" t="inlineStr">
        <is>
          <t>Differs from upstream baseline</t>
        </is>
      </c>
      <c r="G11649" s="37"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37" t="inlineStr">
        <is>
          <t>2026-10-07</t>
        </is>
      </c>
      <c r="B11651" s="37" t="inlineStr">
        <is>
          <t>Abilities</t>
        </is>
      </c>
      <c r="C11651" s="37" t="inlineStr">
        <is>
          <t>Staravia abilities</t>
        </is>
      </c>
      <c r="D11651" s="37" t="inlineStr">
        <is>
          <t>Intimidate / Reckless</t>
        </is>
      </c>
      <c r="E11651" s="37" t="inlineStr">
        <is>
          <t>Reckless / Reckless</t>
        </is>
      </c>
      <c r="F11651" s="37" t="inlineStr">
        <is>
          <t>Differs from upstream baseline</t>
        </is>
      </c>
      <c r="G11651" s="37"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37" t="inlineStr">
        <is>
          <t>2026-10-07</t>
        </is>
      </c>
      <c r="B11653" s="37" t="inlineStr">
        <is>
          <t>Pokemon Stats</t>
        </is>
      </c>
      <c r="C11653" s="37" t="inlineStr">
        <is>
          <t>Starmie baseSpDefense</t>
        </is>
      </c>
      <c r="D11653" s="37" t="n">
        <v>85</v>
      </c>
      <c r="E11653" s="37" t="n">
        <v>100</v>
      </c>
      <c r="F11653" s="37" t="inlineStr">
        <is>
          <t>Differs from upstream baseline</t>
        </is>
      </c>
      <c r="G11653" s="37"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37" t="inlineStr">
        <is>
          <t>2026-10-07</t>
        </is>
      </c>
      <c r="B11655" s="37" t="inlineStr">
        <is>
          <t>Abilities</t>
        </is>
      </c>
      <c r="C11655" s="37" t="inlineStr">
        <is>
          <t>Staryu abilities</t>
        </is>
      </c>
      <c r="D11655" s="37" t="inlineStr">
        <is>
          <t>Illuminate / Natural Cure / Analytic</t>
        </is>
      </c>
      <c r="E11655" s="37" t="inlineStr">
        <is>
          <t>Magic Guard / Natural Cure / Analytic</t>
        </is>
      </c>
      <c r="F11655" s="37" t="inlineStr">
        <is>
          <t>Differs from upstream baseline</t>
        </is>
      </c>
      <c r="G11655" s="37"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37" t="inlineStr">
        <is>
          <t>2026-10-07</t>
        </is>
      </c>
      <c r="B11657" s="37" t="inlineStr">
        <is>
          <t>Pokemon Stats</t>
        </is>
      </c>
      <c r="C11657" s="37" t="inlineStr">
        <is>
          <t>Steelix baseAttack</t>
        </is>
      </c>
      <c r="D11657" s="37" t="n">
        <v>85</v>
      </c>
      <c r="E11657" s="37" t="n">
        <v>115</v>
      </c>
      <c r="F11657" s="37" t="inlineStr">
        <is>
          <t>Differs from upstream baseline</t>
        </is>
      </c>
      <c r="G11657" s="37"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37" t="inlineStr">
        <is>
          <t>2026-10-07</t>
        </is>
      </c>
      <c r="B11659" s="37" t="inlineStr">
        <is>
          <t>Pokemon Stats</t>
        </is>
      </c>
      <c r="C11659" s="37" t="inlineStr">
        <is>
          <t>Steelix baseSpDefense</t>
        </is>
      </c>
      <c r="D11659" s="37" t="n">
        <v>65</v>
      </c>
      <c r="E11659" s="37" t="n">
        <v>75</v>
      </c>
      <c r="F11659" s="37" t="inlineStr">
        <is>
          <t>Differs from upstream baseline</t>
        </is>
      </c>
      <c r="G11659" s="37"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37" t="inlineStr">
        <is>
          <t>2026-10-07</t>
        </is>
      </c>
      <c r="B11661" s="37" t="inlineStr">
        <is>
          <t>Pokemon Stats</t>
        </is>
      </c>
      <c r="C11661" s="37" t="inlineStr">
        <is>
          <t>Steelix baseAttack</t>
        </is>
      </c>
      <c r="D11661" s="37" t="n">
        <v>125</v>
      </c>
      <c r="E11661" s="37" t="n">
        <v>155</v>
      </c>
      <c r="F11661" s="37" t="inlineStr">
        <is>
          <t>Differs from upstream baseline</t>
        </is>
      </c>
      <c r="G11661" s="37"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37" t="inlineStr">
        <is>
          <t>2026-10-07</t>
        </is>
      </c>
      <c r="B11663" s="37" t="inlineStr">
        <is>
          <t>Pokemon Stats</t>
        </is>
      </c>
      <c r="C11663" s="37" t="inlineStr">
        <is>
          <t>Stoutland baseHP</t>
        </is>
      </c>
      <c r="D11663" s="37" t="n">
        <v>85</v>
      </c>
      <c r="E11663" s="37" t="n">
        <v>95</v>
      </c>
      <c r="F11663" s="37" t="inlineStr">
        <is>
          <t>Differs from upstream baseline</t>
        </is>
      </c>
      <c r="G11663" s="37"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37" t="inlineStr">
        <is>
          <t>2026-10-07</t>
        </is>
      </c>
      <c r="B11665" s="37" t="inlineStr">
        <is>
          <t>Pokemon Stats</t>
        </is>
      </c>
      <c r="C11665" s="37" t="inlineStr">
        <is>
          <t>Stoutland baseSpAttack</t>
        </is>
      </c>
      <c r="D11665" s="37" t="n">
        <v>45</v>
      </c>
      <c r="E11665" s="37" t="n">
        <v>30</v>
      </c>
      <c r="F11665" s="37" t="inlineStr">
        <is>
          <t>Differs from upstream baseline</t>
        </is>
      </c>
      <c r="G11665" s="37"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37" t="inlineStr">
        <is>
          <t>2026-10-07</t>
        </is>
      </c>
      <c r="B11667" s="37" t="inlineStr">
        <is>
          <t>Pokemon Stats</t>
        </is>
      </c>
      <c r="C11667" s="37" t="inlineStr">
        <is>
          <t>Stunfisk baseHP</t>
        </is>
      </c>
      <c r="D11667" s="37" t="n">
        <v>109</v>
      </c>
      <c r="E11667" s="37" t="n">
        <v>124</v>
      </c>
      <c r="F11667" s="37" t="inlineStr">
        <is>
          <t>Differs from upstream baseline</t>
        </is>
      </c>
      <c r="G11667" s="37"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37" t="inlineStr">
        <is>
          <t>2026-10-07</t>
        </is>
      </c>
      <c r="B11669" s="37" t="inlineStr">
        <is>
          <t>Pokemon Stats</t>
        </is>
      </c>
      <c r="C11669" s="37" t="inlineStr">
        <is>
          <t>Stunfisk baseSpAttack</t>
        </is>
      </c>
      <c r="D11669" s="37" t="n">
        <v>81</v>
      </c>
      <c r="E11669" s="37" t="n">
        <v>91</v>
      </c>
      <c r="F11669" s="37" t="inlineStr">
        <is>
          <t>Differs from upstream baseline</t>
        </is>
      </c>
      <c r="G11669" s="37"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37" t="inlineStr">
        <is>
          <t>2026-10-07</t>
        </is>
      </c>
      <c r="B11671" s="37" t="inlineStr">
        <is>
          <t>Abilities</t>
        </is>
      </c>
      <c r="C11671" s="37" t="inlineStr">
        <is>
          <t>Stunfisk abilities</t>
        </is>
      </c>
      <c r="D11671" s="37" t="inlineStr">
        <is>
          <t>Static / Limber / Sand Veil</t>
        </is>
      </c>
      <c r="E11671" s="37" t="inlineStr">
        <is>
          <t>Static / Limber / Water Absorb</t>
        </is>
      </c>
      <c r="F11671" s="37" t="inlineStr">
        <is>
          <t>Differs from upstream baseline</t>
        </is>
      </c>
      <c r="G11671" s="37"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37" t="inlineStr">
        <is>
          <t>2026-10-07</t>
        </is>
      </c>
      <c r="B11673" s="37" t="inlineStr">
        <is>
          <t>Pokemon Stats</t>
        </is>
      </c>
      <c r="C11673" s="37" t="inlineStr">
        <is>
          <t>Stunfisk baseSpAttack</t>
        </is>
      </c>
      <c r="D11673" s="37" t="n">
        <v>66</v>
      </c>
      <c r="E11673" s="37" t="n">
        <v>67</v>
      </c>
      <c r="F11673" s="37" t="inlineStr">
        <is>
          <t>Differs from upstream baseline</t>
        </is>
      </c>
      <c r="G11673" s="37"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37" t="inlineStr">
        <is>
          <t>2026-10-07</t>
        </is>
      </c>
      <c r="B11675" s="37" t="inlineStr">
        <is>
          <t>Pokemon Stats</t>
        </is>
      </c>
      <c r="C11675" s="37" t="inlineStr">
        <is>
          <t>Stunky baseSpAttack</t>
        </is>
      </c>
      <c r="D11675" s="37" t="n">
        <v>41</v>
      </c>
      <c r="E11675" s="37" t="n">
        <v>61</v>
      </c>
      <c r="F11675" s="37" t="inlineStr">
        <is>
          <t>Differs from upstream baseline</t>
        </is>
      </c>
      <c r="G11675" s="37"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37" t="inlineStr">
        <is>
          <t>2026-10-07</t>
        </is>
      </c>
      <c r="B11677" s="37" t="inlineStr">
        <is>
          <t>Abilities</t>
        </is>
      </c>
      <c r="C11677" s="37" t="inlineStr">
        <is>
          <t>Sudowoodo abilities</t>
        </is>
      </c>
      <c r="D11677" s="37" t="inlineStr">
        <is>
          <t>Sturdy / Rock Head / Rattled</t>
        </is>
      </c>
      <c r="E11677" s="37" t="inlineStr">
        <is>
          <t>Rock Head / Rock Head / Rattled</t>
        </is>
      </c>
      <c r="F11677" s="37" t="inlineStr">
        <is>
          <t>Differs from upstream baseline</t>
        </is>
      </c>
      <c r="G11677" s="37"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37" t="inlineStr">
        <is>
          <t>2026-10-07</t>
        </is>
      </c>
      <c r="B11679" s="37" t="inlineStr">
        <is>
          <t>Abilities</t>
        </is>
      </c>
      <c r="C11679" s="37" t="inlineStr">
        <is>
          <t>Sunflora abilities</t>
        </is>
      </c>
      <c r="D11679" s="37" t="inlineStr">
        <is>
          <t>Chlorophyll / Solar Power / Early Bird</t>
        </is>
      </c>
      <c r="E11679" s="37" t="inlineStr">
        <is>
          <t>Solar Power / Solar Power / Early Bird</t>
        </is>
      </c>
      <c r="F11679" s="37" t="inlineStr">
        <is>
          <t>Differs from upstream baseline</t>
        </is>
      </c>
      <c r="G11679" s="37"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37" t="inlineStr">
        <is>
          <t>2026-10-07</t>
        </is>
      </c>
      <c r="B11681" s="37" t="inlineStr">
        <is>
          <t>Pokemon Stats</t>
        </is>
      </c>
      <c r="C11681" s="37" t="inlineStr">
        <is>
          <t>Surskit baseHP</t>
        </is>
      </c>
      <c r="D11681" s="37" t="n">
        <v>40</v>
      </c>
      <c r="E11681" s="37" t="n">
        <v>70</v>
      </c>
      <c r="F11681" s="37" t="inlineStr">
        <is>
          <t>Differs from upstream baseline</t>
        </is>
      </c>
      <c r="G11681" s="37"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37" t="inlineStr">
        <is>
          <t>2026-10-07</t>
        </is>
      </c>
      <c r="B11683" s="37" t="inlineStr">
        <is>
          <t>Pokemon Stats</t>
        </is>
      </c>
      <c r="C11683" s="37" t="inlineStr">
        <is>
          <t>Surskit baseSpAttack</t>
        </is>
      </c>
      <c r="D11683" s="37" t="n">
        <v>50</v>
      </c>
      <c r="E11683" s="37" t="n">
        <v>100</v>
      </c>
      <c r="F11683" s="37" t="inlineStr">
        <is>
          <t>Differs from upstream baseline</t>
        </is>
      </c>
      <c r="G11683" s="37"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37" t="inlineStr">
        <is>
          <t>2026-10-07</t>
        </is>
      </c>
      <c r="B11685" s="37" t="inlineStr">
        <is>
          <t>Evolutions</t>
        </is>
      </c>
      <c r="C11685" s="37" t="inlineStr">
        <is>
          <t>Swadloon evolution</t>
        </is>
      </c>
      <c r="D11685" s="37" t="inlineStr">
        <is>
          <t>Friendship -&gt; Leavanny</t>
        </is>
      </c>
      <c r="E11685" s="37" t="inlineStr">
        <is>
          <t>Lv 23 -&gt; Leavanny</t>
        </is>
      </c>
      <c r="F11685" s="37" t="inlineStr">
        <is>
          <t>Differs from upstream baseline</t>
        </is>
      </c>
      <c r="G11685" s="37"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37" t="inlineStr">
        <is>
          <t>2026-10-07</t>
        </is>
      </c>
      <c r="B11687" s="37" t="inlineStr">
        <is>
          <t>Abilities</t>
        </is>
      </c>
      <c r="C11687" s="37" t="inlineStr">
        <is>
          <t>Swampert abilities</t>
        </is>
      </c>
      <c r="D11687" s="37" t="inlineStr">
        <is>
          <t>Torrent / Damp</t>
        </is>
      </c>
      <c r="E11687" s="37" t="inlineStr">
        <is>
          <t>Swift Swim / Torrent / Damp</t>
        </is>
      </c>
      <c r="F11687" s="37" t="inlineStr">
        <is>
          <t>Differs from upstream baseline</t>
        </is>
      </c>
      <c r="G11687" s="37"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37" t="inlineStr">
        <is>
          <t>2026-10-07</t>
        </is>
      </c>
      <c r="B11689" s="37" t="inlineStr">
        <is>
          <t>Pokemon Stats</t>
        </is>
      </c>
      <c r="C11689" s="37" t="inlineStr">
        <is>
          <t>Swanna baseSpeed</t>
        </is>
      </c>
      <c r="D11689" s="37" t="n">
        <v>98</v>
      </c>
      <c r="E11689" s="37" t="n">
        <v>108</v>
      </c>
      <c r="F11689" s="37" t="inlineStr">
        <is>
          <t>Differs from upstream baseline</t>
        </is>
      </c>
      <c r="G11689" s="37"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37" t="inlineStr">
        <is>
          <t>2026-10-07</t>
        </is>
      </c>
      <c r="B11691" s="37" t="inlineStr">
        <is>
          <t>Pokemon Stats</t>
        </is>
      </c>
      <c r="C11691" s="37" t="inlineStr">
        <is>
          <t>Swellow baseSpAttack</t>
        </is>
      </c>
      <c r="D11691" s="37" t="n">
        <v>75</v>
      </c>
      <c r="E11691" s="37" t="n">
        <v>50</v>
      </c>
      <c r="F11691" s="37" t="inlineStr">
        <is>
          <t>Differs from upstream baseline</t>
        </is>
      </c>
      <c r="G11691" s="37"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37" t="inlineStr">
        <is>
          <t>2026-10-07</t>
        </is>
      </c>
      <c r="B11693" s="37" t="inlineStr">
        <is>
          <t>Pokemon Stats</t>
        </is>
      </c>
      <c r="C11693" s="37" t="inlineStr">
        <is>
          <t>Swoobat baseHP</t>
        </is>
      </c>
      <c r="D11693" s="37" t="n">
        <v>67</v>
      </c>
      <c r="E11693" s="37" t="n">
        <v>69</v>
      </c>
      <c r="F11693" s="37" t="inlineStr">
        <is>
          <t>Differs from upstream baseline</t>
        </is>
      </c>
      <c r="G11693" s="37"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37" t="inlineStr">
        <is>
          <t>2026-10-07</t>
        </is>
      </c>
      <c r="B11695" s="37" t="inlineStr">
        <is>
          <t>Pokemon Stats</t>
        </is>
      </c>
      <c r="C11695" s="37" t="inlineStr">
        <is>
          <t>Swoobat baseDefense</t>
        </is>
      </c>
      <c r="D11695" s="37" t="n">
        <v>55</v>
      </c>
      <c r="E11695" s="37" t="n">
        <v>70</v>
      </c>
      <c r="F11695" s="37" t="inlineStr">
        <is>
          <t>Differs from upstream baseline</t>
        </is>
      </c>
      <c r="G11695" s="37"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37" t="inlineStr">
        <is>
          <t>2026-10-07</t>
        </is>
      </c>
      <c r="B11697" s="37" t="inlineStr">
        <is>
          <t>Pokemon Stats</t>
        </is>
      </c>
      <c r="C11697" s="37" t="inlineStr">
        <is>
          <t>Swoobat baseSpDefense</t>
        </is>
      </c>
      <c r="D11697" s="37" t="n">
        <v>55</v>
      </c>
      <c r="E11697" s="37" t="n">
        <v>72</v>
      </c>
      <c r="F11697" s="37" t="inlineStr">
        <is>
          <t>Differs from upstream baseline</t>
        </is>
      </c>
      <c r="G11697" s="37"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37" t="inlineStr">
        <is>
          <t>2026-10-07</t>
        </is>
      </c>
      <c r="B11699" s="37" t="inlineStr">
        <is>
          <t>Abilities</t>
        </is>
      </c>
      <c r="C11699" s="37" t="inlineStr">
        <is>
          <t>Swoobat abilities</t>
        </is>
      </c>
      <c r="D11699" s="37" t="inlineStr">
        <is>
          <t>Unaware / Klutz / Simple</t>
        </is>
      </c>
      <c r="E11699" s="37" t="inlineStr">
        <is>
          <t>Unaware / Simple / Klutz</t>
        </is>
      </c>
      <c r="F11699" s="37" t="inlineStr">
        <is>
          <t>Differs from upstream baseline</t>
        </is>
      </c>
      <c r="G11699" s="37"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37" t="inlineStr">
        <is>
          <t>2026-10-07</t>
        </is>
      </c>
      <c r="B11701" s="37" t="inlineStr">
        <is>
          <t>Pokemon Stats</t>
        </is>
      </c>
      <c r="C11701" s="37" t="inlineStr">
        <is>
          <t>Sylveon baseSpAttack</t>
        </is>
      </c>
      <c r="D11701" s="37" t="n">
        <v>110</v>
      </c>
      <c r="E11701" s="37" t="n">
        <v>129</v>
      </c>
      <c r="F11701" s="37" t="inlineStr">
        <is>
          <t>Differs from upstream baseline</t>
        </is>
      </c>
      <c r="G11701" s="37"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37" t="inlineStr">
        <is>
          <t>2026-10-07</t>
        </is>
      </c>
      <c r="B11703" s="37" t="inlineStr">
        <is>
          <t>Pokemon Stats</t>
        </is>
      </c>
      <c r="C11703" s="37" t="inlineStr">
        <is>
          <t>Talonflame baseHP</t>
        </is>
      </c>
      <c r="D11703" s="37" t="n">
        <v>78</v>
      </c>
      <c r="E11703" s="37" t="n">
        <v>80</v>
      </c>
      <c r="F11703" s="37" t="inlineStr">
        <is>
          <t>Differs from upstream baseline</t>
        </is>
      </c>
      <c r="G11703" s="37"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37" t="inlineStr">
        <is>
          <t>2026-10-07</t>
        </is>
      </c>
      <c r="B11705" s="37" t="inlineStr">
        <is>
          <t>Pokemon Stats</t>
        </is>
      </c>
      <c r="C11705" s="37" t="inlineStr">
        <is>
          <t>Talonflame baseDefense</t>
        </is>
      </c>
      <c r="D11705" s="37" t="n">
        <v>71</v>
      </c>
      <c r="E11705" s="37" t="n">
        <v>75</v>
      </c>
      <c r="F11705" s="37" t="inlineStr">
        <is>
          <t>Differs from upstream baseline</t>
        </is>
      </c>
      <c r="G11705" s="37"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37" t="inlineStr">
        <is>
          <t>2026-10-07</t>
        </is>
      </c>
      <c r="B11707" s="37" t="inlineStr">
        <is>
          <t>Pokemon Stats</t>
        </is>
      </c>
      <c r="C11707" s="37" t="inlineStr">
        <is>
          <t>Talonflame baseSpDefense</t>
        </is>
      </c>
      <c r="D11707" s="37" t="n">
        <v>69</v>
      </c>
      <c r="E11707" s="37" t="n">
        <v>75</v>
      </c>
      <c r="F11707" s="37" t="inlineStr">
        <is>
          <t>Differs from upstream baseline</t>
        </is>
      </c>
      <c r="G11707" s="37"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37" t="inlineStr">
        <is>
          <t>2026-10-07</t>
        </is>
      </c>
      <c r="B11709" s="37" t="inlineStr">
        <is>
          <t>Abilities</t>
        </is>
      </c>
      <c r="C11709" s="37" t="inlineStr">
        <is>
          <t>Tangela abilities</t>
        </is>
      </c>
      <c r="D11709" s="37" t="inlineStr">
        <is>
          <t>Chlorophyll / Leaf Guard / Regenerator</t>
        </is>
      </c>
      <c r="E11709" s="37" t="inlineStr">
        <is>
          <t>Chlorophyll / Overgrow / Regenerator</t>
        </is>
      </c>
      <c r="F11709" s="37" t="inlineStr">
        <is>
          <t>Differs from upstream baseline</t>
        </is>
      </c>
      <c r="G11709" s="37"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37" t="inlineStr">
        <is>
          <t>2026-10-07</t>
        </is>
      </c>
      <c r="B11711" s="37" t="inlineStr">
        <is>
          <t>Pokemon Stats</t>
        </is>
      </c>
      <c r="C11711" s="37" t="inlineStr">
        <is>
          <t>Tangrowth baseSpeed</t>
        </is>
      </c>
      <c r="D11711" s="37" t="n">
        <v>50</v>
      </c>
      <c r="E11711" s="37" t="n">
        <v>10</v>
      </c>
      <c r="F11711" s="37" t="inlineStr">
        <is>
          <t>Differs from upstream baseline</t>
        </is>
      </c>
      <c r="G11711" s="37"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37" t="inlineStr">
        <is>
          <t>2026-10-07</t>
        </is>
      </c>
      <c r="B11713" s="37" t="inlineStr">
        <is>
          <t>Pokemon Stats</t>
        </is>
      </c>
      <c r="C11713" s="37" t="inlineStr">
        <is>
          <t>Tauros baseHP</t>
        </is>
      </c>
      <c r="D11713" s="37" t="n">
        <v>75</v>
      </c>
      <c r="E11713" s="37" t="n">
        <v>85</v>
      </c>
      <c r="F11713" s="37" t="inlineStr">
        <is>
          <t>Differs from upstream baseline</t>
        </is>
      </c>
      <c r="G11713" s="37"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37" t="inlineStr">
        <is>
          <t>2026-10-07</t>
        </is>
      </c>
      <c r="B11715" s="37" t="inlineStr">
        <is>
          <t>Pokemon Stats</t>
        </is>
      </c>
      <c r="C11715" s="37" t="inlineStr">
        <is>
          <t>Tauros baseDefense</t>
        </is>
      </c>
      <c r="D11715" s="37" t="n">
        <v>95</v>
      </c>
      <c r="E11715" s="37" t="n">
        <v>105</v>
      </c>
      <c r="F11715" s="37" t="inlineStr">
        <is>
          <t>Differs from upstream baseline</t>
        </is>
      </c>
      <c r="G11715" s="37"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37" t="inlineStr">
        <is>
          <t>2026-10-07</t>
        </is>
      </c>
      <c r="B11717" s="37" t="inlineStr">
        <is>
          <t>Pokemon Stats</t>
        </is>
      </c>
      <c r="C11717" s="37" t="inlineStr">
        <is>
          <t>Tauros baseSpAttack</t>
        </is>
      </c>
      <c r="D11717" s="37" t="n">
        <v>30</v>
      </c>
      <c r="E11717" s="37" t="n">
        <v>33</v>
      </c>
      <c r="F11717" s="37" t="inlineStr">
        <is>
          <t>Differs from upstream baseline</t>
        </is>
      </c>
      <c r="G11717" s="37"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37" t="inlineStr">
        <is>
          <t>2026-10-07</t>
        </is>
      </c>
      <c r="B11719" s="37" t="inlineStr">
        <is>
          <t>Abilities</t>
        </is>
      </c>
      <c r="C11719" s="37" t="inlineStr">
        <is>
          <t>Teddiursa abilities</t>
        </is>
      </c>
      <c r="D11719" s="37" t="inlineStr">
        <is>
          <t>Pickup / Quick Feet / Honey Gather</t>
        </is>
      </c>
      <c r="E11719" s="37" t="inlineStr">
        <is>
          <t>Guts / Quick Feet / Honey Gather</t>
        </is>
      </c>
      <c r="F11719" s="37" t="inlineStr">
        <is>
          <t>Differs from upstream baseline</t>
        </is>
      </c>
      <c r="G11719" s="37"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37" t="inlineStr">
        <is>
          <t>2026-10-07</t>
        </is>
      </c>
      <c r="B11721" s="37" t="inlineStr">
        <is>
          <t>Pokemon Stats</t>
        </is>
      </c>
      <c r="C11721" s="37" t="inlineStr">
        <is>
          <t>Tentacruel baseAttack</t>
        </is>
      </c>
      <c r="D11721" s="37" t="n">
        <v>70</v>
      </c>
      <c r="E11721" s="37" t="n">
        <v>80</v>
      </c>
      <c r="F11721" s="37" t="inlineStr">
        <is>
          <t>Differs from upstream baseline</t>
        </is>
      </c>
      <c r="G11721" s="37"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37" t="inlineStr">
        <is>
          <t>2026-10-07</t>
        </is>
      </c>
      <c r="B11723" s="37" t="inlineStr">
        <is>
          <t>Abilities</t>
        </is>
      </c>
      <c r="C11723" s="37" t="inlineStr">
        <is>
          <t>Tentacruel abilities</t>
        </is>
      </c>
      <c r="D11723" s="37" t="inlineStr">
        <is>
          <t>Clear Body / Liquid Ooze / Rain Dish</t>
        </is>
      </c>
      <c r="E11723" s="37" t="inlineStr">
        <is>
          <t>Rain Dish / Clear Body / Rain Dish</t>
        </is>
      </c>
      <c r="F11723" s="37" t="inlineStr">
        <is>
          <t>Differs from upstream baseline</t>
        </is>
      </c>
      <c r="G11723" s="37"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37" t="inlineStr">
        <is>
          <t>2026-10-07</t>
        </is>
      </c>
      <c r="B11725" s="37" t="inlineStr">
        <is>
          <t>Pokemon Stats</t>
        </is>
      </c>
      <c r="C11725" s="37" t="inlineStr">
        <is>
          <t>Terrakion baseSpAttack</t>
        </is>
      </c>
      <c r="D11725" s="37" t="n">
        <v>72</v>
      </c>
      <c r="E11725" s="37" t="n">
        <v>32</v>
      </c>
      <c r="F11725" s="37" t="inlineStr">
        <is>
          <t>Differs from upstream baseline</t>
        </is>
      </c>
      <c r="G11725" s="37"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37" t="inlineStr">
        <is>
          <t>2026-10-07</t>
        </is>
      </c>
      <c r="B11727" s="37" t="inlineStr">
        <is>
          <t>Pokemon Stats</t>
        </is>
      </c>
      <c r="C11727" s="37" t="inlineStr">
        <is>
          <t>Throh baseHP</t>
        </is>
      </c>
      <c r="D11727" s="37" t="n">
        <v>120</v>
      </c>
      <c r="E11727" s="37" t="n">
        <v>130</v>
      </c>
      <c r="F11727" s="37" t="inlineStr">
        <is>
          <t>Differs from upstream baseline</t>
        </is>
      </c>
      <c r="G11727" s="37"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37" t="inlineStr">
        <is>
          <t>2026-10-07</t>
        </is>
      </c>
      <c r="B11729" s="37" t="inlineStr">
        <is>
          <t>Pokemon Stats</t>
        </is>
      </c>
      <c r="C11729" s="37" t="inlineStr">
        <is>
          <t>Throh baseSpDefense</t>
        </is>
      </c>
      <c r="D11729" s="37" t="n">
        <v>85</v>
      </c>
      <c r="E11729" s="37" t="n">
        <v>95</v>
      </c>
      <c r="F11729" s="37" t="inlineStr">
        <is>
          <t>Differs from upstream baseline</t>
        </is>
      </c>
      <c r="G11729" s="37"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37" t="inlineStr">
        <is>
          <t>2026-10-07</t>
        </is>
      </c>
      <c r="B11731" s="37" t="inlineStr">
        <is>
          <t>Abilities</t>
        </is>
      </c>
      <c r="C11731" s="37" t="inlineStr">
        <is>
          <t>Togekiss abilities</t>
        </is>
      </c>
      <c r="D11731" s="37" t="inlineStr">
        <is>
          <t>Hustle / Serene Grace / Super Luck</t>
        </is>
      </c>
      <c r="E11731" s="37" t="inlineStr">
        <is>
          <t>Serene Grace / Serene Grace / Super Luck</t>
        </is>
      </c>
      <c r="F11731" s="37" t="inlineStr">
        <is>
          <t>Differs from upstream baseline</t>
        </is>
      </c>
      <c r="G11731" s="37"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37" t="inlineStr">
        <is>
          <t>2026-10-07</t>
        </is>
      </c>
      <c r="B11733" s="37" t="inlineStr">
        <is>
          <t>Evolutions</t>
        </is>
      </c>
      <c r="C11733" s="37" t="inlineStr">
        <is>
          <t>Togepi evolution</t>
        </is>
      </c>
      <c r="D11733" s="37" t="inlineStr">
        <is>
          <t>Friendship -&gt; Togetic</t>
        </is>
      </c>
      <c r="E11733" s="37" t="inlineStr">
        <is>
          <t>Lv 15 -&gt; Togetic</t>
        </is>
      </c>
      <c r="F11733" s="37" t="inlineStr">
        <is>
          <t>Differs from upstream baseline</t>
        </is>
      </c>
      <c r="G11733" s="37"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37" t="inlineStr">
        <is>
          <t>2026-10-07</t>
        </is>
      </c>
      <c r="B11735" s="37" t="inlineStr">
        <is>
          <t>Pokemon Stats</t>
        </is>
      </c>
      <c r="C11735" s="37" t="inlineStr">
        <is>
          <t>Torkoal baseSpDefense</t>
        </is>
      </c>
      <c r="D11735" s="37" t="n">
        <v>70</v>
      </c>
      <c r="E11735" s="37" t="n">
        <v>105</v>
      </c>
      <c r="F11735" s="37" t="inlineStr">
        <is>
          <t>Differs from upstream baseline</t>
        </is>
      </c>
      <c r="G11735" s="37"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37" t="inlineStr">
        <is>
          <t>2026-10-07</t>
        </is>
      </c>
      <c r="B11737" s="37" t="inlineStr">
        <is>
          <t>Pokemon Stats</t>
        </is>
      </c>
      <c r="C11737" s="37" t="inlineStr">
        <is>
          <t>Torterra baseAttack</t>
        </is>
      </c>
      <c r="D11737" s="37" t="n">
        <v>109</v>
      </c>
      <c r="E11737" s="37" t="n">
        <v>111</v>
      </c>
      <c r="F11737" s="37" t="inlineStr">
        <is>
          <t>Differs from upstream baseline</t>
        </is>
      </c>
      <c r="G11737" s="37"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37" t="inlineStr">
        <is>
          <t>2026-10-07</t>
        </is>
      </c>
      <c r="B11739" s="37" t="inlineStr">
        <is>
          <t>Pokemon Stats</t>
        </is>
      </c>
      <c r="C11739" s="37" t="inlineStr">
        <is>
          <t>Torterra baseSpDefense</t>
        </is>
      </c>
      <c r="D11739" s="37" t="n">
        <v>85</v>
      </c>
      <c r="E11739" s="37" t="n">
        <v>105</v>
      </c>
      <c r="F11739" s="37" t="inlineStr">
        <is>
          <t>Differs from upstream baseline</t>
        </is>
      </c>
      <c r="G11739" s="37"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37" t="inlineStr">
        <is>
          <t>2026-10-07</t>
        </is>
      </c>
      <c r="B11741" s="37" t="inlineStr">
        <is>
          <t>Abilities</t>
        </is>
      </c>
      <c r="C11741" s="37" t="inlineStr">
        <is>
          <t>Totodile abilities</t>
        </is>
      </c>
      <c r="D11741" s="37" t="inlineStr">
        <is>
          <t>Torrent / Sheer Force</t>
        </is>
      </c>
      <c r="E11741" s="37" t="inlineStr">
        <is>
          <t>Torrent / Torrent / Sheer Force</t>
        </is>
      </c>
      <c r="F11741" s="37" t="inlineStr">
        <is>
          <t>Differs from upstream baseline</t>
        </is>
      </c>
      <c r="G11741" s="37"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37" t="inlineStr">
        <is>
          <t>2026-10-07</t>
        </is>
      </c>
      <c r="B11743" s="37" t="inlineStr">
        <is>
          <t>Abilities</t>
        </is>
      </c>
      <c r="C11743" s="37" t="inlineStr">
        <is>
          <t>Toxicroak abilities</t>
        </is>
      </c>
      <c r="D11743" s="37" t="inlineStr">
        <is>
          <t>Anticipation / Dry Skin / Poison Touch</t>
        </is>
      </c>
      <c r="E11743" s="37" t="inlineStr">
        <is>
          <t>Dry Skin / Dry Skin / Poison Touch</t>
        </is>
      </c>
      <c r="F11743" s="37" t="inlineStr">
        <is>
          <t>Differs from upstream baseline</t>
        </is>
      </c>
      <c r="G11743" s="37"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37" t="inlineStr">
        <is>
          <t>2026-10-07</t>
        </is>
      </c>
      <c r="B11745" s="37" t="inlineStr">
        <is>
          <t>Pokemon Stats</t>
        </is>
      </c>
      <c r="C11745" s="37" t="inlineStr">
        <is>
          <t>Tranquill baseAttack</t>
        </is>
      </c>
      <c r="D11745" s="37" t="n">
        <v>77</v>
      </c>
      <c r="E11745" s="37" t="n">
        <v>52</v>
      </c>
      <c r="F11745" s="37" t="inlineStr">
        <is>
          <t>Differs from upstream baseline</t>
        </is>
      </c>
      <c r="G11745" s="37"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37" t="inlineStr">
        <is>
          <t>2026-10-07</t>
        </is>
      </c>
      <c r="B11747" s="37" t="inlineStr">
        <is>
          <t>Pokemon Stats</t>
        </is>
      </c>
      <c r="C11747" s="37" t="inlineStr">
        <is>
          <t>Tranquill baseSpDefense</t>
        </is>
      </c>
      <c r="D11747" s="37" t="n">
        <v>42</v>
      </c>
      <c r="E11747" s="37" t="n">
        <v>59</v>
      </c>
      <c r="F11747" s="37" t="inlineStr">
        <is>
          <t>Differs from upstream baseline</t>
        </is>
      </c>
      <c r="G11747" s="37"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37" t="inlineStr">
        <is>
          <t>2026-10-07</t>
        </is>
      </c>
      <c r="B11749" s="37" t="inlineStr">
        <is>
          <t>Pokemon Stats</t>
        </is>
      </c>
      <c r="C11749" s="37" t="inlineStr">
        <is>
          <t>Trevenant baseHP</t>
        </is>
      </c>
      <c r="D11749" s="37" t="n">
        <v>85</v>
      </c>
      <c r="E11749" s="37" t="n">
        <v>95</v>
      </c>
      <c r="F11749" s="37" t="inlineStr">
        <is>
          <t>Differs from upstream baseline</t>
        </is>
      </c>
      <c r="G11749" s="37"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37" t="inlineStr">
        <is>
          <t>2026-10-07</t>
        </is>
      </c>
      <c r="B11751" s="37" t="inlineStr">
        <is>
          <t>Pokemon Stats</t>
        </is>
      </c>
      <c r="C11751" s="37" t="inlineStr">
        <is>
          <t>Trevenant baseSpAttack</t>
        </is>
      </c>
      <c r="D11751" s="37" t="n">
        <v>65</v>
      </c>
      <c r="E11751" s="37" t="n">
        <v>30</v>
      </c>
      <c r="F11751" s="37" t="inlineStr">
        <is>
          <t>Differs from upstream baseline</t>
        </is>
      </c>
      <c r="G11751" s="37"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37" t="inlineStr">
        <is>
          <t>2026-10-07</t>
        </is>
      </c>
      <c r="B11753" s="37" t="inlineStr">
        <is>
          <t>Pokemon Stats</t>
        </is>
      </c>
      <c r="C11753" s="37" t="inlineStr">
        <is>
          <t>Tropius baseHP</t>
        </is>
      </c>
      <c r="D11753" s="37" t="n">
        <v>99</v>
      </c>
      <c r="E11753" s="37" t="n">
        <v>105</v>
      </c>
      <c r="F11753" s="37" t="inlineStr">
        <is>
          <t>Differs from upstream baseline</t>
        </is>
      </c>
      <c r="G11753" s="37"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37" t="inlineStr">
        <is>
          <t>2026-10-07</t>
        </is>
      </c>
      <c r="B11755" s="37" t="inlineStr">
        <is>
          <t>Pokemon Stats</t>
        </is>
      </c>
      <c r="C11755" s="37" t="inlineStr">
        <is>
          <t>Tropius baseDefense</t>
        </is>
      </c>
      <c r="D11755" s="37" t="n">
        <v>83</v>
      </c>
      <c r="E11755" s="37" t="n">
        <v>105</v>
      </c>
      <c r="F11755" s="37" t="inlineStr">
        <is>
          <t>Differs from upstream baseline</t>
        </is>
      </c>
      <c r="G11755" s="37"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37" t="inlineStr">
        <is>
          <t>2026-10-07</t>
        </is>
      </c>
      <c r="B11757" s="37" t="inlineStr">
        <is>
          <t>Pokemon Stats</t>
        </is>
      </c>
      <c r="C11757" s="37" t="inlineStr">
        <is>
          <t>Tropius baseSpDefense</t>
        </is>
      </c>
      <c r="D11757" s="37" t="n">
        <v>87</v>
      </c>
      <c r="E11757" s="37" t="n">
        <v>105</v>
      </c>
      <c r="F11757" s="37" t="inlineStr">
        <is>
          <t>Differs from upstream baseline</t>
        </is>
      </c>
      <c r="G11757" s="37"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37" t="inlineStr">
        <is>
          <t>2026-10-07</t>
        </is>
      </c>
      <c r="B11759" s="37" t="inlineStr">
        <is>
          <t>Abilities</t>
        </is>
      </c>
      <c r="C11759" s="37" t="inlineStr">
        <is>
          <t>Turtwig abilities</t>
        </is>
      </c>
      <c r="D11759" s="37" t="inlineStr">
        <is>
          <t>Overgrow / Shell Armor</t>
        </is>
      </c>
      <c r="E11759" s="37" t="inlineStr">
        <is>
          <t>Overgrow / Shell Armor / Shell Armor</t>
        </is>
      </c>
      <c r="F11759" s="37" t="inlineStr">
        <is>
          <t>Differs from upstream baseline</t>
        </is>
      </c>
      <c r="G11759" s="37"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37" t="inlineStr">
        <is>
          <t>2026-10-07</t>
        </is>
      </c>
      <c r="B11761" s="37" t="inlineStr">
        <is>
          <t>Pokemon Stats</t>
        </is>
      </c>
      <c r="C11761" s="37" t="inlineStr">
        <is>
          <t>Tyranitar baseSpAttack</t>
        </is>
      </c>
      <c r="D11761" s="37" t="n">
        <v>95</v>
      </c>
      <c r="E11761" s="37" t="n">
        <v>100</v>
      </c>
      <c r="F11761" s="37" t="inlineStr">
        <is>
          <t>Differs from upstream baseline</t>
        </is>
      </c>
      <c r="G11761" s="37"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37" t="inlineStr">
        <is>
          <t>2026-10-07</t>
        </is>
      </c>
      <c r="B11763" s="37" t="inlineStr">
        <is>
          <t>Abilities</t>
        </is>
      </c>
      <c r="C11763" s="37" t="inlineStr">
        <is>
          <t>Tyranitar abilities</t>
        </is>
      </c>
      <c r="D11763" s="37" t="inlineStr">
        <is>
          <t>Sand Stream / Sand Stream / Sand Stream</t>
        </is>
      </c>
      <c r="E11763" s="37" t="inlineStr">
        <is>
          <t>Thick Fat / Thick Fat / Thick Fat</t>
        </is>
      </c>
      <c r="F11763" s="37" t="inlineStr">
        <is>
          <t>Differs from upstream baseline</t>
        </is>
      </c>
      <c r="G11763" s="37"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37" t="inlineStr">
        <is>
          <t>2026-10-07</t>
        </is>
      </c>
      <c r="B11765" s="37" t="inlineStr">
        <is>
          <t>Pokemon Stats</t>
        </is>
      </c>
      <c r="C11765" s="37" t="inlineStr">
        <is>
          <t>Tyrantrum baseSpAttack</t>
        </is>
      </c>
      <c r="D11765" s="37" t="n">
        <v>69</v>
      </c>
      <c r="E11765" s="37" t="n">
        <v>30</v>
      </c>
      <c r="F11765" s="37" t="inlineStr">
        <is>
          <t>Differs from upstream baseline</t>
        </is>
      </c>
      <c r="G11765" s="37"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37" t="inlineStr">
        <is>
          <t>2026-10-07</t>
        </is>
      </c>
      <c r="B11767" s="37" t="inlineStr">
        <is>
          <t>Abilities</t>
        </is>
      </c>
      <c r="C11767" s="37" t="inlineStr">
        <is>
          <t>Tyrantrum abilities</t>
        </is>
      </c>
      <c r="D11767" s="37" t="inlineStr">
        <is>
          <t>Strong Jaw / Rock Head</t>
        </is>
      </c>
      <c r="E11767" s="37" t="inlineStr">
        <is>
          <t>Strong Jaw / Rock Head / Intimidate</t>
        </is>
      </c>
      <c r="F11767" s="37" t="inlineStr">
        <is>
          <t>Differs from upstream baseline</t>
        </is>
      </c>
      <c r="G11767" s="37"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37" t="inlineStr">
        <is>
          <t>2026-10-07</t>
        </is>
      </c>
      <c r="B11769" s="37" t="inlineStr">
        <is>
          <t>Pokemon Stats</t>
        </is>
      </c>
      <c r="C11769" s="37" t="inlineStr">
        <is>
          <t>Tyrunt baseAttack</t>
        </is>
      </c>
      <c r="D11769" s="37" t="n">
        <v>89</v>
      </c>
      <c r="E11769" s="37" t="n">
        <v>97</v>
      </c>
      <c r="F11769" s="37" t="inlineStr">
        <is>
          <t>Differs from upstream baseline</t>
        </is>
      </c>
      <c r="G11769" s="37"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37" t="inlineStr">
        <is>
          <t>2026-10-07</t>
        </is>
      </c>
      <c r="B11771" s="37" t="inlineStr">
        <is>
          <t>Pokemon Stats</t>
        </is>
      </c>
      <c r="C11771" s="37" t="inlineStr">
        <is>
          <t>Tyrunt baseSpeed</t>
        </is>
      </c>
      <c r="D11771" s="37" t="n">
        <v>48</v>
      </c>
      <c r="E11771" s="37" t="n">
        <v>55</v>
      </c>
      <c r="F11771" s="37" t="inlineStr">
        <is>
          <t>Differs from upstream baseline</t>
        </is>
      </c>
      <c r="G11771" s="37"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37" t="inlineStr">
        <is>
          <t>2026-10-07</t>
        </is>
      </c>
      <c r="B11773" s="37" t="inlineStr">
        <is>
          <t>Pokemon Stats</t>
        </is>
      </c>
      <c r="C11773" s="37" t="inlineStr">
        <is>
          <t>Unfezant baseAttack</t>
        </is>
      </c>
      <c r="D11773" s="37" t="n">
        <v>115</v>
      </c>
      <c r="E11773" s="37" t="n">
        <v>46</v>
      </c>
      <c r="F11773" s="37" t="inlineStr">
        <is>
          <t>Differs from upstream baseline</t>
        </is>
      </c>
      <c r="G11773" s="37"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37" t="inlineStr">
        <is>
          <t>2026-10-07</t>
        </is>
      </c>
      <c r="B11775" s="37" t="inlineStr">
        <is>
          <t>Pokemon Stats</t>
        </is>
      </c>
      <c r="C11775" s="37" t="inlineStr">
        <is>
          <t>Unfezant baseSpDefense</t>
        </is>
      </c>
      <c r="D11775" s="37" t="n">
        <v>55</v>
      </c>
      <c r="E11775" s="37" t="n">
        <v>77</v>
      </c>
      <c r="F11775" s="37" t="inlineStr">
        <is>
          <t>Differs from upstream baseline</t>
        </is>
      </c>
      <c r="G11775" s="37"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37" t="inlineStr">
        <is>
          <t>2026-10-07</t>
        </is>
      </c>
      <c r="B11777" s="37" t="inlineStr">
        <is>
          <t>Abilities</t>
        </is>
      </c>
      <c r="C11777" s="37" t="inlineStr">
        <is>
          <t>Unfezant abilities</t>
        </is>
      </c>
      <c r="D11777" s="37" t="inlineStr">
        <is>
          <t>Big Pecks / Super Luck / Rivalry</t>
        </is>
      </c>
      <c r="E11777" s="37" t="inlineStr">
        <is>
          <t>Super Luck / Big Pecks / Sniper</t>
        </is>
      </c>
      <c r="F11777" s="37" t="inlineStr">
        <is>
          <t>Differs from upstream baseline</t>
        </is>
      </c>
      <c r="G11777" s="37"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37" t="inlineStr">
        <is>
          <t>2026-10-07</t>
        </is>
      </c>
      <c r="B11779" s="37" t="inlineStr">
        <is>
          <t>Pokemon Stats</t>
        </is>
      </c>
      <c r="C11779" s="37" t="inlineStr">
        <is>
          <t>Ursaluna baseSpAttack</t>
        </is>
      </c>
      <c r="D11779" s="37" t="n">
        <v>45</v>
      </c>
      <c r="E11779" s="37" t="n">
        <v>30</v>
      </c>
      <c r="F11779" s="37" t="inlineStr">
        <is>
          <t>Differs from upstream baseline</t>
        </is>
      </c>
      <c r="G11779" s="37"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37" t="inlineStr">
        <is>
          <t>2026-10-07</t>
        </is>
      </c>
      <c r="B11781" s="37" t="inlineStr">
        <is>
          <t>Pokemon Stats</t>
        </is>
      </c>
      <c r="C11781" s="37" t="inlineStr">
        <is>
          <t>Ursaluna baseAttack</t>
        </is>
      </c>
      <c r="D11781" s="37" t="n">
        <v>70</v>
      </c>
      <c r="E11781" s="37" t="n">
        <v>30</v>
      </c>
      <c r="F11781" s="37" t="inlineStr">
        <is>
          <t>Differs from upstream baseline</t>
        </is>
      </c>
      <c r="G11781" s="37"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37" t="inlineStr">
        <is>
          <t>2026-10-07</t>
        </is>
      </c>
      <c r="B11783" s="37" t="inlineStr">
        <is>
          <t>Pokemon Stats</t>
        </is>
      </c>
      <c r="C11783" s="37" t="inlineStr">
        <is>
          <t>Ursaluna baseSpeed</t>
        </is>
      </c>
      <c r="D11783" s="37" t="n">
        <v>52</v>
      </c>
      <c r="E11783" s="37" t="n">
        <v>70</v>
      </c>
      <c r="F11783" s="37" t="inlineStr">
        <is>
          <t>Differs from upstream baseline</t>
        </is>
      </c>
      <c r="G11783" s="37"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37" t="inlineStr">
        <is>
          <t>2026-10-07</t>
        </is>
      </c>
      <c r="B11785" s="37" t="inlineStr">
        <is>
          <t>Pokemon Stats</t>
        </is>
      </c>
      <c r="C11785" s="37" t="inlineStr">
        <is>
          <t>Ursaring baseAttack</t>
        </is>
      </c>
      <c r="D11785" s="37" t="n">
        <v>130</v>
      </c>
      <c r="E11785" s="37" t="n">
        <v>140</v>
      </c>
      <c r="F11785" s="37" t="inlineStr">
        <is>
          <t>Differs from upstream baseline</t>
        </is>
      </c>
      <c r="G11785" s="37"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37" t="inlineStr">
        <is>
          <t>2026-10-07</t>
        </is>
      </c>
      <c r="B11787" s="37" t="inlineStr">
        <is>
          <t>Pokemon Stats</t>
        </is>
      </c>
      <c r="C11787" s="37" t="inlineStr">
        <is>
          <t>Ursaring baseSpAttack</t>
        </is>
      </c>
      <c r="D11787" s="37" t="n">
        <v>75</v>
      </c>
      <c r="E11787" s="37" t="n">
        <v>55</v>
      </c>
      <c r="F11787" s="37" t="inlineStr">
        <is>
          <t>Differs from upstream baseline</t>
        </is>
      </c>
      <c r="G11787" s="37"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37" t="inlineStr">
        <is>
          <t>2026-10-07</t>
        </is>
      </c>
      <c r="B11789" s="37" t="inlineStr">
        <is>
          <t>Pokemon Stats</t>
        </is>
      </c>
      <c r="C11789" s="37" t="inlineStr">
        <is>
          <t>Uxie baseHP</t>
        </is>
      </c>
      <c r="D11789" s="37" t="n">
        <v>75</v>
      </c>
      <c r="E11789" s="37" t="n">
        <v>95</v>
      </c>
      <c r="F11789" s="37" t="inlineStr">
        <is>
          <t>Differs from upstream baseline</t>
        </is>
      </c>
      <c r="G11789" s="37"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37" t="inlineStr">
        <is>
          <t>2026-10-07</t>
        </is>
      </c>
      <c r="B11791" s="37" t="inlineStr">
        <is>
          <t>Pokemon Stats</t>
        </is>
      </c>
      <c r="C11791" s="37" t="inlineStr">
        <is>
          <t>Vanilluxe baseHP</t>
        </is>
      </c>
      <c r="D11791" s="37" t="n">
        <v>71</v>
      </c>
      <c r="E11791" s="37" t="n">
        <v>81</v>
      </c>
      <c r="F11791" s="37" t="inlineStr">
        <is>
          <t>Differs from upstream baseline</t>
        </is>
      </c>
      <c r="G11791" s="37"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37" t="inlineStr">
        <is>
          <t>2026-10-07</t>
        </is>
      </c>
      <c r="B11793" s="37" t="inlineStr">
        <is>
          <t>Abilities</t>
        </is>
      </c>
      <c r="C11793" s="37" t="inlineStr">
        <is>
          <t>Vanilluxe abilities</t>
        </is>
      </c>
      <c r="D11793" s="37" t="inlineStr">
        <is>
          <t>Ice Body / Snow Warning / Weak Armor</t>
        </is>
      </c>
      <c r="E11793" s="37" t="inlineStr">
        <is>
          <t>Ice Body / Ice Body / Slush Rush</t>
        </is>
      </c>
      <c r="F11793" s="37" t="inlineStr">
        <is>
          <t>Differs from upstream baseline</t>
        </is>
      </c>
      <c r="G11793" s="37"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37" t="inlineStr">
        <is>
          <t>2026-10-07</t>
        </is>
      </c>
      <c r="B11795" s="37" t="inlineStr">
        <is>
          <t>Pokemon Stats</t>
        </is>
      </c>
      <c r="C11795" s="37" t="inlineStr">
        <is>
          <t>Venipede baseHP</t>
        </is>
      </c>
      <c r="D11795" s="37" t="n">
        <v>30</v>
      </c>
      <c r="E11795" s="37" t="n">
        <v>37</v>
      </c>
      <c r="F11795" s="37" t="inlineStr">
        <is>
          <t>Differs from upstream baseline</t>
        </is>
      </c>
      <c r="G11795" s="37"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37" t="inlineStr">
        <is>
          <t>2026-10-07</t>
        </is>
      </c>
      <c r="B11797" s="37" t="inlineStr">
        <is>
          <t>Pokemon Stats</t>
        </is>
      </c>
      <c r="C11797" s="37" t="inlineStr">
        <is>
          <t>Venipede baseSpAttack</t>
        </is>
      </c>
      <c r="D11797" s="37" t="n">
        <v>30</v>
      </c>
      <c r="E11797" s="37" t="n">
        <v>31</v>
      </c>
      <c r="F11797" s="37" t="inlineStr">
        <is>
          <t>Differs from upstream baseline</t>
        </is>
      </c>
      <c r="G11797" s="37"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37" t="inlineStr">
        <is>
          <t>2026-10-07</t>
        </is>
      </c>
      <c r="B11799" s="37" t="inlineStr">
        <is>
          <t>Abilities</t>
        </is>
      </c>
      <c r="C11799" s="37" t="inlineStr">
        <is>
          <t>Venomoth abilities</t>
        </is>
      </c>
      <c r="D11799" s="37" t="inlineStr">
        <is>
          <t>Shield Dust / Tinted Lens / Wonder Skin</t>
        </is>
      </c>
      <c r="E11799" s="37" t="inlineStr">
        <is>
          <t>Tinted Lens / Tinted Lens / Wonder Skin</t>
        </is>
      </c>
      <c r="F11799" s="37" t="inlineStr">
        <is>
          <t>Differs from upstream baseline</t>
        </is>
      </c>
      <c r="G11799" s="37"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37" t="inlineStr">
        <is>
          <t>2026-10-07</t>
        </is>
      </c>
      <c r="B11801" s="37" t="inlineStr">
        <is>
          <t>Abilities</t>
        </is>
      </c>
      <c r="C11801" s="37" t="inlineStr">
        <is>
          <t>Venusaur abilities</t>
        </is>
      </c>
      <c r="D11801" s="37" t="inlineStr">
        <is>
          <t>Overgrow / Chlorophyll</t>
        </is>
      </c>
      <c r="E11801" s="37" t="inlineStr">
        <is>
          <t>Chlorophyll / Overgrow / Chlorophyll</t>
        </is>
      </c>
      <c r="F11801" s="37" t="inlineStr">
        <is>
          <t>Differs from upstream baseline</t>
        </is>
      </c>
      <c r="G11801" s="37"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37" t="inlineStr">
        <is>
          <t>2026-10-07</t>
        </is>
      </c>
      <c r="B11803" s="37" t="inlineStr">
        <is>
          <t>Pokemon Stats</t>
        </is>
      </c>
      <c r="C11803" s="37" t="inlineStr">
        <is>
          <t>Vespiquen baseHP</t>
        </is>
      </c>
      <c r="D11803" s="37" t="n">
        <v>70</v>
      </c>
      <c r="E11803" s="37" t="n">
        <v>80</v>
      </c>
      <c r="F11803" s="37" t="inlineStr">
        <is>
          <t>Differs from upstream baseline</t>
        </is>
      </c>
      <c r="G11803" s="37"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37" t="inlineStr">
        <is>
          <t>2026-10-07</t>
        </is>
      </c>
      <c r="B11805" s="37" t="inlineStr">
        <is>
          <t>Pokemon Stats</t>
        </is>
      </c>
      <c r="C11805" s="37" t="inlineStr">
        <is>
          <t>Vespiquen baseSpAttack</t>
        </is>
      </c>
      <c r="D11805" s="37" t="n">
        <v>80</v>
      </c>
      <c r="E11805" s="37" t="n">
        <v>102</v>
      </c>
      <c r="F11805" s="37" t="inlineStr">
        <is>
          <t>Differs from upstream baseline</t>
        </is>
      </c>
      <c r="G11805" s="37"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37" t="inlineStr">
        <is>
          <t>2026-10-07</t>
        </is>
      </c>
      <c r="B11807" s="37" t="inlineStr">
        <is>
          <t>Abilities</t>
        </is>
      </c>
      <c r="C11807" s="37" t="inlineStr">
        <is>
          <t>Vespiquen abilities</t>
        </is>
      </c>
      <c r="D11807" s="37" t="inlineStr">
        <is>
          <t>Pressure / Unnerve</t>
        </is>
      </c>
      <c r="E11807" s="37" t="inlineStr">
        <is>
          <t>Tinted Lens / Swarm / Unnerve</t>
        </is>
      </c>
      <c r="F11807" s="37" t="inlineStr">
        <is>
          <t>Differs from upstream baseline</t>
        </is>
      </c>
      <c r="G11807" s="37"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37" t="inlineStr">
        <is>
          <t>2026-10-07</t>
        </is>
      </c>
      <c r="B11809" s="37" t="inlineStr">
        <is>
          <t>Pokemon Stats</t>
        </is>
      </c>
      <c r="C11809" s="37" t="inlineStr">
        <is>
          <t>Vibrava baseDefense</t>
        </is>
      </c>
      <c r="D11809" s="37" t="n">
        <v>50</v>
      </c>
      <c r="E11809" s="37" t="n">
        <v>70</v>
      </c>
      <c r="F11809" s="37" t="inlineStr">
        <is>
          <t>Differs from upstream baseline</t>
        </is>
      </c>
      <c r="G11809" s="37"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37" t="inlineStr">
        <is>
          <t>2026-10-07</t>
        </is>
      </c>
      <c r="B11811" s="37" t="inlineStr">
        <is>
          <t>Pokemon Stats</t>
        </is>
      </c>
      <c r="C11811" s="37" t="inlineStr">
        <is>
          <t>Vibrava baseSpDefense</t>
        </is>
      </c>
      <c r="D11811" s="37" t="n">
        <v>50</v>
      </c>
      <c r="E11811" s="37" t="n">
        <v>70</v>
      </c>
      <c r="F11811" s="37" t="inlineStr">
        <is>
          <t>Differs from upstream baseline</t>
        </is>
      </c>
      <c r="G11811" s="37"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37" t="inlineStr">
        <is>
          <t>2026-10-07</t>
        </is>
      </c>
      <c r="B11813" s="37" t="inlineStr">
        <is>
          <t>Abilities</t>
        </is>
      </c>
      <c r="C11813" s="37" t="inlineStr">
        <is>
          <t>Vibrava abilities</t>
        </is>
      </c>
      <c r="D11813" s="37" t="inlineStr">
        <is>
          <t>Levitate / Levitate / Levitate</t>
        </is>
      </c>
      <c r="E11813" s="37" t="inlineStr">
        <is>
          <t>Tinted Lens / Levitate / Levitate</t>
        </is>
      </c>
      <c r="F11813" s="37" t="inlineStr">
        <is>
          <t>Differs from upstream baseline</t>
        </is>
      </c>
      <c r="G11813" s="37"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37" t="inlineStr">
        <is>
          <t>2026-10-07</t>
        </is>
      </c>
      <c r="B11815" s="37" t="inlineStr">
        <is>
          <t>Pokemon Stats</t>
        </is>
      </c>
      <c r="C11815" s="37" t="inlineStr">
        <is>
          <t>Victreebel baseSpDefense</t>
        </is>
      </c>
      <c r="D11815" s="37" t="n">
        <v>70</v>
      </c>
      <c r="E11815" s="37" t="n">
        <v>85</v>
      </c>
      <c r="F11815" s="37" t="inlineStr">
        <is>
          <t>Differs from upstream baseline</t>
        </is>
      </c>
      <c r="G11815" s="37"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37" t="inlineStr">
        <is>
          <t>2026-10-07</t>
        </is>
      </c>
      <c r="B11817" s="37" t="inlineStr">
        <is>
          <t>Pokemon Stats</t>
        </is>
      </c>
      <c r="C11817" s="37" t="inlineStr">
        <is>
          <t>Volbeat baseDefense</t>
        </is>
      </c>
      <c r="D11817" s="37" t="n">
        <v>75</v>
      </c>
      <c r="E11817" s="37" t="n">
        <v>55</v>
      </c>
      <c r="F11817" s="37" t="inlineStr">
        <is>
          <t>Differs from upstream baseline</t>
        </is>
      </c>
      <c r="G11817" s="37"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37" t="inlineStr">
        <is>
          <t>2026-10-07</t>
        </is>
      </c>
      <c r="B11819" s="37" t="inlineStr">
        <is>
          <t>Pokemon Stats</t>
        </is>
      </c>
      <c r="C11819" s="37" t="inlineStr">
        <is>
          <t>Volbeat baseSpDefense</t>
        </is>
      </c>
      <c r="D11819" s="37" t="n">
        <v>85</v>
      </c>
      <c r="E11819" s="37" t="n">
        <v>75</v>
      </c>
      <c r="F11819" s="37" t="inlineStr">
        <is>
          <t>Differs from upstream baseline</t>
        </is>
      </c>
      <c r="G11819" s="37"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37" t="inlineStr">
        <is>
          <t>2026-10-07</t>
        </is>
      </c>
      <c r="B11821" s="37" t="inlineStr">
        <is>
          <t>Pokemon Stats</t>
        </is>
      </c>
      <c r="C11821" s="37" t="inlineStr">
        <is>
          <t>Volcarona baseAttack</t>
        </is>
      </c>
      <c r="D11821" s="37" t="n">
        <v>60</v>
      </c>
      <c r="E11821" s="37" t="n">
        <v>30</v>
      </c>
      <c r="F11821" s="37" t="inlineStr">
        <is>
          <t>Differs from upstream baseline</t>
        </is>
      </c>
      <c r="G11821" s="37"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37" t="inlineStr">
        <is>
          <t>2026-10-07</t>
        </is>
      </c>
      <c r="B11823" s="37" t="inlineStr">
        <is>
          <t>Pokemon Stats</t>
        </is>
      </c>
      <c r="C11823" s="37" t="inlineStr">
        <is>
          <t>Volcarona baseSpeed</t>
        </is>
      </c>
      <c r="D11823" s="37" t="n">
        <v>100</v>
      </c>
      <c r="E11823" s="37" t="n">
        <v>114</v>
      </c>
      <c r="F11823" s="37" t="inlineStr">
        <is>
          <t>Differs from upstream baseline</t>
        </is>
      </c>
      <c r="G11823" s="37"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37" t="inlineStr">
        <is>
          <t>2026-10-07</t>
        </is>
      </c>
      <c r="B11825" s="37" t="inlineStr">
        <is>
          <t>Evolutions</t>
        </is>
      </c>
      <c r="C11825" s="37" t="inlineStr">
        <is>
          <t>Vullaby evolution</t>
        </is>
      </c>
      <c r="D11825" s="37" t="inlineStr">
        <is>
          <t>Lv 54 -&gt; Mandibuzz</t>
        </is>
      </c>
      <c r="E11825" s="37" t="inlineStr">
        <is>
          <t>Lv 42 -&gt; Mandibuzz</t>
        </is>
      </c>
      <c r="F11825" s="37" t="inlineStr">
        <is>
          <t>Differs from upstream baseline</t>
        </is>
      </c>
      <c r="G11825" s="37"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37" t="inlineStr">
        <is>
          <t>2026-10-07</t>
        </is>
      </c>
      <c r="B11827" s="37" t="inlineStr">
        <is>
          <t>Abilities</t>
        </is>
      </c>
      <c r="C11827" s="37" t="inlineStr">
        <is>
          <t>Vulpix abilities</t>
        </is>
      </c>
      <c r="D11827" s="37" t="inlineStr">
        <is>
          <t>Flash Fire / Drought</t>
        </is>
      </c>
      <c r="E11827" s="37" t="inlineStr">
        <is>
          <t>Flame Body / Magic Bounce</t>
        </is>
      </c>
      <c r="F11827" s="37" t="inlineStr">
        <is>
          <t>Differs from upstream baseline</t>
        </is>
      </c>
      <c r="G11827" s="37"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37" t="inlineStr">
        <is>
          <t>2026-10-07</t>
        </is>
      </c>
      <c r="B11829" s="37" t="inlineStr">
        <is>
          <t>Pokemon Stats</t>
        </is>
      </c>
      <c r="C11829" s="37" t="inlineStr">
        <is>
          <t>Wailmer baseHP</t>
        </is>
      </c>
      <c r="D11829" s="37" t="n">
        <v>130</v>
      </c>
      <c r="E11829" s="37" t="n">
        <v>140</v>
      </c>
      <c r="F11829" s="37" t="inlineStr">
        <is>
          <t>Differs from upstream baseline</t>
        </is>
      </c>
      <c r="G11829" s="37"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37" t="inlineStr">
        <is>
          <t>2026-10-07</t>
        </is>
      </c>
      <c r="B11831" s="37" t="inlineStr">
        <is>
          <t>Pokemon Stats</t>
        </is>
      </c>
      <c r="C11831" s="37" t="inlineStr">
        <is>
          <t>Wailmer baseSpDefense</t>
        </is>
      </c>
      <c r="D11831" s="37" t="n">
        <v>35</v>
      </c>
      <c r="E11831" s="37" t="n">
        <v>45</v>
      </c>
      <c r="F11831" s="37" t="inlineStr">
        <is>
          <t>Differs from upstream baseline</t>
        </is>
      </c>
      <c r="G11831" s="37"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37" t="inlineStr">
        <is>
          <t>2026-10-07</t>
        </is>
      </c>
      <c r="B11833" s="37" t="inlineStr">
        <is>
          <t>Pokemon Stats</t>
        </is>
      </c>
      <c r="C11833" s="37" t="inlineStr">
        <is>
          <t>Wailord baseHP</t>
        </is>
      </c>
      <c r="D11833" s="37" t="n">
        <v>170</v>
      </c>
      <c r="E11833" s="37" t="n">
        <v>165</v>
      </c>
      <c r="F11833" s="37" t="inlineStr">
        <is>
          <t>Differs from upstream baseline</t>
        </is>
      </c>
      <c r="G11833" s="37"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37" t="inlineStr">
        <is>
          <t>2026-10-07</t>
        </is>
      </c>
      <c r="B11835" s="37" t="inlineStr">
        <is>
          <t>Pokemon Stats</t>
        </is>
      </c>
      <c r="C11835" s="37" t="inlineStr">
        <is>
          <t>Wailord baseDefense</t>
        </is>
      </c>
      <c r="D11835" s="37" t="n">
        <v>45</v>
      </c>
      <c r="E11835" s="37" t="n">
        <v>65</v>
      </c>
      <c r="F11835" s="37" t="inlineStr">
        <is>
          <t>Differs from upstream baseline</t>
        </is>
      </c>
      <c r="G11835" s="37"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37" t="inlineStr">
        <is>
          <t>2026-10-07</t>
        </is>
      </c>
      <c r="B11837" s="37" t="inlineStr">
        <is>
          <t>Pokemon Stats</t>
        </is>
      </c>
      <c r="C11837" s="37" t="inlineStr">
        <is>
          <t>Wailord baseSpDefense</t>
        </is>
      </c>
      <c r="D11837" s="37" t="n">
        <v>45</v>
      </c>
      <c r="E11837" s="37" t="n">
        <v>100</v>
      </c>
      <c r="F11837" s="37" t="inlineStr">
        <is>
          <t>Differs from upstream baseline</t>
        </is>
      </c>
      <c r="G11837" s="37"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37" t="inlineStr">
        <is>
          <t>2026-10-07</t>
        </is>
      </c>
      <c r="B11839" s="37" t="inlineStr">
        <is>
          <t>Abilities</t>
        </is>
      </c>
      <c r="C11839" s="37" t="inlineStr">
        <is>
          <t>Wailord abilities</t>
        </is>
      </c>
      <c r="D11839" s="37" t="inlineStr">
        <is>
          <t>Water Veil / Oblivious / Pressure</t>
        </is>
      </c>
      <c r="E11839" s="37" t="inlineStr">
        <is>
          <t>Pressure / Pressure / Pressure</t>
        </is>
      </c>
      <c r="F11839" s="37" t="inlineStr">
        <is>
          <t>Differs from upstream baseline</t>
        </is>
      </c>
      <c r="G11839" s="37"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37" t="inlineStr">
        <is>
          <t>2026-10-07</t>
        </is>
      </c>
      <c r="B11841" s="37" t="inlineStr">
        <is>
          <t>Abilities</t>
        </is>
      </c>
      <c r="C11841" s="37" t="inlineStr">
        <is>
          <t>Walrein abilities</t>
        </is>
      </c>
      <c r="D11841" s="37" t="inlineStr">
        <is>
          <t>Thick Fat / Ice Body / Oblivious</t>
        </is>
      </c>
      <c r="E11841" s="37" t="inlineStr">
        <is>
          <t>Filter / Ice Body / Oblivious</t>
        </is>
      </c>
      <c r="F11841" s="37" t="inlineStr">
        <is>
          <t>Differs from upstream baseline</t>
        </is>
      </c>
      <c r="G11841" s="37"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37" t="inlineStr">
        <is>
          <t>2026-10-07</t>
        </is>
      </c>
      <c r="B11843" s="37" t="inlineStr">
        <is>
          <t>Pokemon Stats</t>
        </is>
      </c>
      <c r="C11843" s="37" t="inlineStr">
        <is>
          <t>Watchog baseHP</t>
        </is>
      </c>
      <c r="D11843" s="37" t="n">
        <v>60</v>
      </c>
      <c r="E11843" s="37" t="n">
        <v>82</v>
      </c>
      <c r="F11843" s="37" t="inlineStr">
        <is>
          <t>Differs from upstream baseline</t>
        </is>
      </c>
      <c r="G11843" s="37"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37" t="inlineStr">
        <is>
          <t>2026-10-07</t>
        </is>
      </c>
      <c r="B11845" s="37" t="inlineStr">
        <is>
          <t>Pokemon Stats</t>
        </is>
      </c>
      <c r="C11845" s="37" t="inlineStr">
        <is>
          <t>Watchog baseDefense</t>
        </is>
      </c>
      <c r="D11845" s="37" t="n">
        <v>69</v>
      </c>
      <c r="E11845" s="37" t="n">
        <v>79</v>
      </c>
      <c r="F11845" s="37" t="inlineStr">
        <is>
          <t>Differs from upstream baseline</t>
        </is>
      </c>
      <c r="G11845" s="37"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37" t="inlineStr">
        <is>
          <t>2026-10-07</t>
        </is>
      </c>
      <c r="B11847" s="37" t="inlineStr">
        <is>
          <t>Pokemon Stats</t>
        </is>
      </c>
      <c r="C11847" s="37" t="inlineStr">
        <is>
          <t>Watchog baseSpDefense</t>
        </is>
      </c>
      <c r="D11847" s="37" t="n">
        <v>69</v>
      </c>
      <c r="E11847" s="37" t="n">
        <v>82</v>
      </c>
      <c r="F11847" s="37" t="inlineStr">
        <is>
          <t>Differs from upstream baseline</t>
        </is>
      </c>
      <c r="G11847" s="37"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37" t="inlineStr">
        <is>
          <t>2026-10-07</t>
        </is>
      </c>
      <c r="B11849" s="37" t="inlineStr">
        <is>
          <t>Abilities</t>
        </is>
      </c>
      <c r="C11849" s="37" t="inlineStr">
        <is>
          <t>Watchog abilities</t>
        </is>
      </c>
      <c r="D11849" s="37" t="inlineStr">
        <is>
          <t>Illuminate / Keen Eye / Analytic</t>
        </is>
      </c>
      <c r="E11849" s="37" t="inlineStr">
        <is>
          <t>Stakeout / Keen Eye / Analytic</t>
        </is>
      </c>
      <c r="F11849" s="37" t="inlineStr">
        <is>
          <t>Differs from upstream baseline</t>
        </is>
      </c>
      <c r="G11849" s="37"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37" t="inlineStr">
        <is>
          <t>2026-10-07</t>
        </is>
      </c>
      <c r="B11851" s="37" t="inlineStr">
        <is>
          <t>Pokemon Stats</t>
        </is>
      </c>
      <c r="C11851" s="37" t="inlineStr">
        <is>
          <t>Weezing baseSpAttack</t>
        </is>
      </c>
      <c r="D11851" s="37" t="n">
        <v>85</v>
      </c>
      <c r="E11851" s="37" t="n">
        <v>90</v>
      </c>
      <c r="F11851" s="37" t="inlineStr">
        <is>
          <t>Differs from upstream baseline</t>
        </is>
      </c>
      <c r="G11851" s="37"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37" t="inlineStr">
        <is>
          <t>2026-10-07</t>
        </is>
      </c>
      <c r="B11853" s="37" t="inlineStr">
        <is>
          <t>Abilities</t>
        </is>
      </c>
      <c r="C11853" s="37" t="inlineStr">
        <is>
          <t>Weezing abilities</t>
        </is>
      </c>
      <c r="D11853" s="37" t="inlineStr">
        <is>
          <t>Levitate / Neutralizing Gas / Stench</t>
        </is>
      </c>
      <c r="E11853" s="37" t="inlineStr">
        <is>
          <t>Levitate / Stench</t>
        </is>
      </c>
      <c r="F11853" s="37" t="inlineStr">
        <is>
          <t>Differs from upstream baseline</t>
        </is>
      </c>
      <c r="G11853" s="37"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37" t="inlineStr">
        <is>
          <t>2026-10-07</t>
        </is>
      </c>
      <c r="B11855" s="37" t="inlineStr">
        <is>
          <t>Pokemon Stats</t>
        </is>
      </c>
      <c r="C11855" s="37" t="inlineStr">
        <is>
          <t>Whirlipede baseHP</t>
        </is>
      </c>
      <c r="D11855" s="37" t="n">
        <v>40</v>
      </c>
      <c r="E11855" s="37" t="n">
        <v>48</v>
      </c>
      <c r="F11855" s="37" t="inlineStr">
        <is>
          <t>Differs from upstream baseline</t>
        </is>
      </c>
      <c r="G11855" s="37"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37" t="inlineStr">
        <is>
          <t>2026-10-07</t>
        </is>
      </c>
      <c r="B11857" s="37" t="inlineStr">
        <is>
          <t>Pokemon Stats</t>
        </is>
      </c>
      <c r="C11857" s="37" t="inlineStr">
        <is>
          <t>Whirlipede baseSpAttack</t>
        </is>
      </c>
      <c r="D11857" s="37" t="n">
        <v>40</v>
      </c>
      <c r="E11857" s="37" t="n">
        <v>42</v>
      </c>
      <c r="F11857" s="37" t="inlineStr">
        <is>
          <t>Differs from upstream baseline</t>
        </is>
      </c>
      <c r="G11857" s="37"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37" t="inlineStr">
        <is>
          <t>2026-10-07</t>
        </is>
      </c>
      <c r="B11859" s="37" t="inlineStr">
        <is>
          <t>Abilities</t>
        </is>
      </c>
      <c r="C11859" s="37" t="inlineStr">
        <is>
          <t>Whiscash abilities</t>
        </is>
      </c>
      <c r="D11859" s="37" t="inlineStr">
        <is>
          <t>Oblivious / Anticipation / Hydration</t>
        </is>
      </c>
      <c r="E11859" s="37" t="inlineStr">
        <is>
          <t>Hydration / Swift Swim / Hydration</t>
        </is>
      </c>
      <c r="F11859" s="37" t="inlineStr">
        <is>
          <t>Differs from upstream baseline</t>
        </is>
      </c>
      <c r="G11859" s="37"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37" t="inlineStr">
        <is>
          <t>2026-10-07</t>
        </is>
      </c>
      <c r="B11861" s="37" t="inlineStr">
        <is>
          <t>Pokemon Stats</t>
        </is>
      </c>
      <c r="C11861" s="37" t="inlineStr">
        <is>
          <t>Wigglytuff baseAttack</t>
        </is>
      </c>
      <c r="D11861" s="37" t="n">
        <v>70</v>
      </c>
      <c r="E11861" s="37" t="n">
        <v>80</v>
      </c>
      <c r="F11861" s="37" t="inlineStr">
        <is>
          <t>Differs from upstream baseline</t>
        </is>
      </c>
      <c r="G11861" s="37"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37" t="inlineStr">
        <is>
          <t>2026-10-07</t>
        </is>
      </c>
      <c r="B11863" s="37" t="inlineStr">
        <is>
          <t>Pokemon Stats</t>
        </is>
      </c>
      <c r="C11863" s="37" t="inlineStr">
        <is>
          <t>Wigglytuff baseSpDefense</t>
        </is>
      </c>
      <c r="D11863" s="37" t="n">
        <v>50</v>
      </c>
      <c r="E11863" s="37" t="n">
        <v>70</v>
      </c>
      <c r="F11863" s="37" t="inlineStr">
        <is>
          <t>Differs from upstream baseline</t>
        </is>
      </c>
      <c r="G11863" s="37"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37" t="inlineStr">
        <is>
          <t>2026-10-07</t>
        </is>
      </c>
      <c r="B11865" s="37" t="inlineStr">
        <is>
          <t>Abilities</t>
        </is>
      </c>
      <c r="C11865" s="37" t="inlineStr">
        <is>
          <t>Wingull abilities</t>
        </is>
      </c>
      <c r="D11865" s="37" t="inlineStr">
        <is>
          <t>Keen Eye / Hydration / Rain Dish</t>
        </is>
      </c>
      <c r="E11865" s="37" t="inlineStr">
        <is>
          <t>Gluttony / Rain Dish</t>
        </is>
      </c>
      <c r="F11865" s="37" t="inlineStr">
        <is>
          <t>Differs from upstream baseline</t>
        </is>
      </c>
      <c r="G11865" s="37"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37" t="inlineStr">
        <is>
          <t>2026-10-07</t>
        </is>
      </c>
      <c r="B11867" s="37" t="inlineStr">
        <is>
          <t>Abilities</t>
        </is>
      </c>
      <c r="C11867" s="37" t="inlineStr">
        <is>
          <t>Wooper abilities</t>
        </is>
      </c>
      <c r="D11867" s="37" t="inlineStr">
        <is>
          <t>Damp / Water Absorb / Unaware</t>
        </is>
      </c>
      <c r="E11867" s="37" t="inlineStr">
        <is>
          <t>Water Absorb / Water Absorb / Unaware</t>
        </is>
      </c>
      <c r="F11867" s="37" t="inlineStr">
        <is>
          <t>Differs from upstream baseline</t>
        </is>
      </c>
      <c r="G11867" s="37"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37" t="inlineStr">
        <is>
          <t>2026-10-07</t>
        </is>
      </c>
      <c r="B11869" s="37" t="inlineStr">
        <is>
          <t>Pokemon Stats</t>
        </is>
      </c>
      <c r="C11869" s="37" t="inlineStr">
        <is>
          <t>Wormadam baseAttack</t>
        </is>
      </c>
      <c r="D11869" s="37" t="n">
        <v>59</v>
      </c>
      <c r="E11869" s="37" t="n">
        <v>79</v>
      </c>
      <c r="F11869" s="37" t="inlineStr">
        <is>
          <t>Differs from upstream baseline</t>
        </is>
      </c>
      <c r="G11869" s="37"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37" t="inlineStr">
        <is>
          <t>2026-10-07</t>
        </is>
      </c>
      <c r="B11871" s="37" t="inlineStr">
        <is>
          <t>Abilities</t>
        </is>
      </c>
      <c r="C11871" s="37" t="inlineStr">
        <is>
          <t>Wurmple abilities</t>
        </is>
      </c>
      <c r="D11871" s="37" t="inlineStr">
        <is>
          <t>Shield Dust / Run Away</t>
        </is>
      </c>
      <c r="E11871" s="37" t="inlineStr">
        <is>
          <t>Shield Dust / Shield Dust / Run Away</t>
        </is>
      </c>
      <c r="F11871" s="37" t="inlineStr">
        <is>
          <t>Differs from upstream baseline</t>
        </is>
      </c>
      <c r="G11871" s="37"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37" t="inlineStr">
        <is>
          <t>2026-10-07</t>
        </is>
      </c>
      <c r="B11873" s="37" t="inlineStr">
        <is>
          <t>Abilities</t>
        </is>
      </c>
      <c r="C11873" s="37" t="inlineStr">
        <is>
          <t>Xatu abilities</t>
        </is>
      </c>
      <c r="D11873" s="37" t="inlineStr">
        <is>
          <t>Synchronize / Early Bird / Magic Bounce</t>
        </is>
      </c>
      <c r="E11873" s="37" t="inlineStr">
        <is>
          <t>Magic Guard / Magic Guard / Magic Bounce</t>
        </is>
      </c>
      <c r="F11873" s="37" t="inlineStr">
        <is>
          <t>Differs from upstream baseline</t>
        </is>
      </c>
      <c r="G11873" s="37"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37" t="inlineStr">
        <is>
          <t>2026-10-07</t>
        </is>
      </c>
      <c r="B11875" s="37" t="inlineStr">
        <is>
          <t>Pokemon Stats</t>
        </is>
      </c>
      <c r="C11875" s="37" t="inlineStr">
        <is>
          <t>Yamask baseSpeed</t>
        </is>
      </c>
      <c r="D11875" s="37" t="n">
        <v>30</v>
      </c>
      <c r="E11875" s="37" t="n">
        <v>31</v>
      </c>
      <c r="F11875" s="37" t="inlineStr">
        <is>
          <t>Differs from upstream baseline</t>
        </is>
      </c>
      <c r="G11875" s="37"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37" t="inlineStr">
        <is>
          <t>2026-10-07</t>
        </is>
      </c>
      <c r="B11877" s="37" t="inlineStr">
        <is>
          <t>Abilities</t>
        </is>
      </c>
      <c r="C11877" s="37" t="inlineStr">
        <is>
          <t>Zangoose abilities</t>
        </is>
      </c>
      <c r="D11877" s="37" t="inlineStr">
        <is>
          <t>Immunity / Toxic Boost</t>
        </is>
      </c>
      <c r="E11877" s="37" t="inlineStr">
        <is>
          <t>Hyper Cutter / Immunity / Toxic Boost</t>
        </is>
      </c>
      <c r="F11877" s="37" t="inlineStr">
        <is>
          <t>Differs from upstream baseline</t>
        </is>
      </c>
      <c r="G11877" s="37"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37" t="inlineStr">
        <is>
          <t>2026-10-07</t>
        </is>
      </c>
      <c r="B11879" s="37" t="inlineStr">
        <is>
          <t>Abilities</t>
        </is>
      </c>
      <c r="C11879" s="37" t="inlineStr">
        <is>
          <t>Zapdos abilities</t>
        </is>
      </c>
      <c r="D11879" s="37" t="inlineStr">
        <is>
          <t>Pressure / Static</t>
        </is>
      </c>
      <c r="E11879" s="37" t="inlineStr">
        <is>
          <t>Pressure / Pressure / Static</t>
        </is>
      </c>
      <c r="F11879" s="37" t="inlineStr">
        <is>
          <t>Differs from upstream baseline</t>
        </is>
      </c>
      <c r="G11879" s="37"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37" t="inlineStr">
        <is>
          <t>2026-10-07</t>
        </is>
      </c>
      <c r="B11881" s="37" t="inlineStr">
        <is>
          <t>Pokemon Stats</t>
        </is>
      </c>
      <c r="C11881" s="37" t="inlineStr">
        <is>
          <t>Zebstrika baseSpeed</t>
        </is>
      </c>
      <c r="D11881" s="37" t="n">
        <v>116</v>
      </c>
      <c r="E11881" s="37" t="n">
        <v>121</v>
      </c>
      <c r="F11881" s="37" t="inlineStr">
        <is>
          <t>Differs from upstream baseline</t>
        </is>
      </c>
      <c r="G11881" s="37"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37" t="inlineStr">
        <is>
          <t>2026-10-07</t>
        </is>
      </c>
      <c r="B11883" s="37" t="inlineStr">
        <is>
          <t>Abilities</t>
        </is>
      </c>
      <c r="C11883" s="37" t="inlineStr">
        <is>
          <t>Zigzagoon abilities</t>
        </is>
      </c>
      <c r="D11883" s="37" t="inlineStr">
        <is>
          <t>Pickup / Gluttony / Quick Feet</t>
        </is>
      </c>
      <c r="E11883" s="37" t="inlineStr">
        <is>
          <t>Gluttony / Gluttony / Quick Feet</t>
        </is>
      </c>
      <c r="F11883" s="37" t="inlineStr">
        <is>
          <t>Differs from upstream baseline</t>
        </is>
      </c>
      <c r="G11883" s="37"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37" t="inlineStr">
        <is>
          <t>2026-10-07</t>
        </is>
      </c>
      <c r="B11885" s="37" t="inlineStr">
        <is>
          <t>Pokemon Stats</t>
        </is>
      </c>
      <c r="C11885" s="37" t="inlineStr">
        <is>
          <t>Zoroark baseSpAttack</t>
        </is>
      </c>
      <c r="D11885" s="37" t="n">
        <v>120</v>
      </c>
      <c r="E11885" s="37" t="n">
        <v>125</v>
      </c>
      <c r="F11885" s="37" t="inlineStr">
        <is>
          <t>Differs from upstream baseline</t>
        </is>
      </c>
      <c r="G11885" s="37"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37" t="inlineStr">
        <is>
          <t>2026-10-07</t>
        </is>
      </c>
      <c r="B11887" s="37" t="inlineStr">
        <is>
          <t>Evolutions</t>
        </is>
      </c>
      <c r="C11887" s="37" t="inlineStr">
        <is>
          <t>Zweilous evolution</t>
        </is>
      </c>
      <c r="D11887" s="37" t="inlineStr">
        <is>
          <t>Lv 64 -&gt; Hydreigon</t>
        </is>
      </c>
      <c r="E11887" s="37" t="inlineStr">
        <is>
          <t>Lv 56 -&gt; Hydreigon</t>
        </is>
      </c>
      <c r="F11887" s="37" t="inlineStr">
        <is>
          <t>Differs from upstream baseline</t>
        </is>
      </c>
      <c r="G11887" s="37"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37" t="inlineStr">
        <is>
          <t>2026-10-07</t>
        </is>
      </c>
      <c r="B11889" s="37" t="inlineStr">
        <is>
          <t>Pokemon Stats</t>
        </is>
      </c>
      <c r="C11889" s="37" t="inlineStr">
        <is>
          <t>Zygarde baseSpAttack</t>
        </is>
      </c>
      <c r="D11889" s="37" t="n">
        <v>61</v>
      </c>
      <c r="E11889" s="37" t="n">
        <v>30</v>
      </c>
      <c r="F11889" s="37" t="inlineStr">
        <is>
          <t>Differs from upstream baseline</t>
        </is>
      </c>
      <c r="G11889" s="37"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37" t="inlineStr">
        <is>
          <t>2026-10-07</t>
        </is>
      </c>
      <c r="B11891" s="37" t="inlineStr">
        <is>
          <t>Moves</t>
        </is>
      </c>
      <c r="C11891" s="37" t="inlineStr">
        <is>
          <t>Absorb power</t>
        </is>
      </c>
      <c r="D11891" s="37" t="n">
        <v>20</v>
      </c>
      <c r="E11891" s="37" t="n">
        <v>60</v>
      </c>
      <c r="F11891" s="37" t="inlineStr">
        <is>
          <t>Differs from upstream baseline</t>
        </is>
      </c>
      <c r="G11891" s="37"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37" t="inlineStr">
        <is>
          <t>2026-10-07</t>
        </is>
      </c>
      <c r="B11893" s="37" t="inlineStr">
        <is>
          <t>Moves</t>
        </is>
      </c>
      <c r="C11893" s="37" t="inlineStr">
        <is>
          <t>Acid Armor pp</t>
        </is>
      </c>
      <c r="D11893" s="37" t="n">
        <v>20</v>
      </c>
      <c r="E11893" s="37" t="n">
        <v>1</v>
      </c>
      <c r="F11893" s="37" t="inlineStr">
        <is>
          <t>Differs from upstream baseline</t>
        </is>
      </c>
      <c r="G11893" s="37"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37" t="inlineStr">
        <is>
          <t>2026-10-07</t>
        </is>
      </c>
      <c r="B11895" s="37" t="inlineStr">
        <is>
          <t>Moves</t>
        </is>
      </c>
      <c r="C11895" s="37" t="inlineStr">
        <is>
          <t>Aeroblast power</t>
        </is>
      </c>
      <c r="D11895" s="37" t="n">
        <v>100</v>
      </c>
      <c r="E11895" s="37" t="n">
        <v>120</v>
      </c>
      <c r="F11895" s="37" t="inlineStr">
        <is>
          <t>Differs from upstream baseline</t>
        </is>
      </c>
      <c r="G11895" s="37"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37" t="inlineStr">
        <is>
          <t>2026-10-07</t>
        </is>
      </c>
      <c r="B11897" s="37" t="inlineStr">
        <is>
          <t>Moves</t>
        </is>
      </c>
      <c r="C11897" s="37" t="inlineStr">
        <is>
          <t>Agility pp</t>
        </is>
      </c>
      <c r="D11897" s="37" t="n">
        <v>30</v>
      </c>
      <c r="E11897" s="37" t="n">
        <v>1</v>
      </c>
      <c r="F11897" s="37" t="inlineStr">
        <is>
          <t>Differs from upstream baseline</t>
        </is>
      </c>
      <c r="G11897" s="37"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37" t="inlineStr">
        <is>
          <t>2026-10-07</t>
        </is>
      </c>
      <c r="B11899" s="37" t="inlineStr">
        <is>
          <t>Moves</t>
        </is>
      </c>
      <c r="C11899" s="37" t="inlineStr">
        <is>
          <t>Air Slash accuracy</t>
        </is>
      </c>
      <c r="D11899" s="37" t="n">
        <v>95</v>
      </c>
      <c r="E11899" s="37" t="n">
        <v>100</v>
      </c>
      <c r="F11899" s="37" t="inlineStr">
        <is>
          <t>Differs from upstream baseline</t>
        </is>
      </c>
      <c r="G11899" s="37"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37" t="inlineStr">
        <is>
          <t>2026-10-07</t>
        </is>
      </c>
      <c r="B11901" s="37" t="inlineStr">
        <is>
          <t>Moves</t>
        </is>
      </c>
      <c r="C11901" s="37" t="inlineStr">
        <is>
          <t>Amnesia pp</t>
        </is>
      </c>
      <c r="D11901" s="37" t="n">
        <v>20</v>
      </c>
      <c r="E11901" s="37" t="n">
        <v>3</v>
      </c>
      <c r="F11901" s="37" t="inlineStr">
        <is>
          <t>Differs from upstream baseline</t>
        </is>
      </c>
      <c r="G11901" s="37"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37" t="inlineStr">
        <is>
          <t>2026-10-07</t>
        </is>
      </c>
      <c r="B11903" s="37" t="inlineStr">
        <is>
          <t>Moves</t>
        </is>
      </c>
      <c r="C11903" s="37" t="inlineStr">
        <is>
          <t>Ancient Power pp</t>
        </is>
      </c>
      <c r="D11903" s="37" t="n">
        <v>5</v>
      </c>
      <c r="E11903" s="37" t="n">
        <v>10</v>
      </c>
      <c r="F11903" s="37" t="inlineStr">
        <is>
          <t>Differs from upstream baseline</t>
        </is>
      </c>
      <c r="G11903" s="37"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37" t="inlineStr">
        <is>
          <t>2026-10-07</t>
        </is>
      </c>
      <c r="B11905" s="37" t="inlineStr">
        <is>
          <t>Moves</t>
        </is>
      </c>
      <c r="C11905" s="37" t="inlineStr">
        <is>
          <t>Aqua Jet pp</t>
        </is>
      </c>
      <c r="D11905" s="37" t="n">
        <v>20</v>
      </c>
      <c r="E11905" s="37" t="n">
        <v>5</v>
      </c>
      <c r="F11905" s="37" t="inlineStr">
        <is>
          <t>Differs from upstream baseline</t>
        </is>
      </c>
      <c r="G11905" s="37"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37" t="inlineStr">
        <is>
          <t>2026-10-07</t>
        </is>
      </c>
      <c r="B11907" s="37" t="inlineStr">
        <is>
          <t>Moves</t>
        </is>
      </c>
      <c r="C11907" s="37" t="inlineStr">
        <is>
          <t>Aqua Tail accuracy</t>
        </is>
      </c>
      <c r="D11907" s="37" t="n">
        <v>90</v>
      </c>
      <c r="E11907" s="37" t="n">
        <v>85</v>
      </c>
      <c r="F11907" s="37" t="inlineStr">
        <is>
          <t>Differs from upstream baseline</t>
        </is>
      </c>
      <c r="G11907" s="37"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37" t="inlineStr">
        <is>
          <t>2026-10-07</t>
        </is>
      </c>
      <c r="B11909" s="37" t="inlineStr">
        <is>
          <t>Moves</t>
        </is>
      </c>
      <c r="C11909" s="37" t="inlineStr">
        <is>
          <t>Aromatherapy pp</t>
        </is>
      </c>
      <c r="D11909" s="37" t="n">
        <v>5</v>
      </c>
      <c r="E11909" s="37" t="n">
        <v>1</v>
      </c>
      <c r="F11909" s="37" t="inlineStr">
        <is>
          <t>Differs from upstream baseline</t>
        </is>
      </c>
      <c r="G11909" s="37"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37" t="inlineStr">
        <is>
          <t>2026-10-07</t>
        </is>
      </c>
      <c r="B11911" s="37" t="inlineStr">
        <is>
          <t>Moves</t>
        </is>
      </c>
      <c r="C11911" s="37" t="inlineStr">
        <is>
          <t>Assist pp</t>
        </is>
      </c>
      <c r="D11911" s="37" t="n">
        <v>20</v>
      </c>
      <c r="E11911" s="37" t="n">
        <v>35</v>
      </c>
      <c r="F11911" s="37" t="inlineStr">
        <is>
          <t>Differs from upstream baseline</t>
        </is>
      </c>
      <c r="G11911" s="37"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37" t="inlineStr">
        <is>
          <t>2026-10-07</t>
        </is>
      </c>
      <c r="B11913" s="37" t="inlineStr">
        <is>
          <t>Moves</t>
        </is>
      </c>
      <c r="C11913" s="37" t="inlineStr">
        <is>
          <t>Astonish power</t>
        </is>
      </c>
      <c r="D11913" s="37" t="n">
        <v>30</v>
      </c>
      <c r="E11913" s="37" t="n">
        <v>40</v>
      </c>
      <c r="F11913" s="37" t="inlineStr">
        <is>
          <t>Differs from upstream baseline</t>
        </is>
      </c>
      <c r="G11913" s="37"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37" t="inlineStr">
        <is>
          <t>2026-10-07</t>
        </is>
      </c>
      <c r="B11915" s="37" t="inlineStr">
        <is>
          <t>Moves</t>
        </is>
      </c>
      <c r="C11915" s="37" t="inlineStr">
        <is>
          <t>Aura Sphere power</t>
        </is>
      </c>
      <c r="D11915" s="37" t="n">
        <v>80</v>
      </c>
      <c r="E11915" s="37" t="n">
        <v>90</v>
      </c>
      <c r="F11915" s="37" t="inlineStr">
        <is>
          <t>Differs from upstream baseline</t>
        </is>
      </c>
      <c r="G11915" s="37"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37" t="inlineStr">
        <is>
          <t>2026-10-07</t>
        </is>
      </c>
      <c r="B11917" s="37" t="inlineStr">
        <is>
          <t>Moves</t>
        </is>
      </c>
      <c r="C11917" s="37" t="inlineStr">
        <is>
          <t>Aurora Beam power</t>
        </is>
      </c>
      <c r="D11917" s="37" t="n">
        <v>65</v>
      </c>
      <c r="E11917" s="37" t="n">
        <v>60</v>
      </c>
      <c r="F11917" s="37" t="inlineStr">
        <is>
          <t>Differs from upstream baseline</t>
        </is>
      </c>
      <c r="G11917" s="37"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37" t="inlineStr">
        <is>
          <t>2026-10-07</t>
        </is>
      </c>
      <c r="B11919" s="37" t="inlineStr">
        <is>
          <t>Moves</t>
        </is>
      </c>
      <c r="C11919" s="37" t="inlineStr">
        <is>
          <t>Autotomize pp</t>
        </is>
      </c>
      <c r="D11919" s="37" t="n">
        <v>15</v>
      </c>
      <c r="E11919" s="37" t="n">
        <v>10</v>
      </c>
      <c r="F11919" s="37" t="inlineStr">
        <is>
          <t>Differs from upstream baseline</t>
        </is>
      </c>
      <c r="G11919" s="37"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37" t="inlineStr">
        <is>
          <t>2026-10-07</t>
        </is>
      </c>
      <c r="B11921" s="37" t="inlineStr">
        <is>
          <t>Moves</t>
        </is>
      </c>
      <c r="C11921" s="37" t="inlineStr">
        <is>
          <t>Baby-Doll Eyes pp</t>
        </is>
      </c>
      <c r="D11921" s="37" t="n">
        <v>30</v>
      </c>
      <c r="E11921" s="37" t="n">
        <v>20</v>
      </c>
      <c r="F11921" s="37" t="inlineStr">
        <is>
          <t>Differs from upstream baseline</t>
        </is>
      </c>
      <c r="G11921" s="37"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37" t="inlineStr">
        <is>
          <t>2026-10-07</t>
        </is>
      </c>
      <c r="B11923" s="37" t="inlineStr">
        <is>
          <t>Moves</t>
        </is>
      </c>
      <c r="C11923" s="37" t="inlineStr">
        <is>
          <t>Barrage accuracy</t>
        </is>
      </c>
      <c r="D11923" s="37" t="n">
        <v>85</v>
      </c>
      <c r="E11923" s="37" t="n">
        <v>100</v>
      </c>
      <c r="F11923" s="37" t="inlineStr">
        <is>
          <t>Differs from upstream baseline</t>
        </is>
      </c>
      <c r="G11923" s="37"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37" t="inlineStr">
        <is>
          <t>2026-10-07</t>
        </is>
      </c>
      <c r="B11925" s="37" t="inlineStr">
        <is>
          <t>Moves</t>
        </is>
      </c>
      <c r="C11925" s="37" t="inlineStr">
        <is>
          <t>Beat Up power</t>
        </is>
      </c>
      <c r="D11925" s="37" t="n">
        <v>1</v>
      </c>
      <c r="E11925" s="37" t="n">
        <v>30</v>
      </c>
      <c r="F11925" s="37" t="inlineStr">
        <is>
          <t>Differs from upstream baseline</t>
        </is>
      </c>
      <c r="G11925" s="37"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37" t="inlineStr">
        <is>
          <t>2026-10-07</t>
        </is>
      </c>
      <c r="B11927" s="37" t="inlineStr">
        <is>
          <t>Moves</t>
        </is>
      </c>
      <c r="C11927" s="37" t="inlineStr">
        <is>
          <t>Belly Drum pp</t>
        </is>
      </c>
      <c r="D11927" s="37" t="n">
        <v>10</v>
      </c>
      <c r="E11927" s="37" t="n">
        <v>1</v>
      </c>
      <c r="F11927" s="37" t="inlineStr">
        <is>
          <t>Differs from upstream baseline</t>
        </is>
      </c>
      <c r="G11927" s="37"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37" t="inlineStr">
        <is>
          <t>2026-10-07</t>
        </is>
      </c>
      <c r="B11929" s="37" t="inlineStr">
        <is>
          <t>Moves</t>
        </is>
      </c>
      <c r="C11929" s="37" t="inlineStr">
        <is>
          <t>Bide type</t>
        </is>
      </c>
      <c r="D11929" s="37" t="inlineStr">
        <is>
          <t>TYPE_NORMAL</t>
        </is>
      </c>
      <c r="E11929" s="37" t="inlineStr">
        <is>
          <t>TYPE_DARK</t>
        </is>
      </c>
      <c r="F11929" s="37" t="inlineStr">
        <is>
          <t>Differs from upstream baseline</t>
        </is>
      </c>
      <c r="G11929" s="37"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37" t="inlineStr">
        <is>
          <t>2026-10-07</t>
        </is>
      </c>
      <c r="B11931" s="37" t="inlineStr">
        <is>
          <t>Moves</t>
        </is>
      </c>
      <c r="C11931" s="37" t="inlineStr">
        <is>
          <t>Bind accuracy</t>
        </is>
      </c>
      <c r="D11931" s="37" t="n">
        <v>85</v>
      </c>
      <c r="E11931" s="37" t="n">
        <v>100</v>
      </c>
      <c r="F11931" s="37" t="inlineStr">
        <is>
          <t>Differs from upstream baseline</t>
        </is>
      </c>
      <c r="G11931" s="37"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37" t="inlineStr">
        <is>
          <t>2026-10-07</t>
        </is>
      </c>
      <c r="B11933" s="37" t="inlineStr">
        <is>
          <t>Moves</t>
        </is>
      </c>
      <c r="C11933" s="37" t="inlineStr">
        <is>
          <t>Blaze Kick power</t>
        </is>
      </c>
      <c r="D11933" s="37" t="n">
        <v>85</v>
      </c>
      <c r="E11933" s="37" t="n">
        <v>100</v>
      </c>
      <c r="F11933" s="37" t="inlineStr">
        <is>
          <t>Differs from upstream baseline</t>
        </is>
      </c>
      <c r="G11933" s="37"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37" t="inlineStr">
        <is>
          <t>2026-10-07</t>
        </is>
      </c>
      <c r="B11935" s="37" t="inlineStr">
        <is>
          <t>Moves</t>
        </is>
      </c>
      <c r="C11935" s="37" t="inlineStr">
        <is>
          <t>Blizzard power</t>
        </is>
      </c>
      <c r="D11935" s="37" t="n">
        <v>110</v>
      </c>
      <c r="E11935" s="37" t="n">
        <v>120</v>
      </c>
      <c r="F11935" s="37" t="inlineStr">
        <is>
          <t>Differs from upstream baseline</t>
        </is>
      </c>
      <c r="G11935" s="37"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37" t="inlineStr">
        <is>
          <t>2026-10-07</t>
        </is>
      </c>
      <c r="B11937" s="37" t="inlineStr">
        <is>
          <t>Moves</t>
        </is>
      </c>
      <c r="C11937" s="37" t="inlineStr">
        <is>
          <t>Bonemerang power</t>
        </is>
      </c>
      <c r="D11937" s="37" t="n">
        <v>50</v>
      </c>
      <c r="E11937" s="37" t="n">
        <v>60</v>
      </c>
      <c r="F11937" s="37" t="inlineStr">
        <is>
          <t>Differs from upstream baseline</t>
        </is>
      </c>
      <c r="G11937" s="37"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37" t="inlineStr">
        <is>
          <t>2026-10-07</t>
        </is>
      </c>
      <c r="B11939" s="37" t="inlineStr">
        <is>
          <t>Moves</t>
        </is>
      </c>
      <c r="C11939" s="37" t="inlineStr">
        <is>
          <t>Bonemerang type</t>
        </is>
      </c>
      <c r="D11939" s="37" t="inlineStr">
        <is>
          <t>TYPE_GROUND</t>
        </is>
      </c>
      <c r="E11939" s="37" t="inlineStr">
        <is>
          <t>TYPE_ROCK</t>
        </is>
      </c>
      <c r="F11939" s="37" t="inlineStr">
        <is>
          <t>Differs from upstream baseline</t>
        </is>
      </c>
      <c r="G11939" s="37"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37" t="inlineStr">
        <is>
          <t>2026-10-07</t>
        </is>
      </c>
      <c r="B11941" s="37" t="inlineStr">
        <is>
          <t>Moves</t>
        </is>
      </c>
      <c r="C11941" s="37" t="inlineStr">
        <is>
          <t>Bone Club type</t>
        </is>
      </c>
      <c r="D11941" s="37" t="inlineStr">
        <is>
          <t>TYPE_GROUND</t>
        </is>
      </c>
      <c r="E11941" s="37" t="inlineStr">
        <is>
          <t>TYPE_ROCK</t>
        </is>
      </c>
      <c r="F11941" s="37" t="inlineStr">
        <is>
          <t>Differs from upstream baseline</t>
        </is>
      </c>
      <c r="G11941" s="37"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37" t="inlineStr">
        <is>
          <t>2026-10-07</t>
        </is>
      </c>
      <c r="B11943" s="37" t="inlineStr">
        <is>
          <t>Moves</t>
        </is>
      </c>
      <c r="C11943" s="37" t="inlineStr">
        <is>
          <t>Bounce accuracy</t>
        </is>
      </c>
      <c r="D11943" s="37" t="n">
        <v>85</v>
      </c>
      <c r="E11943" s="37" t="n">
        <v>100</v>
      </c>
      <c r="F11943" s="37" t="inlineStr">
        <is>
          <t>Differs from upstream baseline</t>
        </is>
      </c>
      <c r="G11943" s="37"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37" t="inlineStr">
        <is>
          <t>2026-10-07</t>
        </is>
      </c>
      <c r="B11945" s="37" t="inlineStr">
        <is>
          <t>Moves</t>
        </is>
      </c>
      <c r="C11945" s="37" t="inlineStr">
        <is>
          <t>Bulldoze pp</t>
        </is>
      </c>
      <c r="D11945" s="37" t="n">
        <v>20</v>
      </c>
      <c r="E11945" s="37" t="n">
        <v>30</v>
      </c>
      <c r="F11945" s="37" t="inlineStr">
        <is>
          <t>Differs from upstream baseline</t>
        </is>
      </c>
      <c r="G11945" s="37"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37" t="inlineStr">
        <is>
          <t>2026-10-07</t>
        </is>
      </c>
      <c r="B11947" s="37" t="inlineStr">
        <is>
          <t>Moves</t>
        </is>
      </c>
      <c r="C11947" s="37" t="inlineStr">
        <is>
          <t>Calm Mind pp</t>
        </is>
      </c>
      <c r="D11947" s="37" t="n">
        <v>20</v>
      </c>
      <c r="E11947" s="37" t="n">
        <v>3</v>
      </c>
      <c r="F11947" s="37" t="inlineStr">
        <is>
          <t>Differs from upstream baseline</t>
        </is>
      </c>
      <c r="G11947" s="37"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37" t="inlineStr">
        <is>
          <t>2026-10-07</t>
        </is>
      </c>
      <c r="B11949" s="37" t="inlineStr">
        <is>
          <t>Moves</t>
        </is>
      </c>
      <c r="C11949" s="37" t="inlineStr">
        <is>
          <t>Captivate pp</t>
        </is>
      </c>
      <c r="D11949" s="37" t="n">
        <v>20</v>
      </c>
      <c r="E11949" s="37" t="n">
        <v>3</v>
      </c>
      <c r="F11949" s="37" t="inlineStr">
        <is>
          <t>Differs from upstream baseline</t>
        </is>
      </c>
      <c r="G11949" s="37"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37" t="inlineStr">
        <is>
          <t>2026-10-07</t>
        </is>
      </c>
      <c r="B11951" s="37" t="inlineStr">
        <is>
          <t>Moves</t>
        </is>
      </c>
      <c r="C11951" s="37" t="inlineStr">
        <is>
          <t>Charge pp</t>
        </is>
      </c>
      <c r="D11951" s="37" t="n">
        <v>20</v>
      </c>
      <c r="E11951" s="37" t="n">
        <v>1</v>
      </c>
      <c r="F11951" s="37" t="inlineStr">
        <is>
          <t>Differs from upstream baseline</t>
        </is>
      </c>
      <c r="G11951" s="37"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37" t="inlineStr">
        <is>
          <t>2026-10-07</t>
        </is>
      </c>
      <c r="B11953" s="37" t="inlineStr">
        <is>
          <t>Moves</t>
        </is>
      </c>
      <c r="C11953" s="37" t="inlineStr">
        <is>
          <t>Charm pp</t>
        </is>
      </c>
      <c r="D11953" s="37" t="n">
        <v>20</v>
      </c>
      <c r="E11953" s="37" t="n">
        <v>3</v>
      </c>
      <c r="F11953" s="37" t="inlineStr">
        <is>
          <t>Differs from upstream baseline</t>
        </is>
      </c>
      <c r="G11953" s="37"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37" t="inlineStr">
        <is>
          <t>2026-10-07</t>
        </is>
      </c>
      <c r="B11955" s="37" t="inlineStr">
        <is>
          <t>Moves</t>
        </is>
      </c>
      <c r="C11955" s="37" t="inlineStr">
        <is>
          <t>Chip Away power</t>
        </is>
      </c>
      <c r="D11955" s="37" t="n">
        <v>70</v>
      </c>
      <c r="E11955" s="37" t="n">
        <v>80</v>
      </c>
      <c r="F11955" s="37" t="inlineStr">
        <is>
          <t>Differs from upstream baseline</t>
        </is>
      </c>
      <c r="G11955" s="37"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37" t="inlineStr">
        <is>
          <t>2026-10-07</t>
        </is>
      </c>
      <c r="B11957" s="37" t="inlineStr">
        <is>
          <t>Moves</t>
        </is>
      </c>
      <c r="C11957" s="37" t="inlineStr">
        <is>
          <t>Circle Throw accuracy</t>
        </is>
      </c>
      <c r="D11957" s="37" t="n">
        <v>90</v>
      </c>
      <c r="E11957" s="37" t="n">
        <v>100</v>
      </c>
      <c r="F11957" s="37" t="inlineStr">
        <is>
          <t>Differs from upstream baseline</t>
        </is>
      </c>
      <c r="G11957" s="37"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37" t="inlineStr">
        <is>
          <t>2026-10-07</t>
        </is>
      </c>
      <c r="B11959" s="37" t="inlineStr">
        <is>
          <t>Moves</t>
        </is>
      </c>
      <c r="C11959" s="37" t="inlineStr">
        <is>
          <t>Clamp accuracy</t>
        </is>
      </c>
      <c r="D11959" s="37" t="n">
        <v>85</v>
      </c>
      <c r="E11959" s="37" t="n">
        <v>75</v>
      </c>
      <c r="F11959" s="37" t="inlineStr">
        <is>
          <t>Differs from upstream baseline</t>
        </is>
      </c>
      <c r="G11959" s="37"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37" t="inlineStr">
        <is>
          <t>2026-10-07</t>
        </is>
      </c>
      <c r="B11961" s="37" t="inlineStr">
        <is>
          <t>Moves</t>
        </is>
      </c>
      <c r="C11961" s="37" t="inlineStr">
        <is>
          <t>Clear Smog power</t>
        </is>
      </c>
      <c r="D11961" s="37" t="n">
        <v>50</v>
      </c>
      <c r="E11961" s="37" t="n">
        <v>60</v>
      </c>
      <c r="F11961" s="37" t="inlineStr">
        <is>
          <t>Differs from upstream baseline</t>
        </is>
      </c>
      <c r="G11961" s="37"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37" t="inlineStr">
        <is>
          <t>2026-10-07</t>
        </is>
      </c>
      <c r="B11963" s="37" t="inlineStr">
        <is>
          <t>Moves</t>
        </is>
      </c>
      <c r="C11963" s="37" t="inlineStr">
        <is>
          <t>Comet Punch power</t>
        </is>
      </c>
      <c r="D11963" s="37" t="n">
        <v>18</v>
      </c>
      <c r="E11963" s="37" t="n">
        <v>40</v>
      </c>
      <c r="F11963" s="37" t="inlineStr">
        <is>
          <t>Differs from upstream baseline</t>
        </is>
      </c>
      <c r="G11963" s="37"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37" t="inlineStr">
        <is>
          <t>2026-10-07</t>
        </is>
      </c>
      <c r="B11965" s="37" t="inlineStr">
        <is>
          <t>Moves</t>
        </is>
      </c>
      <c r="C11965" s="37" t="inlineStr">
        <is>
          <t>Constrict power</t>
        </is>
      </c>
      <c r="D11965" s="37" t="n">
        <v>10</v>
      </c>
      <c r="E11965" s="37" t="n">
        <v>100</v>
      </c>
      <c r="F11965" s="37" t="inlineStr">
        <is>
          <t>Differs from upstream baseline</t>
        </is>
      </c>
      <c r="G11965" s="37"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37" t="inlineStr">
        <is>
          <t>2026-10-07</t>
        </is>
      </c>
      <c r="B11967" s="37" t="inlineStr">
        <is>
          <t>Moves</t>
        </is>
      </c>
      <c r="C11967" s="37" t="inlineStr">
        <is>
          <t>Constrict type</t>
        </is>
      </c>
      <c r="D11967" s="37" t="inlineStr">
        <is>
          <t>TYPE_NORMAL</t>
        </is>
      </c>
      <c r="E11967" s="37" t="inlineStr">
        <is>
          <t>TYPE_ICE</t>
        </is>
      </c>
      <c r="F11967" s="37" t="inlineStr">
        <is>
          <t>Differs from upstream baseline</t>
        </is>
      </c>
      <c r="G11967" s="37"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37" t="inlineStr">
        <is>
          <t>2026-10-07</t>
        </is>
      </c>
      <c r="B11969" s="37" t="inlineStr">
        <is>
          <t>Moves</t>
        </is>
      </c>
      <c r="C11969" s="37" t="inlineStr">
        <is>
          <t>Cosmic Power pp</t>
        </is>
      </c>
      <c r="D11969" s="37" t="n">
        <v>20</v>
      </c>
      <c r="E11969" s="37" t="n">
        <v>6</v>
      </c>
      <c r="F11969" s="37" t="inlineStr">
        <is>
          <t>Differs from upstream baseline</t>
        </is>
      </c>
      <c r="G11969" s="37"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37" t="inlineStr">
        <is>
          <t>2026-10-07</t>
        </is>
      </c>
      <c r="B11971" s="37" t="inlineStr">
        <is>
          <t>Moves</t>
        </is>
      </c>
      <c r="C11971" s="37" t="inlineStr">
        <is>
          <t>Covet power</t>
        </is>
      </c>
      <c r="D11971" s="37" t="n">
        <v>60</v>
      </c>
      <c r="E11971" s="37" t="n">
        <v>70</v>
      </c>
      <c r="F11971" s="37" t="inlineStr">
        <is>
          <t>Differs from upstream baseline</t>
        </is>
      </c>
      <c r="G11971" s="37"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37" t="inlineStr">
        <is>
          <t>2026-10-07</t>
        </is>
      </c>
      <c r="B11973" s="37" t="inlineStr">
        <is>
          <t>Moves</t>
        </is>
      </c>
      <c r="C11973" s="37" t="inlineStr">
        <is>
          <t>Crabhammer accuracy</t>
        </is>
      </c>
      <c r="D11973" s="37" t="n">
        <v>90</v>
      </c>
      <c r="E11973" s="37" t="n">
        <v>100</v>
      </c>
      <c r="F11973" s="37" t="inlineStr">
        <is>
          <t>Differs from upstream baseline</t>
        </is>
      </c>
      <c r="G11973" s="37"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37" t="inlineStr">
        <is>
          <t>2026-10-07</t>
        </is>
      </c>
      <c r="B11975" s="37" t="inlineStr">
        <is>
          <t>Moves</t>
        </is>
      </c>
      <c r="C11975" s="37" t="inlineStr">
        <is>
          <t>Cross Poison power</t>
        </is>
      </c>
      <c r="D11975" s="37" t="n">
        <v>70</v>
      </c>
      <c r="E11975" s="37" t="n">
        <v>95</v>
      </c>
      <c r="F11975" s="37" t="inlineStr">
        <is>
          <t>Differs from upstream baseline</t>
        </is>
      </c>
      <c r="G11975" s="37"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37" t="inlineStr">
        <is>
          <t>2026-10-07</t>
        </is>
      </c>
      <c r="B11977" s="37" t="inlineStr">
        <is>
          <t>Moves</t>
        </is>
      </c>
      <c r="C11977" s="37" t="inlineStr">
        <is>
          <t>Crush Claw power</t>
        </is>
      </c>
      <c r="D11977" s="37" t="n">
        <v>75</v>
      </c>
      <c r="E11977" s="37" t="n">
        <v>120</v>
      </c>
      <c r="F11977" s="37" t="inlineStr">
        <is>
          <t>Differs from upstream baseline</t>
        </is>
      </c>
      <c r="G11977" s="37"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37" t="inlineStr">
        <is>
          <t>2026-10-07</t>
        </is>
      </c>
      <c r="B11979" s="37" t="inlineStr">
        <is>
          <t>Moves</t>
        </is>
      </c>
      <c r="C11979" s="37" t="inlineStr">
        <is>
          <t>Curse pp</t>
        </is>
      </c>
      <c r="D11979" s="37" t="n">
        <v>10</v>
      </c>
      <c r="E11979" s="37" t="n">
        <v>3</v>
      </c>
      <c r="F11979" s="37" t="inlineStr">
        <is>
          <t>Differs from upstream baseline</t>
        </is>
      </c>
      <c r="G11979" s="37"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37" t="inlineStr">
        <is>
          <t>2026-10-07</t>
        </is>
      </c>
      <c r="B11981" s="37" t="inlineStr">
        <is>
          <t>Moves</t>
        </is>
      </c>
      <c r="C11981" s="37" t="inlineStr">
        <is>
          <t>Dark Void accuracy</t>
        </is>
      </c>
      <c r="D11981" s="37" t="n">
        <v>50</v>
      </c>
      <c r="E11981" s="37" t="n">
        <v>90</v>
      </c>
      <c r="F11981" s="37" t="inlineStr">
        <is>
          <t>Differs from upstream baseline</t>
        </is>
      </c>
      <c r="G11981" s="37"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37" t="inlineStr">
        <is>
          <t>2026-10-07</t>
        </is>
      </c>
      <c r="B11983" s="37" t="inlineStr">
        <is>
          <t>Moves</t>
        </is>
      </c>
      <c r="C11983" s="37" t="inlineStr">
        <is>
          <t>Dazzling Gleam power</t>
        </is>
      </c>
      <c r="D11983" s="37" t="n">
        <v>80</v>
      </c>
      <c r="E11983" s="37" t="n">
        <v>85</v>
      </c>
      <c r="F11983" s="37" t="inlineStr">
        <is>
          <t>Differs from upstream baseline</t>
        </is>
      </c>
      <c r="G11983" s="37"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37" t="inlineStr">
        <is>
          <t>2026-10-07</t>
        </is>
      </c>
      <c r="B11985" s="37" t="inlineStr">
        <is>
          <t>Moves</t>
        </is>
      </c>
      <c r="C11985" s="37" t="inlineStr">
        <is>
          <t>Detect pp</t>
        </is>
      </c>
      <c r="D11985" s="37" t="n">
        <v>5</v>
      </c>
      <c r="E11985" s="37" t="n">
        <v>10</v>
      </c>
      <c r="F11985" s="37" t="inlineStr">
        <is>
          <t>Differs from upstream baseline</t>
        </is>
      </c>
      <c r="G11985" s="37"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37" t="inlineStr">
        <is>
          <t>2026-10-07</t>
        </is>
      </c>
      <c r="B11987" s="37" t="inlineStr">
        <is>
          <t>Moves</t>
        </is>
      </c>
      <c r="C11987" s="37" t="inlineStr">
        <is>
          <t>Dig power</t>
        </is>
      </c>
      <c r="D11987" s="37" t="n">
        <v>80</v>
      </c>
      <c r="E11987" s="37" t="n">
        <v>60</v>
      </c>
      <c r="F11987" s="37" t="inlineStr">
        <is>
          <t>Differs from upstream baseline</t>
        </is>
      </c>
      <c r="G11987" s="37"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37" t="inlineStr">
        <is>
          <t>2026-10-07</t>
        </is>
      </c>
      <c r="B11989" s="37" t="inlineStr">
        <is>
          <t>Moves</t>
        </is>
      </c>
      <c r="C11989" s="37" t="inlineStr">
        <is>
          <t>Dizzy Punch power</t>
        </is>
      </c>
      <c r="D11989" s="37" t="n">
        <v>70</v>
      </c>
      <c r="E11989" s="37" t="n">
        <v>100</v>
      </c>
      <c r="F11989" s="37" t="inlineStr">
        <is>
          <t>Differs from upstream baseline</t>
        </is>
      </c>
      <c r="G11989" s="37"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37" t="inlineStr">
        <is>
          <t>2026-10-07</t>
        </is>
      </c>
      <c r="B11991" s="37" t="inlineStr">
        <is>
          <t>Moves</t>
        </is>
      </c>
      <c r="C11991" s="37" t="inlineStr">
        <is>
          <t>Double-Edge power</t>
        </is>
      </c>
      <c r="D11991" s="37" t="n">
        <v>120</v>
      </c>
      <c r="E11991" s="37" t="n">
        <v>140</v>
      </c>
      <c r="F11991" s="37" t="inlineStr">
        <is>
          <t>Differs from upstream baseline</t>
        </is>
      </c>
      <c r="G11991" s="37"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37" t="inlineStr">
        <is>
          <t>2026-10-07</t>
        </is>
      </c>
      <c r="B11993" s="37" t="inlineStr">
        <is>
          <t>Moves</t>
        </is>
      </c>
      <c r="C11993" s="37" t="inlineStr">
        <is>
          <t>Double Hit power</t>
        </is>
      </c>
      <c r="D11993" s="37" t="n">
        <v>35</v>
      </c>
      <c r="E11993" s="37" t="n">
        <v>60</v>
      </c>
      <c r="F11993" s="37" t="inlineStr">
        <is>
          <t>Differs from upstream baseline</t>
        </is>
      </c>
      <c r="G11993" s="37"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37" t="inlineStr">
        <is>
          <t>2026-10-07</t>
        </is>
      </c>
      <c r="B11995" s="37" t="inlineStr">
        <is>
          <t>Moves</t>
        </is>
      </c>
      <c r="C11995" s="37" t="inlineStr">
        <is>
          <t>Double Slap power</t>
        </is>
      </c>
      <c r="D11995" s="37" t="n">
        <v>15</v>
      </c>
      <c r="E11995" s="37" t="n">
        <v>30</v>
      </c>
      <c r="F11995" s="37" t="inlineStr">
        <is>
          <t>Differs from upstream baseline</t>
        </is>
      </c>
      <c r="G11995" s="37"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37" t="inlineStr">
        <is>
          <t>2026-10-07</t>
        </is>
      </c>
      <c r="B11997" s="37" t="inlineStr">
        <is>
          <t>Moves</t>
        </is>
      </c>
      <c r="C11997" s="37" t="inlineStr">
        <is>
          <t>Double Team pp</t>
        </is>
      </c>
      <c r="D11997" s="37" t="n">
        <v>15</v>
      </c>
      <c r="E11997" s="37" t="n">
        <v>6</v>
      </c>
      <c r="F11997" s="37" t="inlineStr">
        <is>
          <t>Differs from upstream baseline</t>
        </is>
      </c>
      <c r="G11997" s="37"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37" t="inlineStr">
        <is>
          <t>2026-10-07</t>
        </is>
      </c>
      <c r="B11999" s="37" t="inlineStr">
        <is>
          <t>Moves</t>
        </is>
      </c>
      <c r="C11999" s="37" t="inlineStr">
        <is>
          <t>Draco Meteor accuracy</t>
        </is>
      </c>
      <c r="D11999" s="37" t="n">
        <v>90</v>
      </c>
      <c r="E11999" s="37" t="n">
        <v>100</v>
      </c>
      <c r="F11999" s="37" t="inlineStr">
        <is>
          <t>Differs from upstream baseline</t>
        </is>
      </c>
      <c r="G11999" s="37"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37" t="inlineStr">
        <is>
          <t>2026-10-07</t>
        </is>
      </c>
      <c r="B12001" s="37" t="inlineStr">
        <is>
          <t>Moves</t>
        </is>
      </c>
      <c r="C12001" s="37" t="inlineStr">
        <is>
          <t>Dragon Claw power</t>
        </is>
      </c>
      <c r="D12001" s="37" t="n">
        <v>80</v>
      </c>
      <c r="E12001" s="37" t="n">
        <v>90</v>
      </c>
      <c r="F12001" s="37" t="inlineStr">
        <is>
          <t>Differs from upstream baseline</t>
        </is>
      </c>
      <c r="G12001" s="37"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37" t="inlineStr">
        <is>
          <t>2026-10-07</t>
        </is>
      </c>
      <c r="B12003" s="37" t="inlineStr">
        <is>
          <t>Moves</t>
        </is>
      </c>
      <c r="C12003" s="37" t="inlineStr">
        <is>
          <t>Dragon Pulse power</t>
        </is>
      </c>
      <c r="D12003" s="37" t="n">
        <v>85</v>
      </c>
      <c r="E12003" s="37" t="n">
        <v>90</v>
      </c>
      <c r="F12003" s="37" t="inlineStr">
        <is>
          <t>Differs from upstream baseline</t>
        </is>
      </c>
      <c r="G12003" s="37"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37" t="inlineStr">
        <is>
          <t>2026-10-07</t>
        </is>
      </c>
      <c r="B12005" s="37" t="inlineStr">
        <is>
          <t>Moves</t>
        </is>
      </c>
      <c r="C12005" s="37" t="inlineStr">
        <is>
          <t>Dragon Rush accuracy</t>
        </is>
      </c>
      <c r="D12005" s="37" t="n">
        <v>75</v>
      </c>
      <c r="E12005" s="37" t="n">
        <v>100</v>
      </c>
      <c r="F12005" s="37" t="inlineStr">
        <is>
          <t>Differs from upstream baseline</t>
        </is>
      </c>
      <c r="G12005" s="37"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37" t="inlineStr">
        <is>
          <t>2026-10-07</t>
        </is>
      </c>
      <c r="B12007" s="37" t="inlineStr">
        <is>
          <t>Moves</t>
        </is>
      </c>
      <c r="C12007" s="37" t="inlineStr">
        <is>
          <t>Dragon Tail accuracy</t>
        </is>
      </c>
      <c r="D12007" s="37" t="n">
        <v>90</v>
      </c>
      <c r="E12007" s="37" t="n">
        <v>100</v>
      </c>
      <c r="F12007" s="37" t="inlineStr">
        <is>
          <t>Differs from upstream baseline</t>
        </is>
      </c>
      <c r="G12007" s="37"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37" t="inlineStr">
        <is>
          <t>2026-10-07</t>
        </is>
      </c>
      <c r="B12009" s="37" t="inlineStr">
        <is>
          <t>Moves</t>
        </is>
      </c>
      <c r="C12009" s="37" t="inlineStr">
        <is>
          <t>Drain Punch pp</t>
        </is>
      </c>
      <c r="D12009" s="37" t="n">
        <v>10</v>
      </c>
      <c r="E12009" s="37" t="n">
        <v>5</v>
      </c>
      <c r="F12009" s="37" t="inlineStr">
        <is>
          <t>Differs from upstream baseline</t>
        </is>
      </c>
      <c r="G12009" s="37"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37" t="inlineStr">
        <is>
          <t>2026-10-07</t>
        </is>
      </c>
      <c r="B12011" s="37" t="inlineStr">
        <is>
          <t>Moves</t>
        </is>
      </c>
      <c r="C12011" s="37" t="inlineStr">
        <is>
          <t>Dual Chop power</t>
        </is>
      </c>
      <c r="D12011" s="37" t="n">
        <v>40</v>
      </c>
      <c r="E12011" s="37" t="n">
        <v>50</v>
      </c>
      <c r="F12011" s="37" t="inlineStr">
        <is>
          <t>Differs from upstream baseline</t>
        </is>
      </c>
      <c r="G12011" s="37"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37" t="inlineStr">
        <is>
          <t>2026-10-07</t>
        </is>
      </c>
      <c r="B12013" s="37" t="inlineStr">
        <is>
          <t>Moves</t>
        </is>
      </c>
      <c r="C12013" s="37" t="inlineStr">
        <is>
          <t>Dynamic Punch power</t>
        </is>
      </c>
      <c r="D12013" s="37" t="n">
        <v>100</v>
      </c>
      <c r="E12013" s="37" t="n">
        <v>120</v>
      </c>
      <c r="F12013" s="37" t="inlineStr">
        <is>
          <t>Differs from upstream baseline</t>
        </is>
      </c>
      <c r="G12013" s="37"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37" t="inlineStr">
        <is>
          <t>2026-10-07</t>
        </is>
      </c>
      <c r="B12015" s="37" t="inlineStr">
        <is>
          <t>Moves</t>
        </is>
      </c>
      <c r="C12015" s="37" t="inlineStr">
        <is>
          <t>Egg Bomb accuracy</t>
        </is>
      </c>
      <c r="D12015" s="37" t="n">
        <v>75</v>
      </c>
      <c r="E12015" s="37" t="n">
        <v>100</v>
      </c>
      <c r="F12015" s="37" t="inlineStr">
        <is>
          <t>Differs from upstream baseline</t>
        </is>
      </c>
      <c r="G12015" s="37"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37" t="inlineStr">
        <is>
          <t>2026-10-07</t>
        </is>
      </c>
      <c r="B12017" s="37" t="inlineStr">
        <is>
          <t>Moves</t>
        </is>
      </c>
      <c r="C12017" s="37" t="inlineStr">
        <is>
          <t>Electroweb power</t>
        </is>
      </c>
      <c r="D12017" s="37" t="n">
        <v>55</v>
      </c>
      <c r="E12017" s="37" t="n">
        <v>65</v>
      </c>
      <c r="F12017" s="37" t="inlineStr">
        <is>
          <t>Differs from upstream baseline</t>
        </is>
      </c>
      <c r="G12017" s="37"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37" t="inlineStr">
        <is>
          <t>2026-10-07</t>
        </is>
      </c>
      <c r="B12019" s="37" t="inlineStr">
        <is>
          <t>Moves</t>
        </is>
      </c>
      <c r="C12019" s="37" t="inlineStr">
        <is>
          <t>Encore pp</t>
        </is>
      </c>
      <c r="D12019" s="37" t="n">
        <v>5</v>
      </c>
      <c r="E12019" s="37" t="n">
        <v>3</v>
      </c>
      <c r="F12019" s="37" t="inlineStr">
        <is>
          <t>Differs from upstream baseline</t>
        </is>
      </c>
      <c r="G12019" s="37"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37" t="inlineStr">
        <is>
          <t>2026-10-07</t>
        </is>
      </c>
      <c r="B12021" s="37" t="inlineStr">
        <is>
          <t>Moves</t>
        </is>
      </c>
      <c r="C12021" s="37" t="inlineStr">
        <is>
          <t>Energy Ball power</t>
        </is>
      </c>
      <c r="D12021" s="37" t="n">
        <v>90</v>
      </c>
      <c r="E12021" s="37" t="n">
        <v>80</v>
      </c>
      <c r="F12021" s="37" t="inlineStr">
        <is>
          <t>Differs from upstream baseline</t>
        </is>
      </c>
      <c r="G12021" s="37"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37" t="inlineStr">
        <is>
          <t>2026-10-07</t>
        </is>
      </c>
      <c r="B12023" s="37" t="inlineStr">
        <is>
          <t>Moves</t>
        </is>
      </c>
      <c r="C12023" s="37" t="inlineStr">
        <is>
          <t>Extrasensory pp</t>
        </is>
      </c>
      <c r="D12023" s="37" t="n">
        <v>20</v>
      </c>
      <c r="E12023" s="37" t="n">
        <v>30</v>
      </c>
      <c r="F12023" s="37" t="inlineStr">
        <is>
          <t>Differs from upstream baseline</t>
        </is>
      </c>
      <c r="G12023" s="37"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37" t="inlineStr">
        <is>
          <t>2026-10-07</t>
        </is>
      </c>
      <c r="B12025" s="37" t="inlineStr">
        <is>
          <t>Moves</t>
        </is>
      </c>
      <c r="C12025" s="37" t="inlineStr">
        <is>
          <t>Extreme Speed pp</t>
        </is>
      </c>
      <c r="D12025" s="37" t="n">
        <v>5</v>
      </c>
      <c r="E12025" s="37" t="n">
        <v>8</v>
      </c>
      <c r="F12025" s="37" t="inlineStr">
        <is>
          <t>Differs from upstream baseline</t>
        </is>
      </c>
      <c r="G12025" s="37"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37" t="inlineStr">
        <is>
          <t>2026-10-07</t>
        </is>
      </c>
      <c r="B12027" s="37" t="inlineStr">
        <is>
          <t>Moves</t>
        </is>
      </c>
      <c r="C12027" s="37" t="inlineStr">
        <is>
          <t>Fairy Wind power</t>
        </is>
      </c>
      <c r="D12027" s="37" t="n">
        <v>40</v>
      </c>
      <c r="E12027" s="37" t="n">
        <v>50</v>
      </c>
      <c r="F12027" s="37" t="inlineStr">
        <is>
          <t>Differs from upstream baseline</t>
        </is>
      </c>
      <c r="G12027" s="37"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37" t="inlineStr">
        <is>
          <t>2026-10-07</t>
        </is>
      </c>
      <c r="B12029" s="37" t="inlineStr">
        <is>
          <t>Moves</t>
        </is>
      </c>
      <c r="C12029" s="37" t="inlineStr">
        <is>
          <t>Fake Tears pp</t>
        </is>
      </c>
      <c r="D12029" s="37" t="n">
        <v>20</v>
      </c>
      <c r="E12029" s="37" t="n">
        <v>3</v>
      </c>
      <c r="F12029" s="37" t="inlineStr">
        <is>
          <t>Differs from upstream baseline</t>
        </is>
      </c>
      <c r="G12029" s="37"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37" t="inlineStr">
        <is>
          <t>2026-10-07</t>
        </is>
      </c>
      <c r="B12031" s="37" t="inlineStr">
        <is>
          <t>Moves</t>
        </is>
      </c>
      <c r="C12031" s="37" t="inlineStr">
        <is>
          <t>Feint power</t>
        </is>
      </c>
      <c r="D12031" s="37" t="n">
        <v>30</v>
      </c>
      <c r="E12031" s="37" t="n">
        <v>80</v>
      </c>
      <c r="F12031" s="37" t="inlineStr">
        <is>
          <t>Differs from upstream baseline</t>
        </is>
      </c>
      <c r="G12031" s="37"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37" t="inlineStr">
        <is>
          <t>2026-10-07</t>
        </is>
      </c>
      <c r="B12033" s="37" t="inlineStr">
        <is>
          <t>Moves</t>
        </is>
      </c>
      <c r="C12033" s="37" t="inlineStr">
        <is>
          <t>Fell Stinger pp</t>
        </is>
      </c>
      <c r="D12033" s="37" t="n">
        <v>25</v>
      </c>
      <c r="E12033" s="37" t="n">
        <v>20</v>
      </c>
      <c r="F12033" s="37" t="inlineStr">
        <is>
          <t>Differs from upstream baseline</t>
        </is>
      </c>
      <c r="G12033" s="37"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37" t="inlineStr">
        <is>
          <t>2026-10-07</t>
        </is>
      </c>
      <c r="B12035" s="37" t="inlineStr">
        <is>
          <t>Moves</t>
        </is>
      </c>
      <c r="C12035" s="37" t="inlineStr">
        <is>
          <t>Fire Blast power</t>
        </is>
      </c>
      <c r="D12035" s="37" t="n">
        <v>110</v>
      </c>
      <c r="E12035" s="37" t="n">
        <v>120</v>
      </c>
      <c r="F12035" s="37" t="inlineStr">
        <is>
          <t>Differs from upstream baseline</t>
        </is>
      </c>
      <c r="G12035" s="37"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37" t="inlineStr">
        <is>
          <t>2026-10-07</t>
        </is>
      </c>
      <c r="B12037" s="37" t="inlineStr">
        <is>
          <t>Moves</t>
        </is>
      </c>
      <c r="C12037" s="37" t="inlineStr">
        <is>
          <t>Fire Fang accuracy</t>
        </is>
      </c>
      <c r="D12037" s="37" t="n">
        <v>95</v>
      </c>
      <c r="E12037" s="37" t="n">
        <v>100</v>
      </c>
      <c r="F12037" s="37" t="inlineStr">
        <is>
          <t>Differs from upstream baseline</t>
        </is>
      </c>
      <c r="G12037" s="37"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37" t="inlineStr">
        <is>
          <t>2026-10-07</t>
        </is>
      </c>
      <c r="B12039" s="37" t="inlineStr">
        <is>
          <t>Moves</t>
        </is>
      </c>
      <c r="C12039" s="37" t="inlineStr">
        <is>
          <t>Fire Spin power</t>
        </is>
      </c>
      <c r="D12039" s="37" t="n">
        <v>35</v>
      </c>
      <c r="E12039" s="37" t="n">
        <v>90</v>
      </c>
      <c r="F12039" s="37" t="inlineStr">
        <is>
          <t>Differs from upstream baseline</t>
        </is>
      </c>
      <c r="G12039" s="37"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37" t="inlineStr">
        <is>
          <t>2026-10-07</t>
        </is>
      </c>
      <c r="B12041" s="37" t="inlineStr">
        <is>
          <t>Moves</t>
        </is>
      </c>
      <c r="C12041" s="37" t="inlineStr">
        <is>
          <t>Flamethrower power</t>
        </is>
      </c>
      <c r="D12041" s="37" t="n">
        <v>90</v>
      </c>
      <c r="E12041" s="37" t="n">
        <v>95</v>
      </c>
      <c r="F12041" s="37" t="inlineStr">
        <is>
          <t>Differs from upstream baseline</t>
        </is>
      </c>
      <c r="G12041" s="37"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37" t="inlineStr">
        <is>
          <t>2026-10-07</t>
        </is>
      </c>
      <c r="B12043" s="37" t="inlineStr">
        <is>
          <t>Moves</t>
        </is>
      </c>
      <c r="C12043" s="37" t="inlineStr">
        <is>
          <t>Flame Charge power</t>
        </is>
      </c>
      <c r="D12043" s="37" t="n">
        <v>50</v>
      </c>
      <c r="E12043" s="37" t="n">
        <v>60</v>
      </c>
      <c r="F12043" s="37" t="inlineStr">
        <is>
          <t>Differs from upstream baseline</t>
        </is>
      </c>
      <c r="G12043" s="37"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37" t="inlineStr">
        <is>
          <t>2026-10-07</t>
        </is>
      </c>
      <c r="B12045" s="37" t="inlineStr">
        <is>
          <t>Moves</t>
        </is>
      </c>
      <c r="C12045" s="37" t="inlineStr">
        <is>
          <t>Flare Blitz pp</t>
        </is>
      </c>
      <c r="D12045" s="37" t="n">
        <v>15</v>
      </c>
      <c r="E12045" s="37" t="n">
        <v>8</v>
      </c>
      <c r="F12045" s="37" t="inlineStr">
        <is>
          <t>Differs from upstream baseline</t>
        </is>
      </c>
      <c r="G12045" s="37"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37" t="inlineStr">
        <is>
          <t>2026-10-07</t>
        </is>
      </c>
      <c r="B12047" s="37" t="inlineStr">
        <is>
          <t>Moves</t>
        </is>
      </c>
      <c r="C12047" s="37" t="inlineStr">
        <is>
          <t>Flying Press power</t>
        </is>
      </c>
      <c r="D12047" s="37" t="n">
        <v>100</v>
      </c>
      <c r="E12047" s="37" t="n">
        <v>110</v>
      </c>
      <c r="F12047" s="37" t="inlineStr">
        <is>
          <t>Differs from upstream baseline</t>
        </is>
      </c>
      <c r="G12047" s="37"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37" t="inlineStr">
        <is>
          <t>2026-10-07</t>
        </is>
      </c>
      <c r="B12049" s="37" t="inlineStr">
        <is>
          <t>Moves</t>
        </is>
      </c>
      <c r="C12049" s="37" t="inlineStr">
        <is>
          <t>Focus Blast accuracy</t>
        </is>
      </c>
      <c r="D12049" s="37" t="n">
        <v>70</v>
      </c>
      <c r="E12049" s="37" t="n">
        <v>85</v>
      </c>
      <c r="F12049" s="37" t="inlineStr">
        <is>
          <t>Differs from upstream baseline</t>
        </is>
      </c>
      <c r="G12049" s="37"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37" t="inlineStr">
        <is>
          <t>2026-10-07</t>
        </is>
      </c>
      <c r="B12051" s="37" t="inlineStr">
        <is>
          <t>Moves</t>
        </is>
      </c>
      <c r="C12051" s="37" t="inlineStr">
        <is>
          <t>Follow Me accuracy</t>
        </is>
      </c>
      <c r="D12051" s="37" t="n">
        <v>100</v>
      </c>
      <c r="E12051" s="37" t="n">
        <v>0</v>
      </c>
      <c r="F12051" s="37" t="inlineStr">
        <is>
          <t>Differs from upstream baseline</t>
        </is>
      </c>
      <c r="G12051" s="37"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37" t="inlineStr">
        <is>
          <t>2026-10-07</t>
        </is>
      </c>
      <c r="B12053" s="37" t="inlineStr">
        <is>
          <t>Moves</t>
        </is>
      </c>
      <c r="C12053" s="37" t="inlineStr">
        <is>
          <t>Foresight pp</t>
        </is>
      </c>
      <c r="D12053" s="37" t="n">
        <v>40</v>
      </c>
      <c r="E12053" s="37" t="n">
        <v>5</v>
      </c>
      <c r="F12053" s="37" t="inlineStr">
        <is>
          <t>Differs from upstream baseline</t>
        </is>
      </c>
      <c r="G12053" s="37"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37" t="inlineStr">
        <is>
          <t>2026-10-07</t>
        </is>
      </c>
      <c r="B12055" s="37" t="inlineStr">
        <is>
          <t>Moves</t>
        </is>
      </c>
      <c r="C12055" s="37" t="inlineStr">
        <is>
          <t>Freeze Shock accuracy</t>
        </is>
      </c>
      <c r="D12055" s="37" t="n">
        <v>90</v>
      </c>
      <c r="E12055" s="37" t="n">
        <v>95</v>
      </c>
      <c r="F12055" s="37" t="inlineStr">
        <is>
          <t>Differs from upstream baseline</t>
        </is>
      </c>
      <c r="G12055" s="37"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37" t="inlineStr">
        <is>
          <t>2026-10-07</t>
        </is>
      </c>
      <c r="B12057" s="37" t="inlineStr">
        <is>
          <t>Moves</t>
        </is>
      </c>
      <c r="C12057" s="37" t="inlineStr">
        <is>
          <t>Frost Breath power</t>
        </is>
      </c>
      <c r="D12057" s="37" t="n">
        <v>60</v>
      </c>
      <c r="E12057" s="37" t="n">
        <v>70</v>
      </c>
      <c r="F12057" s="37" t="inlineStr">
        <is>
          <t>Differs from upstream baseline</t>
        </is>
      </c>
      <c r="G12057" s="37"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37" t="inlineStr">
        <is>
          <t>2026-10-07</t>
        </is>
      </c>
      <c r="B12059" s="37" t="inlineStr">
        <is>
          <t>Moves</t>
        </is>
      </c>
      <c r="C12059" s="37" t="inlineStr">
        <is>
          <t>Frustration power</t>
        </is>
      </c>
      <c r="D12059" s="37" t="n">
        <v>1</v>
      </c>
      <c r="E12059" s="37" t="n">
        <v>121</v>
      </c>
      <c r="F12059" s="37" t="inlineStr">
        <is>
          <t>Differs from upstream baseline</t>
        </is>
      </c>
      <c r="G12059" s="37"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37" t="inlineStr">
        <is>
          <t>2026-10-07</t>
        </is>
      </c>
      <c r="B12061" s="37" t="inlineStr">
        <is>
          <t>Moves</t>
        </is>
      </c>
      <c r="C12061" s="37" t="inlineStr">
        <is>
          <t>Fury Cutter power</t>
        </is>
      </c>
      <c r="D12061" s="37" t="n">
        <v>40</v>
      </c>
      <c r="E12061" s="37" t="n">
        <v>30</v>
      </c>
      <c r="F12061" s="37" t="inlineStr">
        <is>
          <t>Differs from upstream baseline</t>
        </is>
      </c>
      <c r="G12061" s="37"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37" t="inlineStr">
        <is>
          <t>2026-10-07</t>
        </is>
      </c>
      <c r="B12063" s="37" t="inlineStr">
        <is>
          <t>Moves</t>
        </is>
      </c>
      <c r="C12063" s="37" t="inlineStr">
        <is>
          <t>Fury Swipes power</t>
        </is>
      </c>
      <c r="D12063" s="37" t="n">
        <v>18</v>
      </c>
      <c r="E12063" s="37" t="n">
        <v>30</v>
      </c>
      <c r="F12063" s="37" t="inlineStr">
        <is>
          <t>Differs from upstream baseline</t>
        </is>
      </c>
      <c r="G12063" s="37"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37" t="inlineStr">
        <is>
          <t>2026-10-07</t>
        </is>
      </c>
      <c r="B12065" s="37" t="inlineStr">
        <is>
          <t>Moves</t>
        </is>
      </c>
      <c r="C12065" s="37" t="inlineStr">
        <is>
          <t>Future Sight pp</t>
        </is>
      </c>
      <c r="D12065" s="37" t="n">
        <v>10</v>
      </c>
      <c r="E12065" s="37" t="n">
        <v>15</v>
      </c>
      <c r="F12065" s="37" t="inlineStr">
        <is>
          <t>Differs from upstream baseline</t>
        </is>
      </c>
      <c r="G12065" s="37"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37" t="inlineStr">
        <is>
          <t>2026-10-07</t>
        </is>
      </c>
      <c r="B12067" s="37" t="inlineStr">
        <is>
          <t>Moves</t>
        </is>
      </c>
      <c r="C12067" s="37" t="inlineStr">
        <is>
          <t>Gear Grind accuracy</t>
        </is>
      </c>
      <c r="D12067" s="37" t="n">
        <v>85</v>
      </c>
      <c r="E12067" s="37" t="n">
        <v>95</v>
      </c>
      <c r="F12067" s="37" t="inlineStr">
        <is>
          <t>Differs from upstream baseline</t>
        </is>
      </c>
      <c r="G12067" s="37"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37" t="inlineStr">
        <is>
          <t>2026-10-07</t>
        </is>
      </c>
      <c r="B12069" s="37" t="inlineStr">
        <is>
          <t>Moves</t>
        </is>
      </c>
      <c r="C12069" s="37" t="inlineStr">
        <is>
          <t>Giga Drain pp</t>
        </is>
      </c>
      <c r="D12069" s="37" t="n">
        <v>10</v>
      </c>
      <c r="E12069" s="37" t="n">
        <v>15</v>
      </c>
      <c r="F12069" s="37" t="inlineStr">
        <is>
          <t>Differs from upstream baseline</t>
        </is>
      </c>
      <c r="G12069" s="37"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37" t="inlineStr">
        <is>
          <t>2026-10-07</t>
        </is>
      </c>
      <c r="B12071" s="37" t="inlineStr">
        <is>
          <t>Moves</t>
        </is>
      </c>
      <c r="C12071" s="37" t="inlineStr">
        <is>
          <t>Giga Impact accuracy</t>
        </is>
      </c>
      <c r="D12071" s="37" t="n">
        <v>90</v>
      </c>
      <c r="E12071" s="37" t="n">
        <v>100</v>
      </c>
      <c r="F12071" s="37" t="inlineStr">
        <is>
          <t>Differs from upstream baseline</t>
        </is>
      </c>
      <c r="G12071" s="37"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37" t="inlineStr">
        <is>
          <t>2026-10-07</t>
        </is>
      </c>
      <c r="B12073" s="37" t="inlineStr">
        <is>
          <t>Moves</t>
        </is>
      </c>
      <c r="C12073" s="37" t="inlineStr">
        <is>
          <t>Glaciate accuracy</t>
        </is>
      </c>
      <c r="D12073" s="37" t="n">
        <v>95</v>
      </c>
      <c r="E12073" s="37" t="n">
        <v>100</v>
      </c>
      <c r="F12073" s="37" t="inlineStr">
        <is>
          <t>Differs from upstream baseline</t>
        </is>
      </c>
      <c r="G12073" s="37"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37" t="inlineStr">
        <is>
          <t>2026-10-07</t>
        </is>
      </c>
      <c r="B12075" s="37" t="inlineStr">
        <is>
          <t>Moves</t>
        </is>
      </c>
      <c r="C12075" s="37" t="inlineStr">
        <is>
          <t>Grass Whistle accuracy</t>
        </is>
      </c>
      <c r="D12075" s="37" t="n">
        <v>55</v>
      </c>
      <c r="E12075" s="37" t="n">
        <v>70</v>
      </c>
      <c r="F12075" s="37" t="inlineStr">
        <is>
          <t>Differs from upstream baseline</t>
        </is>
      </c>
      <c r="G12075" s="37"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37" t="inlineStr">
        <is>
          <t>2026-10-07</t>
        </is>
      </c>
      <c r="B12077" s="37" t="inlineStr">
        <is>
          <t>Moves</t>
        </is>
      </c>
      <c r="C12077" s="37" t="inlineStr">
        <is>
          <t>Grudge accuracy</t>
        </is>
      </c>
      <c r="D12077" s="37" t="n">
        <v>100</v>
      </c>
      <c r="E12077" s="37" t="n">
        <v>0</v>
      </c>
      <c r="F12077" s="37" t="inlineStr">
        <is>
          <t>Differs from upstream baseline</t>
        </is>
      </c>
      <c r="G12077" s="37"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37" t="inlineStr">
        <is>
          <t>2026-10-07</t>
        </is>
      </c>
      <c r="B12079" s="37" t="inlineStr">
        <is>
          <t>Moves</t>
        </is>
      </c>
      <c r="C12079" s="37" t="inlineStr">
        <is>
          <t>Guillotine pp</t>
        </is>
      </c>
      <c r="D12079" s="37" t="n">
        <v>5</v>
      </c>
      <c r="E12079" s="37" t="n">
        <v>8</v>
      </c>
      <c r="F12079" s="37" t="inlineStr">
        <is>
          <t>Differs from upstream baseline</t>
        </is>
      </c>
      <c r="G12079" s="37"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37" t="inlineStr">
        <is>
          <t>2026-10-07</t>
        </is>
      </c>
      <c r="B12081" s="37" t="inlineStr">
        <is>
          <t>Moves</t>
        </is>
      </c>
      <c r="C12081" s="37" t="inlineStr">
        <is>
          <t>Gunk Shot pp</t>
        </is>
      </c>
      <c r="D12081" s="37" t="n">
        <v>5</v>
      </c>
      <c r="E12081" s="37" t="n">
        <v>8</v>
      </c>
      <c r="F12081" s="37" t="inlineStr">
        <is>
          <t>Differs from upstream baseline</t>
        </is>
      </c>
      <c r="G12081" s="37"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37" t="inlineStr">
        <is>
          <t>2026-10-07</t>
        </is>
      </c>
      <c r="B12083" s="37" t="inlineStr">
        <is>
          <t>Moves</t>
        </is>
      </c>
      <c r="C12083" s="37" t="inlineStr">
        <is>
          <t>Hail pp</t>
        </is>
      </c>
      <c r="D12083" s="37" t="n">
        <v>10</v>
      </c>
      <c r="E12083" s="37" t="n">
        <v>1</v>
      </c>
      <c r="F12083" s="37" t="inlineStr">
        <is>
          <t>Differs from upstream baseline</t>
        </is>
      </c>
      <c r="G12083" s="37"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37" t="inlineStr">
        <is>
          <t>2026-10-07</t>
        </is>
      </c>
      <c r="B12085" s="37" t="inlineStr">
        <is>
          <t>Moves</t>
        </is>
      </c>
      <c r="C12085" s="37" t="inlineStr">
        <is>
          <t>Harden pp</t>
        </is>
      </c>
      <c r="D12085" s="37" t="n">
        <v>30</v>
      </c>
      <c r="E12085" s="37" t="n">
        <v>5</v>
      </c>
      <c r="F12085" s="37" t="inlineStr">
        <is>
          <t>Differs from upstream baseline</t>
        </is>
      </c>
      <c r="G12085" s="37"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37" t="inlineStr">
        <is>
          <t>2026-10-07</t>
        </is>
      </c>
      <c r="B12087" s="37" t="inlineStr">
        <is>
          <t>Moves</t>
        </is>
      </c>
      <c r="C12087" s="37" t="inlineStr">
        <is>
          <t>Heal Bell pp</t>
        </is>
      </c>
      <c r="D12087" s="37" t="n">
        <v>5</v>
      </c>
      <c r="E12087" s="37" t="n">
        <v>1</v>
      </c>
      <c r="F12087" s="37" t="inlineStr">
        <is>
          <t>Differs from upstream baseline</t>
        </is>
      </c>
      <c r="G12087" s="37"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37" t="inlineStr">
        <is>
          <t>2026-10-07</t>
        </is>
      </c>
      <c r="B12089" s="37" t="inlineStr">
        <is>
          <t>Moves</t>
        </is>
      </c>
      <c r="C12089" s="37" t="inlineStr">
        <is>
          <t>Heart Swap power</t>
        </is>
      </c>
      <c r="D12089" s="37" t="n">
        <v>0</v>
      </c>
      <c r="E12089" s="37" t="n">
        <v>95</v>
      </c>
      <c r="F12089" s="37" t="inlineStr">
        <is>
          <t>Differs from upstream baseline</t>
        </is>
      </c>
      <c r="G12089" s="37"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37" t="inlineStr">
        <is>
          <t>2026-10-07</t>
        </is>
      </c>
      <c r="B12091" s="37" t="inlineStr">
        <is>
          <t>Moves</t>
        </is>
      </c>
      <c r="C12091" s="37" t="inlineStr">
        <is>
          <t>Heart Swap category</t>
        </is>
      </c>
      <c r="D12091" s="37" t="inlineStr">
        <is>
          <t>DAMAGE_CATEGORY_STATUS</t>
        </is>
      </c>
      <c r="E12091" s="37" t="inlineStr">
        <is>
          <t>DAMAGE_CATEGORY_SPECIAL</t>
        </is>
      </c>
      <c r="F12091" s="37" t="inlineStr">
        <is>
          <t>Differs from upstream baseline</t>
        </is>
      </c>
      <c r="G12091" s="37"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37" t="inlineStr">
        <is>
          <t>2026-10-07</t>
        </is>
      </c>
      <c r="B12093" s="37" t="inlineStr">
        <is>
          <t>Moves</t>
        </is>
      </c>
      <c r="C12093" s="37" t="inlineStr">
        <is>
          <t>Heat Wave accuracy</t>
        </is>
      </c>
      <c r="D12093" s="37" t="n">
        <v>90</v>
      </c>
      <c r="E12093" s="37" t="n">
        <v>100</v>
      </c>
      <c r="F12093" s="37" t="inlineStr">
        <is>
          <t>Differs from upstream baseline</t>
        </is>
      </c>
      <c r="G12093" s="37"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37" t="inlineStr">
        <is>
          <t>2026-10-07</t>
        </is>
      </c>
      <c r="B12095" s="37" t="inlineStr">
        <is>
          <t>Moves</t>
        </is>
      </c>
      <c r="C12095" s="37" t="inlineStr">
        <is>
          <t>Hex power</t>
        </is>
      </c>
      <c r="D12095" s="37" t="n">
        <v>65</v>
      </c>
      <c r="E12095" s="37" t="n">
        <v>75</v>
      </c>
      <c r="F12095" s="37" t="inlineStr">
        <is>
          <t>Differs from upstream baseline</t>
        </is>
      </c>
      <c r="G12095" s="37"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37" t="inlineStr">
        <is>
          <t>2026-10-07</t>
        </is>
      </c>
      <c r="B12097" s="37" t="inlineStr">
        <is>
          <t>Moves</t>
        </is>
      </c>
      <c r="C12097" s="37" t="inlineStr">
        <is>
          <t>High Jump Kick power</t>
        </is>
      </c>
      <c r="D12097" s="37" t="n">
        <v>130</v>
      </c>
      <c r="E12097" s="37" t="n">
        <v>150</v>
      </c>
      <c r="F12097" s="37" t="inlineStr">
        <is>
          <t>Differs from upstream baseline</t>
        </is>
      </c>
      <c r="G12097" s="37"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37" t="inlineStr">
        <is>
          <t>2026-10-07</t>
        </is>
      </c>
      <c r="B12099" s="37" t="inlineStr">
        <is>
          <t>Moves</t>
        </is>
      </c>
      <c r="C12099" s="37" t="inlineStr">
        <is>
          <t>Horn Attack power</t>
        </is>
      </c>
      <c r="D12099" s="37" t="n">
        <v>65</v>
      </c>
      <c r="E12099" s="37" t="n">
        <v>70</v>
      </c>
      <c r="F12099" s="37" t="inlineStr">
        <is>
          <t>Differs from upstream baseline</t>
        </is>
      </c>
      <c r="G12099" s="37"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37" t="inlineStr">
        <is>
          <t>2026-10-07</t>
        </is>
      </c>
      <c r="B12101" s="37" t="inlineStr">
        <is>
          <t>Moves</t>
        </is>
      </c>
      <c r="C12101" s="37" t="inlineStr">
        <is>
          <t>Howl pp</t>
        </is>
      </c>
      <c r="D12101" s="37" t="n">
        <v>40</v>
      </c>
      <c r="E12101" s="37" t="n">
        <v>3</v>
      </c>
      <c r="F12101" s="37" t="inlineStr">
        <is>
          <t>Differs from upstream baseline</t>
        </is>
      </c>
      <c r="G12101" s="37"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37" t="inlineStr">
        <is>
          <t>2026-10-07</t>
        </is>
      </c>
      <c r="B12103" s="37" t="inlineStr">
        <is>
          <t>Moves</t>
        </is>
      </c>
      <c r="C12103" s="37" t="inlineStr">
        <is>
          <t>Hurricane pp</t>
        </is>
      </c>
      <c r="D12103" s="37" t="n">
        <v>10</v>
      </c>
      <c r="E12103" s="37" t="n">
        <v>8</v>
      </c>
      <c r="F12103" s="37" t="inlineStr">
        <is>
          <t>Differs from upstream baseline</t>
        </is>
      </c>
      <c r="G12103" s="37"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37" t="inlineStr">
        <is>
          <t>2026-10-07</t>
        </is>
      </c>
      <c r="B12105" s="37" t="inlineStr">
        <is>
          <t>Moves</t>
        </is>
      </c>
      <c r="C12105" s="37" t="inlineStr">
        <is>
          <t>Hydro Pump power</t>
        </is>
      </c>
      <c r="D12105" s="37" t="n">
        <v>110</v>
      </c>
      <c r="E12105" s="37" t="n">
        <v>120</v>
      </c>
      <c r="F12105" s="37" t="inlineStr">
        <is>
          <t>Differs from upstream baseline</t>
        </is>
      </c>
      <c r="G12105" s="37"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37" t="inlineStr">
        <is>
          <t>2026-10-07</t>
        </is>
      </c>
      <c r="B12107" s="37" t="inlineStr">
        <is>
          <t>Moves</t>
        </is>
      </c>
      <c r="C12107" s="37" t="inlineStr">
        <is>
          <t>Hydro Pump pp</t>
        </is>
      </c>
      <c r="D12107" s="37" t="n">
        <v>5</v>
      </c>
      <c r="E12107" s="37" t="n">
        <v>8</v>
      </c>
      <c r="F12107" s="37" t="inlineStr">
        <is>
          <t>Differs from upstream baseline</t>
        </is>
      </c>
      <c r="G12107" s="37"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37" t="inlineStr">
        <is>
          <t>2026-10-07</t>
        </is>
      </c>
      <c r="B12109" s="37" t="inlineStr">
        <is>
          <t>Moves</t>
        </is>
      </c>
      <c r="C12109" s="37" t="inlineStr">
        <is>
          <t>Hyperspace Hole power</t>
        </is>
      </c>
      <c r="D12109" s="37" t="n">
        <v>80</v>
      </c>
      <c r="E12109" s="37" t="n">
        <v>90</v>
      </c>
      <c r="F12109" s="37" t="inlineStr">
        <is>
          <t>Differs from upstream baseline</t>
        </is>
      </c>
      <c r="G12109" s="37"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37" t="inlineStr">
        <is>
          <t>2026-10-07</t>
        </is>
      </c>
      <c r="B12111" s="37" t="inlineStr">
        <is>
          <t>Moves</t>
        </is>
      </c>
      <c r="C12111" s="37" t="inlineStr">
        <is>
          <t>Hyper Beam accuracy</t>
        </is>
      </c>
      <c r="D12111" s="37" t="n">
        <v>90</v>
      </c>
      <c r="E12111" s="37" t="n">
        <v>100</v>
      </c>
      <c r="F12111" s="37" t="inlineStr">
        <is>
          <t>Differs from upstream baseline</t>
        </is>
      </c>
      <c r="G12111" s="37"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37" t="inlineStr">
        <is>
          <t>2026-10-07</t>
        </is>
      </c>
      <c r="B12113" s="37" t="inlineStr">
        <is>
          <t>Moves</t>
        </is>
      </c>
      <c r="C12113" s="37" t="inlineStr">
        <is>
          <t>Hyper Fang power</t>
        </is>
      </c>
      <c r="D12113" s="37" t="n">
        <v>80</v>
      </c>
      <c r="E12113" s="37" t="n">
        <v>95</v>
      </c>
      <c r="F12113" s="37" t="inlineStr">
        <is>
          <t>Differs from upstream baseline</t>
        </is>
      </c>
      <c r="G12113" s="37"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37" t="inlineStr">
        <is>
          <t>2026-10-07</t>
        </is>
      </c>
      <c r="B12115" s="37" t="inlineStr">
        <is>
          <t>Moves</t>
        </is>
      </c>
      <c r="C12115" s="37" t="inlineStr">
        <is>
          <t>Hyper Voice power</t>
        </is>
      </c>
      <c r="D12115" s="37" t="n">
        <v>90</v>
      </c>
      <c r="E12115" s="37" t="n">
        <v>110</v>
      </c>
      <c r="F12115" s="37" t="inlineStr">
        <is>
          <t>Differs from upstream baseline</t>
        </is>
      </c>
      <c r="G12115" s="37"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37" t="inlineStr">
        <is>
          <t>2026-10-07</t>
        </is>
      </c>
      <c r="B12117" s="37" t="inlineStr">
        <is>
          <t>Moves</t>
        </is>
      </c>
      <c r="C12117" s="37" t="inlineStr">
        <is>
          <t>Ice Ball power</t>
        </is>
      </c>
      <c r="D12117" s="37" t="n">
        <v>30</v>
      </c>
      <c r="E12117" s="37" t="n">
        <v>120</v>
      </c>
      <c r="F12117" s="37" t="inlineStr">
        <is>
          <t>Differs from upstream baseline</t>
        </is>
      </c>
      <c r="G12117" s="37"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37" t="inlineStr">
        <is>
          <t>2026-10-07</t>
        </is>
      </c>
      <c r="B12119" s="37" t="inlineStr">
        <is>
          <t>Moves</t>
        </is>
      </c>
      <c r="C12119" s="37" t="inlineStr">
        <is>
          <t>Ice Beam power</t>
        </is>
      </c>
      <c r="D12119" s="37" t="n">
        <v>90</v>
      </c>
      <c r="E12119" s="37" t="n">
        <v>95</v>
      </c>
      <c r="F12119" s="37" t="inlineStr">
        <is>
          <t>Differs from upstream baseline</t>
        </is>
      </c>
      <c r="G12119" s="37"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37" t="inlineStr">
        <is>
          <t>2026-10-07</t>
        </is>
      </c>
      <c r="B12121" s="37" t="inlineStr">
        <is>
          <t>Moves</t>
        </is>
      </c>
      <c r="C12121" s="37" t="inlineStr">
        <is>
          <t>Ice Fang power</t>
        </is>
      </c>
      <c r="D12121" s="37" t="n">
        <v>65</v>
      </c>
      <c r="E12121" s="37" t="n">
        <v>90</v>
      </c>
      <c r="F12121" s="37" t="inlineStr">
        <is>
          <t>Differs from upstream baseline</t>
        </is>
      </c>
      <c r="G12121" s="37"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37" t="inlineStr">
        <is>
          <t>2026-10-07</t>
        </is>
      </c>
      <c r="B12123" s="37" t="inlineStr">
        <is>
          <t>Moves</t>
        </is>
      </c>
      <c r="C12123" s="37" t="inlineStr">
        <is>
          <t>Ice Punch power</t>
        </is>
      </c>
      <c r="D12123" s="37" t="n">
        <v>75</v>
      </c>
      <c r="E12123" s="37" t="n">
        <v>95</v>
      </c>
      <c r="F12123" s="37" t="inlineStr">
        <is>
          <t>Differs from upstream baseline</t>
        </is>
      </c>
      <c r="G12123" s="37"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37" t="inlineStr">
        <is>
          <t>2026-10-07</t>
        </is>
      </c>
      <c r="B12125" s="37" t="inlineStr">
        <is>
          <t>Moves</t>
        </is>
      </c>
      <c r="C12125" s="37" t="inlineStr">
        <is>
          <t>Icicle Crash power</t>
        </is>
      </c>
      <c r="D12125" s="37" t="n">
        <v>85</v>
      </c>
      <c r="E12125" s="37" t="n">
        <v>95</v>
      </c>
      <c r="F12125" s="37" t="inlineStr">
        <is>
          <t>Differs from upstream baseline</t>
        </is>
      </c>
      <c r="G12125" s="37"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37" t="inlineStr">
        <is>
          <t>2026-10-07</t>
        </is>
      </c>
      <c r="B12127" s="37" t="inlineStr">
        <is>
          <t>Moves</t>
        </is>
      </c>
      <c r="C12127" s="37" t="inlineStr">
        <is>
          <t>Imprison accuracy</t>
        </is>
      </c>
      <c r="D12127" s="37" t="n">
        <v>100</v>
      </c>
      <c r="E12127" s="37" t="n">
        <v>0</v>
      </c>
      <c r="F12127" s="37" t="inlineStr">
        <is>
          <t>Differs from upstream baseline</t>
        </is>
      </c>
      <c r="G12127" s="37"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37" t="inlineStr">
        <is>
          <t>2026-10-07</t>
        </is>
      </c>
      <c r="B12129" s="37" t="inlineStr">
        <is>
          <t>Moves</t>
        </is>
      </c>
      <c r="C12129" s="37" t="inlineStr">
        <is>
          <t>Inferno accuracy</t>
        </is>
      </c>
      <c r="D12129" s="37" t="n">
        <v>50</v>
      </c>
      <c r="E12129" s="37" t="n">
        <v>60</v>
      </c>
      <c r="F12129" s="37" t="inlineStr">
        <is>
          <t>Differs from upstream baseline</t>
        </is>
      </c>
      <c r="G12129" s="37"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37" t="inlineStr">
        <is>
          <t>2026-10-07</t>
        </is>
      </c>
      <c r="B12131" s="37" t="inlineStr">
        <is>
          <t>Moves</t>
        </is>
      </c>
      <c r="C12131" s="37" t="inlineStr">
        <is>
          <t>Ingrain accuracy</t>
        </is>
      </c>
      <c r="D12131" s="37" t="n">
        <v>100</v>
      </c>
      <c r="E12131" s="37" t="n">
        <v>0</v>
      </c>
      <c r="F12131" s="37" t="inlineStr">
        <is>
          <t>Differs from upstream baseline</t>
        </is>
      </c>
      <c r="G12131" s="37"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37" t="inlineStr">
        <is>
          <t>2026-10-07</t>
        </is>
      </c>
      <c r="B12133" s="37" t="inlineStr">
        <is>
          <t>Moves</t>
        </is>
      </c>
      <c r="C12133" s="37" t="inlineStr">
        <is>
          <t>Iron Defense pp</t>
        </is>
      </c>
      <c r="D12133" s="37" t="n">
        <v>15</v>
      </c>
      <c r="E12133" s="37" t="n">
        <v>3</v>
      </c>
      <c r="F12133" s="37" t="inlineStr">
        <is>
          <t>Differs from upstream baseline</t>
        </is>
      </c>
      <c r="G12133" s="37"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37" t="inlineStr">
        <is>
          <t>2026-10-07</t>
        </is>
      </c>
      <c r="B12135" s="37" t="inlineStr">
        <is>
          <t>Moves</t>
        </is>
      </c>
      <c r="C12135" s="37" t="inlineStr">
        <is>
          <t>Iron Tail accuracy</t>
        </is>
      </c>
      <c r="D12135" s="37" t="n">
        <v>75</v>
      </c>
      <c r="E12135" s="37" t="n">
        <v>90</v>
      </c>
      <c r="F12135" s="37" t="inlineStr">
        <is>
          <t>Differs from upstream baseline</t>
        </is>
      </c>
      <c r="G12135" s="37"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37" t="inlineStr">
        <is>
          <t>2026-10-07</t>
        </is>
      </c>
      <c r="B12137" s="37" t="inlineStr">
        <is>
          <t>Moves</t>
        </is>
      </c>
      <c r="C12137" s="37" t="inlineStr">
        <is>
          <t>Jump Kick power</t>
        </is>
      </c>
      <c r="D12137" s="37" t="n">
        <v>100</v>
      </c>
      <c r="E12137" s="37" t="n">
        <v>120</v>
      </c>
      <c r="F12137" s="37" t="inlineStr">
        <is>
          <t>Differs from upstream baseline</t>
        </is>
      </c>
      <c r="G12137" s="37"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37" t="inlineStr">
        <is>
          <t>2026-10-07</t>
        </is>
      </c>
      <c r="B12139" s="37" t="inlineStr">
        <is>
          <t>Moves</t>
        </is>
      </c>
      <c r="C12139" s="37" t="inlineStr">
        <is>
          <t>Jump Kick pp</t>
        </is>
      </c>
      <c r="D12139" s="37" t="n">
        <v>10</v>
      </c>
      <c r="E12139" s="37" t="n">
        <v>25</v>
      </c>
      <c r="F12139" s="37" t="inlineStr">
        <is>
          <t>Differs from upstream baseline</t>
        </is>
      </c>
      <c r="G12139" s="37"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37" t="inlineStr">
        <is>
          <t>2026-10-07</t>
        </is>
      </c>
      <c r="B12141" s="37" t="inlineStr">
        <is>
          <t>Moves</t>
        </is>
      </c>
      <c r="C12141" s="37" t="inlineStr">
        <is>
          <t>Knock Off power</t>
        </is>
      </c>
      <c r="D12141" s="37" t="n">
        <v>65</v>
      </c>
      <c r="E12141" s="37" t="n">
        <v>80</v>
      </c>
      <c r="F12141" s="37" t="inlineStr">
        <is>
          <t>Differs from upstream baseline</t>
        </is>
      </c>
      <c r="G12141" s="37"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37" t="inlineStr">
        <is>
          <t>2026-10-07</t>
        </is>
      </c>
      <c r="B12143" s="37" t="inlineStr">
        <is>
          <t>Moves</t>
        </is>
      </c>
      <c r="C12143" s="37" t="inlineStr">
        <is>
          <t>Last Resort power</t>
        </is>
      </c>
      <c r="D12143" s="37" t="n">
        <v>140</v>
      </c>
      <c r="E12143" s="37" t="n">
        <v>130</v>
      </c>
      <c r="F12143" s="37" t="inlineStr">
        <is>
          <t>Differs from upstream baseline</t>
        </is>
      </c>
      <c r="G12143" s="37"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37" t="inlineStr">
        <is>
          <t>2026-10-07</t>
        </is>
      </c>
      <c r="B12145" s="37" t="inlineStr">
        <is>
          <t>Moves</t>
        </is>
      </c>
      <c r="C12145" s="37" t="inlineStr">
        <is>
          <t>Leaf Storm power</t>
        </is>
      </c>
      <c r="D12145" s="37" t="n">
        <v>130</v>
      </c>
      <c r="E12145" s="37" t="n">
        <v>120</v>
      </c>
      <c r="F12145" s="37" t="inlineStr">
        <is>
          <t>Differs from upstream baseline</t>
        </is>
      </c>
      <c r="G12145" s="37"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37" t="inlineStr">
        <is>
          <t>2026-10-07</t>
        </is>
      </c>
      <c r="B12147" s="37" t="inlineStr">
        <is>
          <t>Moves</t>
        </is>
      </c>
      <c r="C12147" s="37" t="inlineStr">
        <is>
          <t>Leaf Tornado power</t>
        </is>
      </c>
      <c r="D12147" s="37" t="n">
        <v>65</v>
      </c>
      <c r="E12147" s="37" t="n">
        <v>75</v>
      </c>
      <c r="F12147" s="37" t="inlineStr">
        <is>
          <t>Differs from upstream baseline</t>
        </is>
      </c>
      <c r="G12147" s="37"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37" t="inlineStr">
        <is>
          <t>2026-10-07</t>
        </is>
      </c>
      <c r="B12149" s="37" t="inlineStr">
        <is>
          <t>Moves</t>
        </is>
      </c>
      <c r="C12149" s="37" t="inlineStr">
        <is>
          <t>Leech Life pp</t>
        </is>
      </c>
      <c r="D12149" s="37" t="n">
        <v>10</v>
      </c>
      <c r="E12149" s="37" t="n">
        <v>15</v>
      </c>
      <c r="F12149" s="37" t="inlineStr">
        <is>
          <t>Differs from upstream baseline</t>
        </is>
      </c>
      <c r="G12149" s="37"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37" t="inlineStr">
        <is>
          <t>2026-10-07</t>
        </is>
      </c>
      <c r="B12151" s="37" t="inlineStr">
        <is>
          <t>Moves</t>
        </is>
      </c>
      <c r="C12151" s="37" t="inlineStr">
        <is>
          <t>Lick power</t>
        </is>
      </c>
      <c r="D12151" s="37" t="n">
        <v>30</v>
      </c>
      <c r="E12151" s="37" t="n">
        <v>80</v>
      </c>
      <c r="F12151" s="37" t="inlineStr">
        <is>
          <t>Differs from upstream baseline</t>
        </is>
      </c>
      <c r="G12151" s="37"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37" t="inlineStr">
        <is>
          <t>2026-10-07</t>
        </is>
      </c>
      <c r="B12153" s="37" t="inlineStr">
        <is>
          <t>Moves</t>
        </is>
      </c>
      <c r="C12153" s="37" t="inlineStr">
        <is>
          <t>Light Of Ruin accuracy</t>
        </is>
      </c>
      <c r="D12153" s="37" t="n">
        <v>90</v>
      </c>
      <c r="E12153" s="37" t="n">
        <v>95</v>
      </c>
      <c r="F12153" s="37" t="inlineStr">
        <is>
          <t>Differs from upstream baseline</t>
        </is>
      </c>
      <c r="G12153" s="37"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37" t="inlineStr">
        <is>
          <t>2026-10-07</t>
        </is>
      </c>
      <c r="B12155" s="37" t="inlineStr">
        <is>
          <t>Moves</t>
        </is>
      </c>
      <c r="C12155" s="37" t="inlineStr">
        <is>
          <t>Lovely Kiss accuracy</t>
        </is>
      </c>
      <c r="D12155" s="37" t="n">
        <v>75</v>
      </c>
      <c r="E12155" s="37" t="n">
        <v>90</v>
      </c>
      <c r="F12155" s="37" t="inlineStr">
        <is>
          <t>Differs from upstream baseline</t>
        </is>
      </c>
      <c r="G12155" s="37"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37" t="inlineStr">
        <is>
          <t>2026-10-07</t>
        </is>
      </c>
      <c r="B12157" s="37" t="inlineStr">
        <is>
          <t>Moves</t>
        </is>
      </c>
      <c r="C12157" s="37" t="inlineStr">
        <is>
          <t>Luster Purge power</t>
        </is>
      </c>
      <c r="D12157" s="37" t="n">
        <v>95</v>
      </c>
      <c r="E12157" s="37" t="n">
        <v>100</v>
      </c>
      <c r="F12157" s="37" t="inlineStr">
        <is>
          <t>Differs from upstream baseline</t>
        </is>
      </c>
      <c r="G12157" s="37"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37" t="inlineStr">
        <is>
          <t>2026-10-07</t>
        </is>
      </c>
      <c r="B12159" s="37" t="inlineStr">
        <is>
          <t>Moves</t>
        </is>
      </c>
      <c r="C12159" s="37" t="inlineStr">
        <is>
          <t>Magical Leaf pp</t>
        </is>
      </c>
      <c r="D12159" s="37" t="n">
        <v>20</v>
      </c>
      <c r="E12159" s="37" t="n">
        <v>15</v>
      </c>
      <c r="F12159" s="37" t="inlineStr">
        <is>
          <t>Differs from upstream baseline</t>
        </is>
      </c>
      <c r="G12159" s="37"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37" t="inlineStr">
        <is>
          <t>2026-10-07</t>
        </is>
      </c>
      <c r="B12161" s="37" t="inlineStr">
        <is>
          <t>Moves</t>
        </is>
      </c>
      <c r="C12161" s="37" t="inlineStr">
        <is>
          <t>Magma Storm power</t>
        </is>
      </c>
      <c r="D12161" s="37" t="n">
        <v>100</v>
      </c>
      <c r="E12161" s="37" t="n">
        <v>120</v>
      </c>
      <c r="F12161" s="37" t="inlineStr">
        <is>
          <t>Differs from upstream baseline</t>
        </is>
      </c>
      <c r="G12161" s="37"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37" t="inlineStr">
        <is>
          <t>2026-10-07</t>
        </is>
      </c>
      <c r="B12163" s="37" t="inlineStr">
        <is>
          <t>Moves</t>
        </is>
      </c>
      <c r="C12163" s="37" t="inlineStr">
        <is>
          <t>Magnet Bomb power</t>
        </is>
      </c>
      <c r="D12163" s="37" t="n">
        <v>60</v>
      </c>
      <c r="E12163" s="37" t="n">
        <v>100</v>
      </c>
      <c r="F12163" s="37" t="inlineStr">
        <is>
          <t>Differs from upstream baseline</t>
        </is>
      </c>
      <c r="G12163" s="37"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37" t="inlineStr">
        <is>
          <t>2026-10-07</t>
        </is>
      </c>
      <c r="B12165" s="37" t="inlineStr">
        <is>
          <t>Moves</t>
        </is>
      </c>
      <c r="C12165" s="37" t="inlineStr">
        <is>
          <t>Megahorn accuracy</t>
        </is>
      </c>
      <c r="D12165" s="37" t="n">
        <v>85</v>
      </c>
      <c r="E12165" s="37" t="n">
        <v>90</v>
      </c>
      <c r="F12165" s="37" t="inlineStr">
        <is>
          <t>Differs from upstream baseline</t>
        </is>
      </c>
      <c r="G12165" s="37"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37" t="inlineStr">
        <is>
          <t>2026-10-07</t>
        </is>
      </c>
      <c r="B12167" s="37" t="inlineStr">
        <is>
          <t>Moves</t>
        </is>
      </c>
      <c r="C12167" s="37" t="inlineStr">
        <is>
          <t>Mega Kick accuracy</t>
        </is>
      </c>
      <c r="D12167" s="37" t="n">
        <v>75</v>
      </c>
      <c r="E12167" s="37" t="n">
        <v>90</v>
      </c>
      <c r="F12167" s="37" t="inlineStr">
        <is>
          <t>Differs from upstream baseline</t>
        </is>
      </c>
      <c r="G12167" s="37"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37" t="inlineStr">
        <is>
          <t>2026-10-07</t>
        </is>
      </c>
      <c r="B12169" s="37" t="inlineStr">
        <is>
          <t>Moves</t>
        </is>
      </c>
      <c r="C12169" s="37" t="inlineStr">
        <is>
          <t>Mega Punch accuracy</t>
        </is>
      </c>
      <c r="D12169" s="37" t="n">
        <v>85</v>
      </c>
      <c r="E12169" s="37" t="n">
        <v>90</v>
      </c>
      <c r="F12169" s="37" t="inlineStr">
        <is>
          <t>Differs from upstream baseline</t>
        </is>
      </c>
      <c r="G12169" s="37"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37" t="inlineStr">
        <is>
          <t>2026-10-07</t>
        </is>
      </c>
      <c r="B12171" s="37" t="inlineStr">
        <is>
          <t>Moves</t>
        </is>
      </c>
      <c r="C12171" s="37" t="inlineStr">
        <is>
          <t>Memento category</t>
        </is>
      </c>
      <c r="D12171" s="37" t="inlineStr">
        <is>
          <t>DAMAGE_CATEGORY_STATUS</t>
        </is>
      </c>
      <c r="E12171" s="37" t="inlineStr">
        <is>
          <t>DAMAGE_CATEGORY_SPECIAL</t>
        </is>
      </c>
      <c r="F12171" s="37" t="inlineStr">
        <is>
          <t>Differs from upstream baseline</t>
        </is>
      </c>
      <c r="G12171" s="37"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37" t="inlineStr">
        <is>
          <t>2026-10-07</t>
        </is>
      </c>
      <c r="B12173" s="37" t="inlineStr">
        <is>
          <t>Moves</t>
        </is>
      </c>
      <c r="C12173" s="37" t="inlineStr">
        <is>
          <t>Metal Sound accuracy</t>
        </is>
      </c>
      <c r="D12173" s="37" t="n">
        <v>85</v>
      </c>
      <c r="E12173" s="37" t="n">
        <v>100</v>
      </c>
      <c r="F12173" s="37" t="inlineStr">
        <is>
          <t>Differs from upstream baseline</t>
        </is>
      </c>
      <c r="G12173" s="37"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37" t="inlineStr">
        <is>
          <t>2026-10-07</t>
        </is>
      </c>
      <c r="B12175" s="37" t="inlineStr">
        <is>
          <t>Moves</t>
        </is>
      </c>
      <c r="C12175" s="37" t="inlineStr">
        <is>
          <t>Meteor Mash power</t>
        </is>
      </c>
      <c r="D12175" s="37" t="n">
        <v>90</v>
      </c>
      <c r="E12175" s="37" t="n">
        <v>100</v>
      </c>
      <c r="F12175" s="37" t="inlineStr">
        <is>
          <t>Differs from upstream baseline</t>
        </is>
      </c>
      <c r="G12175" s="37"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37" t="inlineStr">
        <is>
          <t>2026-10-07</t>
        </is>
      </c>
      <c r="B12177" s="37" t="inlineStr">
        <is>
          <t>Moves</t>
        </is>
      </c>
      <c r="C12177" s="37" t="inlineStr">
        <is>
          <t>Metronome pp</t>
        </is>
      </c>
      <c r="D12177" s="37" t="n">
        <v>10</v>
      </c>
      <c r="E12177" s="37" t="n">
        <v>40</v>
      </c>
      <c r="F12177" s="37" t="inlineStr">
        <is>
          <t>Differs from upstream baseline</t>
        </is>
      </c>
      <c r="G12177" s="37"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37" t="inlineStr">
        <is>
          <t>2026-10-07</t>
        </is>
      </c>
      <c r="B12179" s="37" t="inlineStr">
        <is>
          <t>Moves</t>
        </is>
      </c>
      <c r="C12179" s="37" t="inlineStr">
        <is>
          <t>Minimize pp</t>
        </is>
      </c>
      <c r="D12179" s="37" t="n">
        <v>10</v>
      </c>
      <c r="E12179" s="37" t="n">
        <v>3</v>
      </c>
      <c r="F12179" s="37" t="inlineStr">
        <is>
          <t>Differs from upstream baseline</t>
        </is>
      </c>
      <c r="G12179" s="37"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37" t="inlineStr">
        <is>
          <t>2026-10-07</t>
        </is>
      </c>
      <c r="B12181" s="37" t="inlineStr">
        <is>
          <t>Moves</t>
        </is>
      </c>
      <c r="C12181" s="37" t="inlineStr">
        <is>
          <t>Mirror Shot accuracy</t>
        </is>
      </c>
      <c r="D12181" s="37" t="n">
        <v>85</v>
      </c>
      <c r="E12181" s="37" t="n">
        <v>100</v>
      </c>
      <c r="F12181" s="37" t="inlineStr">
        <is>
          <t>Differs from upstream baseline</t>
        </is>
      </c>
      <c r="G12181" s="37"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37" t="inlineStr">
        <is>
          <t>2026-10-07</t>
        </is>
      </c>
      <c r="B12183" s="37" t="inlineStr">
        <is>
          <t>Moves</t>
        </is>
      </c>
      <c r="C12183" s="37" t="inlineStr">
        <is>
          <t>Mist Ball power</t>
        </is>
      </c>
      <c r="D12183" s="37" t="n">
        <v>95</v>
      </c>
      <c r="E12183" s="37" t="n">
        <v>100</v>
      </c>
      <c r="F12183" s="37" t="inlineStr">
        <is>
          <t>Differs from upstream baseline</t>
        </is>
      </c>
      <c r="G12183" s="37"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37" t="inlineStr">
        <is>
          <t>2026-10-07</t>
        </is>
      </c>
      <c r="B12185" s="37" t="inlineStr">
        <is>
          <t>Moves</t>
        </is>
      </c>
      <c r="C12185" s="37" t="inlineStr">
        <is>
          <t>Muddy Water accuracy</t>
        </is>
      </c>
      <c r="D12185" s="37" t="n">
        <v>85</v>
      </c>
      <c r="E12185" s="37" t="n">
        <v>100</v>
      </c>
      <c r="F12185" s="37" t="inlineStr">
        <is>
          <t>Differs from upstream baseline</t>
        </is>
      </c>
      <c r="G12185" s="37"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37" t="inlineStr">
        <is>
          <t>2026-10-07</t>
        </is>
      </c>
      <c r="B12187" s="37" t="inlineStr">
        <is>
          <t>Moves</t>
        </is>
      </c>
      <c r="C12187" s="37" t="inlineStr">
        <is>
          <t>Mud Shot accuracy</t>
        </is>
      </c>
      <c r="D12187" s="37" t="n">
        <v>95</v>
      </c>
      <c r="E12187" s="37" t="n">
        <v>100</v>
      </c>
      <c r="F12187" s="37" t="inlineStr">
        <is>
          <t>Differs from upstream baseline</t>
        </is>
      </c>
      <c r="G12187" s="37"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37" t="inlineStr">
        <is>
          <t>2026-10-07</t>
        </is>
      </c>
      <c r="B12189" s="37" t="inlineStr">
        <is>
          <t>Moves</t>
        </is>
      </c>
      <c r="C12189" s="37" t="inlineStr">
        <is>
          <t>Mystical Fire pp</t>
        </is>
      </c>
      <c r="D12189" s="37" t="n">
        <v>10</v>
      </c>
      <c r="E12189" s="37" t="n">
        <v>20</v>
      </c>
      <c r="F12189" s="37" t="inlineStr">
        <is>
          <t>Differs from upstream baseline</t>
        </is>
      </c>
      <c r="G12189" s="37"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37" t="inlineStr">
        <is>
          <t>2026-10-07</t>
        </is>
      </c>
      <c r="B12191" s="37" t="inlineStr">
        <is>
          <t>Moves</t>
        </is>
      </c>
      <c r="C12191" s="37" t="inlineStr">
        <is>
          <t>Nasty Plot type</t>
        </is>
      </c>
      <c r="D12191" s="37" t="inlineStr">
        <is>
          <t>TYPE_DARK</t>
        </is>
      </c>
      <c r="E12191" s="37" t="inlineStr">
        <is>
          <t>TYPE_MYSTERY</t>
        </is>
      </c>
      <c r="F12191" s="37" t="inlineStr">
        <is>
          <t>Differs from upstream baseline</t>
        </is>
      </c>
      <c r="G12191" s="37"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37" t="inlineStr">
        <is>
          <t>2026-10-07</t>
        </is>
      </c>
      <c r="B12193" s="37" t="inlineStr">
        <is>
          <t>Moves</t>
        </is>
      </c>
      <c r="C12193" s="37" t="inlineStr">
        <is>
          <t>Nature Power power</t>
        </is>
      </c>
      <c r="D12193" s="37" t="n">
        <v>1</v>
      </c>
      <c r="E12193" s="37" t="n">
        <v>0</v>
      </c>
      <c r="F12193" s="37" t="inlineStr">
        <is>
          <t>Differs from upstream baseline</t>
        </is>
      </c>
      <c r="G12193" s="37"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37" t="inlineStr">
        <is>
          <t>2026-10-07</t>
        </is>
      </c>
      <c r="B12195" s="37" t="inlineStr">
        <is>
          <t>Moves</t>
        </is>
      </c>
      <c r="C12195" s="37" t="inlineStr">
        <is>
          <t>Night Daze power</t>
        </is>
      </c>
      <c r="D12195" s="37" t="n">
        <v>85</v>
      </c>
      <c r="E12195" s="37" t="n">
        <v>90</v>
      </c>
      <c r="F12195" s="37" t="inlineStr">
        <is>
          <t>Differs from upstream baseline</t>
        </is>
      </c>
      <c r="G12195" s="37"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37" t="inlineStr">
        <is>
          <t>2026-10-07</t>
        </is>
      </c>
      <c r="B12197" s="37" t="inlineStr">
        <is>
          <t>Moves</t>
        </is>
      </c>
      <c r="C12197" s="37" t="inlineStr">
        <is>
          <t>Noble Roar pp</t>
        </is>
      </c>
      <c r="D12197" s="37" t="n">
        <v>30</v>
      </c>
      <c r="E12197" s="37" t="n">
        <v>20</v>
      </c>
      <c r="F12197" s="37" t="inlineStr">
        <is>
          <t>Differs from upstream baseline</t>
        </is>
      </c>
      <c r="G12197" s="37"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37" t="inlineStr">
        <is>
          <t>2026-10-07</t>
        </is>
      </c>
      <c r="B12199" s="37" t="inlineStr">
        <is>
          <t>Moves</t>
        </is>
      </c>
      <c r="C12199" s="37" t="inlineStr">
        <is>
          <t>Oblivion Wing power</t>
        </is>
      </c>
      <c r="D12199" s="37" t="n">
        <v>80</v>
      </c>
      <c r="E12199" s="37" t="n">
        <v>85</v>
      </c>
      <c r="F12199" s="37" t="inlineStr">
        <is>
          <t>Differs from upstream baseline</t>
        </is>
      </c>
      <c r="G12199" s="37"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37" t="inlineStr">
        <is>
          <t>2026-10-07</t>
        </is>
      </c>
      <c r="B12201" s="37" t="inlineStr">
        <is>
          <t>Moves</t>
        </is>
      </c>
      <c r="C12201" s="37" t="inlineStr">
        <is>
          <t>Octazooka accuracy</t>
        </is>
      </c>
      <c r="D12201" s="37" t="n">
        <v>85</v>
      </c>
      <c r="E12201" s="37" t="n">
        <v>100</v>
      </c>
      <c r="F12201" s="37" t="inlineStr">
        <is>
          <t>Differs from upstream baseline</t>
        </is>
      </c>
      <c r="G12201" s="37"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37" t="inlineStr">
        <is>
          <t>2026-10-07</t>
        </is>
      </c>
      <c r="B12203" s="37" t="inlineStr">
        <is>
          <t>Moves</t>
        </is>
      </c>
      <c r="C12203" s="37" t="inlineStr">
        <is>
          <t>Ominous Wind accuracy</t>
        </is>
      </c>
      <c r="D12203" s="37" t="n">
        <v>100</v>
      </c>
      <c r="E12203" s="37" t="n">
        <v>0</v>
      </c>
      <c r="F12203" s="37" t="inlineStr">
        <is>
          <t>Differs from upstream baseline</t>
        </is>
      </c>
      <c r="G12203" s="37"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37" t="inlineStr">
        <is>
          <t>2026-10-07</t>
        </is>
      </c>
      <c r="B12205" s="37" t="inlineStr">
        <is>
          <t>Moves</t>
        </is>
      </c>
      <c r="C12205" s="37" t="inlineStr">
        <is>
          <t>Outrage power</t>
        </is>
      </c>
      <c r="D12205" s="37" t="n">
        <v>120</v>
      </c>
      <c r="E12205" s="37" t="n">
        <v>140</v>
      </c>
      <c r="F12205" s="37" t="inlineStr">
        <is>
          <t>Differs from upstream baseline</t>
        </is>
      </c>
      <c r="G12205" s="37"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37" t="inlineStr">
        <is>
          <t>2026-10-07</t>
        </is>
      </c>
      <c r="B12207" s="37" t="inlineStr">
        <is>
          <t>Moves</t>
        </is>
      </c>
      <c r="C12207" s="37" t="inlineStr">
        <is>
          <t>Overheat power</t>
        </is>
      </c>
      <c r="D12207" s="37" t="n">
        <v>130</v>
      </c>
      <c r="E12207" s="37" t="n">
        <v>120</v>
      </c>
      <c r="F12207" s="37" t="inlineStr">
        <is>
          <t>Differs from upstream baseline</t>
        </is>
      </c>
      <c r="G12207" s="37"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37" t="inlineStr">
        <is>
          <t>2026-10-07</t>
        </is>
      </c>
      <c r="B12209" s="37" t="inlineStr">
        <is>
          <t>Moves</t>
        </is>
      </c>
      <c r="C12209" s="37" t="inlineStr">
        <is>
          <t>Parabolic Charge power</t>
        </is>
      </c>
      <c r="D12209" s="37" t="n">
        <v>65</v>
      </c>
      <c r="E12209" s="37" t="n">
        <v>75</v>
      </c>
      <c r="F12209" s="37" t="inlineStr">
        <is>
          <t>Differs from upstream baseline</t>
        </is>
      </c>
      <c r="G12209" s="37"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37" t="inlineStr">
        <is>
          <t>2026-10-07</t>
        </is>
      </c>
      <c r="B12211" s="37" t="inlineStr">
        <is>
          <t>Moves</t>
        </is>
      </c>
      <c r="C12211" s="37" t="inlineStr">
        <is>
          <t>Payback power</t>
        </is>
      </c>
      <c r="D12211" s="37" t="n">
        <v>50</v>
      </c>
      <c r="E12211" s="37" t="n">
        <v>60</v>
      </c>
      <c r="F12211" s="37" t="inlineStr">
        <is>
          <t>Differs from upstream baseline</t>
        </is>
      </c>
      <c r="G12211" s="37"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37" t="inlineStr">
        <is>
          <t>2026-10-07</t>
        </is>
      </c>
      <c r="B12213" s="37" t="inlineStr">
        <is>
          <t>Moves</t>
        </is>
      </c>
      <c r="C12213" s="37" t="inlineStr">
        <is>
          <t>Petal Blizzard power</t>
        </is>
      </c>
      <c r="D12213" s="37" t="n">
        <v>90</v>
      </c>
      <c r="E12213" s="37" t="n">
        <v>100</v>
      </c>
      <c r="F12213" s="37" t="inlineStr">
        <is>
          <t>Differs from upstream baseline</t>
        </is>
      </c>
      <c r="G12213" s="37"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37" t="inlineStr">
        <is>
          <t>2026-10-07</t>
        </is>
      </c>
      <c r="B12215" s="37" t="inlineStr">
        <is>
          <t>Moves</t>
        </is>
      </c>
      <c r="C12215" s="37" t="inlineStr">
        <is>
          <t>Petal Dance pp</t>
        </is>
      </c>
      <c r="D12215" s="37" t="n">
        <v>10</v>
      </c>
      <c r="E12215" s="37" t="n">
        <v>20</v>
      </c>
      <c r="F12215" s="37" t="inlineStr">
        <is>
          <t>Differs from upstream baseline</t>
        </is>
      </c>
      <c r="G12215" s="37"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37" t="inlineStr">
        <is>
          <t>2026-10-07</t>
        </is>
      </c>
      <c r="B12217" s="37" t="inlineStr">
        <is>
          <t>Moves</t>
        </is>
      </c>
      <c r="C12217" s="37" t="inlineStr">
        <is>
          <t>Pin Missile accuracy</t>
        </is>
      </c>
      <c r="D12217" s="37" t="n">
        <v>95</v>
      </c>
      <c r="E12217" s="37" t="n">
        <v>100</v>
      </c>
      <c r="F12217" s="37" t="inlineStr">
        <is>
          <t>Differs from upstream baseline</t>
        </is>
      </c>
      <c r="G12217" s="37"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37" t="inlineStr">
        <is>
          <t>2026-10-07</t>
        </is>
      </c>
      <c r="B12219" s="37" t="inlineStr">
        <is>
          <t>Moves</t>
        </is>
      </c>
      <c r="C12219" s="37" t="inlineStr">
        <is>
          <t>Play Rough power</t>
        </is>
      </c>
      <c r="D12219" s="37" t="n">
        <v>90</v>
      </c>
      <c r="E12219" s="37" t="n">
        <v>95</v>
      </c>
      <c r="F12219" s="37" t="inlineStr">
        <is>
          <t>Differs from upstream baseline</t>
        </is>
      </c>
      <c r="G12219" s="37"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37" t="inlineStr">
        <is>
          <t>2026-10-07</t>
        </is>
      </c>
      <c r="B12221" s="37" t="inlineStr">
        <is>
          <t>Moves</t>
        </is>
      </c>
      <c r="C12221" s="37" t="inlineStr">
        <is>
          <t>Pluck power</t>
        </is>
      </c>
      <c r="D12221" s="37" t="n">
        <v>60</v>
      </c>
      <c r="E12221" s="37" t="n">
        <v>50</v>
      </c>
      <c r="F12221" s="37" t="inlineStr">
        <is>
          <t>Differs from upstream baseline</t>
        </is>
      </c>
      <c r="G12221" s="37"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37" t="inlineStr">
        <is>
          <t>2026-10-07</t>
        </is>
      </c>
      <c r="B12223" s="37" t="inlineStr">
        <is>
          <t>Moves</t>
        </is>
      </c>
      <c r="C12223" s="37" t="inlineStr">
        <is>
          <t>Poison Fang power</t>
        </is>
      </c>
      <c r="D12223" s="37" t="n">
        <v>50</v>
      </c>
      <c r="E12223" s="37" t="n">
        <v>90</v>
      </c>
      <c r="F12223" s="37" t="inlineStr">
        <is>
          <t>Differs from upstream baseline</t>
        </is>
      </c>
      <c r="G12223" s="37"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37" t="inlineStr">
        <is>
          <t>2026-10-07</t>
        </is>
      </c>
      <c r="B12225" s="37" t="inlineStr">
        <is>
          <t>Moves</t>
        </is>
      </c>
      <c r="C12225" s="37" t="inlineStr">
        <is>
          <t>Poison Powder accuracy</t>
        </is>
      </c>
      <c r="D12225" s="37" t="n">
        <v>75</v>
      </c>
      <c r="E12225" s="37" t="n">
        <v>100</v>
      </c>
      <c r="F12225" s="37" t="inlineStr">
        <is>
          <t>Differs from upstream baseline</t>
        </is>
      </c>
      <c r="G12225" s="37"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37" t="inlineStr">
        <is>
          <t>2026-10-07</t>
        </is>
      </c>
      <c r="B12227" s="37" t="inlineStr">
        <is>
          <t>Moves</t>
        </is>
      </c>
      <c r="C12227" s="37" t="inlineStr">
        <is>
          <t>Poison Tail power</t>
        </is>
      </c>
      <c r="D12227" s="37" t="n">
        <v>50</v>
      </c>
      <c r="E12227" s="37" t="n">
        <v>120</v>
      </c>
      <c r="F12227" s="37" t="inlineStr">
        <is>
          <t>Differs from upstream baseline</t>
        </is>
      </c>
      <c r="G12227" s="37"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37" t="inlineStr">
        <is>
          <t>2026-10-07</t>
        </is>
      </c>
      <c r="B12229" s="37" t="inlineStr">
        <is>
          <t>Moves</t>
        </is>
      </c>
      <c r="C12229" s="37" t="inlineStr">
        <is>
          <t>Power Gem power</t>
        </is>
      </c>
      <c r="D12229" s="37" t="n">
        <v>80</v>
      </c>
      <c r="E12229" s="37" t="n">
        <v>90</v>
      </c>
      <c r="F12229" s="37" t="inlineStr">
        <is>
          <t>Differs from upstream baseline</t>
        </is>
      </c>
      <c r="G12229" s="37"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37" t="inlineStr">
        <is>
          <t>2026-10-07</t>
        </is>
      </c>
      <c r="B12231" s="37" t="inlineStr">
        <is>
          <t>Moves</t>
        </is>
      </c>
      <c r="C12231" s="37" t="inlineStr">
        <is>
          <t>Power-Up Punch power</t>
        </is>
      </c>
      <c r="D12231" s="37" t="n">
        <v>40</v>
      </c>
      <c r="E12231" s="37" t="n">
        <v>50</v>
      </c>
      <c r="F12231" s="37" t="inlineStr">
        <is>
          <t>Differs from upstream baseline</t>
        </is>
      </c>
      <c r="G12231" s="37"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37" t="inlineStr">
        <is>
          <t>2026-10-07</t>
        </is>
      </c>
      <c r="B12233" s="37" t="inlineStr">
        <is>
          <t>Moves</t>
        </is>
      </c>
      <c r="C12233" s="37" t="inlineStr">
        <is>
          <t>Precipice Blades power</t>
        </is>
      </c>
      <c r="D12233" s="37" t="n">
        <v>120</v>
      </c>
      <c r="E12233" s="37" t="n">
        <v>130</v>
      </c>
      <c r="F12233" s="37" t="inlineStr">
        <is>
          <t>Differs from upstream baseline</t>
        </is>
      </c>
      <c r="G12233" s="37"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37" t="inlineStr">
        <is>
          <t>2026-10-07</t>
        </is>
      </c>
      <c r="B12235" s="37" t="inlineStr">
        <is>
          <t>Moves</t>
        </is>
      </c>
      <c r="C12235" s="37" t="inlineStr">
        <is>
          <t>Psycho Boost accuracy</t>
        </is>
      </c>
      <c r="D12235" s="37" t="n">
        <v>90</v>
      </c>
      <c r="E12235" s="37" t="n">
        <v>100</v>
      </c>
      <c r="F12235" s="37" t="inlineStr">
        <is>
          <t>Differs from upstream baseline</t>
        </is>
      </c>
      <c r="G12235" s="37"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37" t="inlineStr">
        <is>
          <t>2026-10-07</t>
        </is>
      </c>
      <c r="B12237" s="37" t="inlineStr">
        <is>
          <t>Moves</t>
        </is>
      </c>
      <c r="C12237" s="37" t="inlineStr">
        <is>
          <t>Psyshock power</t>
        </is>
      </c>
      <c r="D12237" s="37" t="n">
        <v>80</v>
      </c>
      <c r="E12237" s="37" t="n">
        <v>85</v>
      </c>
      <c r="F12237" s="37" t="inlineStr">
        <is>
          <t>Differs from upstream baseline</t>
        </is>
      </c>
      <c r="G12237" s="37"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37" t="inlineStr">
        <is>
          <t>2026-10-07</t>
        </is>
      </c>
      <c r="B12239" s="37" t="inlineStr">
        <is>
          <t>Moves</t>
        </is>
      </c>
      <c r="C12239" s="37" t="inlineStr">
        <is>
          <t>Pursuit power</t>
        </is>
      </c>
      <c r="D12239" s="37" t="n">
        <v>40</v>
      </c>
      <c r="E12239" s="37" t="n">
        <v>70</v>
      </c>
      <c r="F12239" s="37" t="inlineStr">
        <is>
          <t>Differs from upstream baseline</t>
        </is>
      </c>
      <c r="G12239" s="37"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37" t="inlineStr">
        <is>
          <t>2026-10-07</t>
        </is>
      </c>
      <c r="B12241" s="37" t="inlineStr">
        <is>
          <t>Moves</t>
        </is>
      </c>
      <c r="C12241" s="37" t="inlineStr">
        <is>
          <t>Quiver Dance pp</t>
        </is>
      </c>
      <c r="D12241" s="37" t="n">
        <v>20</v>
      </c>
      <c r="E12241" s="37" t="n">
        <v>3</v>
      </c>
      <c r="F12241" s="37" t="inlineStr">
        <is>
          <t>Differs from upstream baseline</t>
        </is>
      </c>
      <c r="G12241" s="37"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37" t="inlineStr">
        <is>
          <t>2026-10-07</t>
        </is>
      </c>
      <c r="B12243" s="37" t="inlineStr">
        <is>
          <t>Moves</t>
        </is>
      </c>
      <c r="C12243" s="37" t="inlineStr">
        <is>
          <t>Rage type</t>
        </is>
      </c>
      <c r="D12243" s="37" t="inlineStr">
        <is>
          <t>TYPE_NORMAL</t>
        </is>
      </c>
      <c r="E12243" s="37" t="inlineStr">
        <is>
          <t>TYPE_FIGHTING</t>
        </is>
      </c>
      <c r="F12243" s="37" t="inlineStr">
        <is>
          <t>Differs from upstream baseline</t>
        </is>
      </c>
      <c r="G12243" s="37"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37" t="inlineStr">
        <is>
          <t>2026-10-07</t>
        </is>
      </c>
      <c r="B12245" s="37" t="inlineStr">
        <is>
          <t>Moves</t>
        </is>
      </c>
      <c r="C12245" s="37" t="inlineStr">
        <is>
          <t>Rapid Spin power</t>
        </is>
      </c>
      <c r="D12245" s="37" t="n">
        <v>50</v>
      </c>
      <c r="E12245" s="37" t="n">
        <v>60</v>
      </c>
      <c r="F12245" s="37" t="inlineStr">
        <is>
          <t>Differs from upstream baseline</t>
        </is>
      </c>
      <c r="G12245" s="37"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37" t="inlineStr">
        <is>
          <t>2026-10-07</t>
        </is>
      </c>
      <c r="B12247" s="37" t="inlineStr">
        <is>
          <t>Moves</t>
        </is>
      </c>
      <c r="C12247" s="37" t="inlineStr">
        <is>
          <t>Razor Leaf power</t>
        </is>
      </c>
      <c r="D12247" s="37" t="n">
        <v>55</v>
      </c>
      <c r="E12247" s="37" t="n">
        <v>60</v>
      </c>
      <c r="F12247" s="37" t="inlineStr">
        <is>
          <t>Differs from upstream baseline</t>
        </is>
      </c>
      <c r="G12247" s="37"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37" t="inlineStr">
        <is>
          <t>2026-10-07</t>
        </is>
      </c>
      <c r="B12249" s="37" t="inlineStr">
        <is>
          <t>Moves</t>
        </is>
      </c>
      <c r="C12249" s="37" t="inlineStr">
        <is>
          <t>Razor Shell power</t>
        </is>
      </c>
      <c r="D12249" s="37" t="n">
        <v>75</v>
      </c>
      <c r="E12249" s="37" t="n">
        <v>85</v>
      </c>
      <c r="F12249" s="37" t="inlineStr">
        <is>
          <t>Differs from upstream baseline</t>
        </is>
      </c>
      <c r="G12249" s="37"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37" t="inlineStr">
        <is>
          <t>2026-10-07</t>
        </is>
      </c>
      <c r="B12251" s="37" t="inlineStr">
        <is>
          <t>Moves</t>
        </is>
      </c>
      <c r="C12251" s="37" t="inlineStr">
        <is>
          <t>Recover pp</t>
        </is>
      </c>
      <c r="D12251" s="37" t="n">
        <v>5</v>
      </c>
      <c r="E12251" s="37" t="n">
        <v>10</v>
      </c>
      <c r="F12251" s="37" t="inlineStr">
        <is>
          <t>Differs from upstream baseline</t>
        </is>
      </c>
      <c r="G12251" s="37"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37" t="inlineStr">
        <is>
          <t>2026-10-07</t>
        </is>
      </c>
      <c r="B12253" s="37" t="inlineStr">
        <is>
          <t>Moves</t>
        </is>
      </c>
      <c r="C12253" s="37" t="inlineStr">
        <is>
          <t>Recycle pp</t>
        </is>
      </c>
      <c r="D12253" s="37" t="n">
        <v>10</v>
      </c>
      <c r="E12253" s="37" t="n">
        <v>15</v>
      </c>
      <c r="F12253" s="37" t="inlineStr">
        <is>
          <t>Differs from upstream baseline</t>
        </is>
      </c>
      <c r="G12253" s="37"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37" t="inlineStr">
        <is>
          <t>2026-10-07</t>
        </is>
      </c>
      <c r="B12255" s="37" t="inlineStr">
        <is>
          <t>Moves</t>
        </is>
      </c>
      <c r="C12255" s="37" t="inlineStr">
        <is>
          <t>Refresh accuracy</t>
        </is>
      </c>
      <c r="D12255" s="37" t="n">
        <v>100</v>
      </c>
      <c r="E12255" s="37" t="n">
        <v>0</v>
      </c>
      <c r="F12255" s="37" t="inlineStr">
        <is>
          <t>Differs from upstream baseline</t>
        </is>
      </c>
      <c r="G12255" s="37"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37" t="inlineStr">
        <is>
          <t>2026-10-07</t>
        </is>
      </c>
      <c r="B12257" s="37" t="inlineStr">
        <is>
          <t>Moves</t>
        </is>
      </c>
      <c r="C12257" s="37" t="inlineStr">
        <is>
          <t>Relic Song power</t>
        </is>
      </c>
      <c r="D12257" s="37" t="n">
        <v>75</v>
      </c>
      <c r="E12257" s="37" t="n">
        <v>85</v>
      </c>
      <c r="F12257" s="37" t="inlineStr">
        <is>
          <t>Differs from upstream baseline</t>
        </is>
      </c>
      <c r="G12257" s="37"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37" t="inlineStr">
        <is>
          <t>2026-10-07</t>
        </is>
      </c>
      <c r="B12259" s="37" t="inlineStr">
        <is>
          <t>Moves</t>
        </is>
      </c>
      <c r="C12259" s="37" t="inlineStr">
        <is>
          <t>Retaliate power</t>
        </is>
      </c>
      <c r="D12259" s="37" t="n">
        <v>70</v>
      </c>
      <c r="E12259" s="37" t="n">
        <v>80</v>
      </c>
      <c r="F12259" s="37" t="inlineStr">
        <is>
          <t>Differs from upstream baseline</t>
        </is>
      </c>
      <c r="G12259" s="37"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37" t="inlineStr">
        <is>
          <t>2026-10-07</t>
        </is>
      </c>
      <c r="B12261" s="37" t="inlineStr">
        <is>
          <t>Moves</t>
        </is>
      </c>
      <c r="C12261" s="37" t="inlineStr">
        <is>
          <t>Return power</t>
        </is>
      </c>
      <c r="D12261" s="37" t="n">
        <v>1</v>
      </c>
      <c r="E12261" s="37" t="n">
        <v>121</v>
      </c>
      <c r="F12261" s="37" t="inlineStr">
        <is>
          <t>Differs from upstream baseline</t>
        </is>
      </c>
      <c r="G12261" s="37"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37" t="inlineStr">
        <is>
          <t>2026-10-07</t>
        </is>
      </c>
      <c r="B12263" s="37" t="inlineStr">
        <is>
          <t>Moves</t>
        </is>
      </c>
      <c r="C12263" s="37" t="inlineStr">
        <is>
          <t>Roar of Time accuracy</t>
        </is>
      </c>
      <c r="D12263" s="37" t="n">
        <v>90</v>
      </c>
      <c r="E12263" s="37" t="n">
        <v>100</v>
      </c>
      <c r="F12263" s="37" t="inlineStr">
        <is>
          <t>Differs from upstream baseline</t>
        </is>
      </c>
      <c r="G12263" s="37"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37" t="inlineStr">
        <is>
          <t>2026-10-07</t>
        </is>
      </c>
      <c r="B12265" s="37" t="inlineStr">
        <is>
          <t>Moves</t>
        </is>
      </c>
      <c r="C12265" s="37" t="inlineStr">
        <is>
          <t>Rock Blast pp</t>
        </is>
      </c>
      <c r="D12265" s="37" t="n">
        <v>10</v>
      </c>
      <c r="E12265" s="37" t="n">
        <v>8</v>
      </c>
      <c r="F12265" s="37" t="inlineStr">
        <is>
          <t>Differs from upstream baseline</t>
        </is>
      </c>
      <c r="G12265" s="37"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37" t="inlineStr">
        <is>
          <t>2026-10-07</t>
        </is>
      </c>
      <c r="B12267" s="37" t="inlineStr">
        <is>
          <t>Moves</t>
        </is>
      </c>
      <c r="C12267" s="37" t="inlineStr">
        <is>
          <t>Rock Climb type</t>
        </is>
      </c>
      <c r="D12267" s="37" t="inlineStr">
        <is>
          <t>TYPE_NORMAL</t>
        </is>
      </c>
      <c r="E12267" s="37" t="inlineStr">
        <is>
          <t>TYPE_ROCK</t>
        </is>
      </c>
      <c r="F12267" s="37" t="inlineStr">
        <is>
          <t>Differs from upstream baseline</t>
        </is>
      </c>
      <c r="G12267" s="37"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37" t="inlineStr">
        <is>
          <t>2026-10-07</t>
        </is>
      </c>
      <c r="B12269" s="37" t="inlineStr">
        <is>
          <t>Moves</t>
        </is>
      </c>
      <c r="C12269" s="37" t="inlineStr">
        <is>
          <t>Rock Slide accuracy</t>
        </is>
      </c>
      <c r="D12269" s="37" t="n">
        <v>90</v>
      </c>
      <c r="E12269" s="37" t="n">
        <v>100</v>
      </c>
      <c r="F12269" s="37" t="inlineStr">
        <is>
          <t>Differs from upstream baseline</t>
        </is>
      </c>
      <c r="G12269" s="37"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37" t="inlineStr">
        <is>
          <t>2026-10-07</t>
        </is>
      </c>
      <c r="B12271" s="37" t="inlineStr">
        <is>
          <t>Moves</t>
        </is>
      </c>
      <c r="C12271" s="37" t="inlineStr">
        <is>
          <t>Rock Throw accuracy</t>
        </is>
      </c>
      <c r="D12271" s="37" t="n">
        <v>90</v>
      </c>
      <c r="E12271" s="37" t="n">
        <v>100</v>
      </c>
      <c r="F12271" s="37" t="inlineStr">
        <is>
          <t>Differs from upstream baseline</t>
        </is>
      </c>
      <c r="G12271" s="37"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37" t="inlineStr">
        <is>
          <t>2026-10-07</t>
        </is>
      </c>
      <c r="B12273" s="37" t="inlineStr">
        <is>
          <t>Moves</t>
        </is>
      </c>
      <c r="C12273" s="37" t="inlineStr">
        <is>
          <t>Rock Tomb accuracy</t>
        </is>
      </c>
      <c r="D12273" s="37" t="n">
        <v>95</v>
      </c>
      <c r="E12273" s="37" t="n">
        <v>100</v>
      </c>
      <c r="F12273" s="37" t="inlineStr">
        <is>
          <t>Differs from upstream baseline</t>
        </is>
      </c>
      <c r="G12273" s="37"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37" t="inlineStr">
        <is>
          <t>2026-10-07</t>
        </is>
      </c>
      <c r="B12275" s="37" t="inlineStr">
        <is>
          <t>Moves</t>
        </is>
      </c>
      <c r="C12275" s="37" t="inlineStr">
        <is>
          <t>Rock Wrecker power</t>
        </is>
      </c>
      <c r="D12275" s="37" t="n">
        <v>150</v>
      </c>
      <c r="E12275" s="37" t="n">
        <v>40</v>
      </c>
      <c r="F12275" s="37" t="inlineStr">
        <is>
          <t>Differs from upstream baseline</t>
        </is>
      </c>
      <c r="G12275" s="37"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37" t="inlineStr">
        <is>
          <t>2026-10-07</t>
        </is>
      </c>
      <c r="B12277" s="37" t="inlineStr">
        <is>
          <t>Moves</t>
        </is>
      </c>
      <c r="C12277" s="37" t="inlineStr">
        <is>
          <t>Rock Wrecker pp</t>
        </is>
      </c>
      <c r="D12277" s="37" t="n">
        <v>5</v>
      </c>
      <c r="E12277" s="37" t="n">
        <v>8</v>
      </c>
      <c r="F12277" s="37" t="inlineStr">
        <is>
          <t>Differs from upstream baseline</t>
        </is>
      </c>
      <c r="G12277" s="37"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37" t="inlineStr">
        <is>
          <t>2026-10-07</t>
        </is>
      </c>
      <c r="B12279" s="37" t="inlineStr">
        <is>
          <t>Moves</t>
        </is>
      </c>
      <c r="C12279" s="37" t="inlineStr">
        <is>
          <t>Rollout power</t>
        </is>
      </c>
      <c r="D12279" s="37" t="n">
        <v>30</v>
      </c>
      <c r="E12279" s="37" t="n">
        <v>40</v>
      </c>
      <c r="F12279" s="37" t="inlineStr">
        <is>
          <t>Differs from upstream baseline</t>
        </is>
      </c>
      <c r="G12279" s="37"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37" t="inlineStr">
        <is>
          <t>2026-10-07</t>
        </is>
      </c>
      <c r="B12281" s="37" t="inlineStr">
        <is>
          <t>Moves</t>
        </is>
      </c>
      <c r="C12281" s="37" t="inlineStr">
        <is>
          <t>Rollout pp</t>
        </is>
      </c>
      <c r="D12281" s="37" t="n">
        <v>20</v>
      </c>
      <c r="E12281" s="37" t="n">
        <v>5</v>
      </c>
      <c r="F12281" s="37" t="inlineStr">
        <is>
          <t>Differs from upstream baseline</t>
        </is>
      </c>
      <c r="G12281" s="37"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37" t="inlineStr">
        <is>
          <t>2026-10-07</t>
        </is>
      </c>
      <c r="B12283" s="37" t="inlineStr">
        <is>
          <t>Moves</t>
        </is>
      </c>
      <c r="C12283" s="37" t="inlineStr">
        <is>
          <t>Round power</t>
        </is>
      </c>
      <c r="D12283" s="37" t="n">
        <v>60</v>
      </c>
      <c r="E12283" s="37" t="n">
        <v>70</v>
      </c>
      <c r="F12283" s="37" t="inlineStr">
        <is>
          <t>Differs from upstream baseline</t>
        </is>
      </c>
      <c r="G12283" s="37"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37" t="inlineStr">
        <is>
          <t>2026-10-07</t>
        </is>
      </c>
      <c r="B12285" s="37" t="inlineStr">
        <is>
          <t>Moves</t>
        </is>
      </c>
      <c r="C12285" s="37" t="inlineStr">
        <is>
          <t>Sacred Fire accuracy</t>
        </is>
      </c>
      <c r="D12285" s="37" t="n">
        <v>95</v>
      </c>
      <c r="E12285" s="37" t="n">
        <v>100</v>
      </c>
      <c r="F12285" s="37" t="inlineStr">
        <is>
          <t>Differs from upstream baseline</t>
        </is>
      </c>
      <c r="G12285" s="37"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37" t="inlineStr">
        <is>
          <t>2026-10-07</t>
        </is>
      </c>
      <c r="B12287" s="37" t="inlineStr">
        <is>
          <t>Moves</t>
        </is>
      </c>
      <c r="C12287" s="37" t="inlineStr">
        <is>
          <t>Safeguard pp</t>
        </is>
      </c>
      <c r="D12287" s="37" t="n">
        <v>25</v>
      </c>
      <c r="E12287" s="37" t="n">
        <v>5</v>
      </c>
      <c r="F12287" s="37" t="inlineStr">
        <is>
          <t>Differs from upstream baseline</t>
        </is>
      </c>
      <c r="G12287" s="37"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37" t="inlineStr">
        <is>
          <t>2026-10-07</t>
        </is>
      </c>
      <c r="B12289" s="37" t="inlineStr">
        <is>
          <t>Moves</t>
        </is>
      </c>
      <c r="C12289" s="37" t="inlineStr">
        <is>
          <t>Sand Attack pp</t>
        </is>
      </c>
      <c r="D12289" s="37" t="n">
        <v>15</v>
      </c>
      <c r="E12289" s="37" t="n">
        <v>5</v>
      </c>
      <c r="F12289" s="37" t="inlineStr">
        <is>
          <t>Differs from upstream baseline</t>
        </is>
      </c>
      <c r="G12289" s="37"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37" t="inlineStr">
        <is>
          <t>2026-10-07</t>
        </is>
      </c>
      <c r="B12291" s="37" t="inlineStr">
        <is>
          <t>Moves</t>
        </is>
      </c>
      <c r="C12291" s="37" t="inlineStr">
        <is>
          <t>Sand Tomb accuracy</t>
        </is>
      </c>
      <c r="D12291" s="37" t="n">
        <v>85</v>
      </c>
      <c r="E12291" s="37" t="n">
        <v>100</v>
      </c>
      <c r="F12291" s="37" t="inlineStr">
        <is>
          <t>Differs from upstream baseline</t>
        </is>
      </c>
      <c r="G12291" s="37"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37" t="inlineStr">
        <is>
          <t>2026-10-07</t>
        </is>
      </c>
      <c r="B12293" s="37" t="inlineStr">
        <is>
          <t>Moves</t>
        </is>
      </c>
      <c r="C12293" s="37" t="inlineStr">
        <is>
          <t>Screech pp</t>
        </is>
      </c>
      <c r="D12293" s="37" t="n">
        <v>40</v>
      </c>
      <c r="E12293" s="37" t="n">
        <v>5</v>
      </c>
      <c r="F12293" s="37" t="inlineStr">
        <is>
          <t>Differs from upstream baseline</t>
        </is>
      </c>
      <c r="G12293" s="37"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37" t="inlineStr">
        <is>
          <t>2026-10-07</t>
        </is>
      </c>
      <c r="B12295" s="37" t="inlineStr">
        <is>
          <t>Moves</t>
        </is>
      </c>
      <c r="C12295" s="37" t="inlineStr">
        <is>
          <t>Secret Sword power</t>
        </is>
      </c>
      <c r="D12295" s="37" t="n">
        <v>85</v>
      </c>
      <c r="E12295" s="37" t="n">
        <v>90</v>
      </c>
      <c r="F12295" s="37" t="inlineStr">
        <is>
          <t>Differs from upstream baseline</t>
        </is>
      </c>
      <c r="G12295" s="37"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37" t="inlineStr">
        <is>
          <t>2026-10-07</t>
        </is>
      </c>
      <c r="B12297" s="37" t="inlineStr">
        <is>
          <t>Moves</t>
        </is>
      </c>
      <c r="C12297" s="37" t="inlineStr">
        <is>
          <t>Shadow Ball power</t>
        </is>
      </c>
      <c r="D12297" s="37" t="n">
        <v>80</v>
      </c>
      <c r="E12297" s="37" t="n">
        <v>90</v>
      </c>
      <c r="F12297" s="37" t="inlineStr">
        <is>
          <t>Differs from upstream baseline</t>
        </is>
      </c>
      <c r="G12297" s="37"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37" t="inlineStr">
        <is>
          <t>2026-10-07</t>
        </is>
      </c>
      <c r="B12299" s="37" t="inlineStr">
        <is>
          <t>Moves</t>
        </is>
      </c>
      <c r="C12299" s="37" t="inlineStr">
        <is>
          <t>Shadow Punch power</t>
        </is>
      </c>
      <c r="D12299" s="37" t="n">
        <v>60</v>
      </c>
      <c r="E12299" s="37" t="n">
        <v>95</v>
      </c>
      <c r="F12299" s="37" t="inlineStr">
        <is>
          <t>Differs from upstream baseline</t>
        </is>
      </c>
      <c r="G12299" s="37"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37" t="inlineStr">
        <is>
          <t>2026-10-07</t>
        </is>
      </c>
      <c r="B12301" s="37" t="inlineStr">
        <is>
          <t>Moves</t>
        </is>
      </c>
      <c r="C12301" s="37" t="inlineStr">
        <is>
          <t>Sharpen pp</t>
        </is>
      </c>
      <c r="D12301" s="37" t="n">
        <v>30</v>
      </c>
      <c r="E12301" s="37" t="n">
        <v>3</v>
      </c>
      <c r="F12301" s="37" t="inlineStr">
        <is>
          <t>Differs from upstream baseline</t>
        </is>
      </c>
      <c r="G12301" s="37"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37" t="inlineStr">
        <is>
          <t>2026-10-07</t>
        </is>
      </c>
      <c r="B12303" s="37" t="inlineStr">
        <is>
          <t>Moves</t>
        </is>
      </c>
      <c r="C12303" s="37" t="inlineStr">
        <is>
          <t>Sheer Cold accuracy</t>
        </is>
      </c>
      <c r="D12303" s="37" t="n">
        <v>30</v>
      </c>
      <c r="E12303" s="37" t="n">
        <v>50</v>
      </c>
      <c r="F12303" s="37" t="inlineStr">
        <is>
          <t>Differs from upstream baseline</t>
        </is>
      </c>
      <c r="G12303" s="37"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37" t="inlineStr">
        <is>
          <t>2026-10-07</t>
        </is>
      </c>
      <c r="B12305" s="37" t="inlineStr">
        <is>
          <t>Moves</t>
        </is>
      </c>
      <c r="C12305" s="37" t="inlineStr">
        <is>
          <t>Shift Gear pp</t>
        </is>
      </c>
      <c r="D12305" s="37" t="n">
        <v>10</v>
      </c>
      <c r="E12305" s="37" t="n">
        <v>5</v>
      </c>
      <c r="F12305" s="37" t="inlineStr">
        <is>
          <t>Differs from upstream baseline</t>
        </is>
      </c>
      <c r="G12305" s="37"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37" t="inlineStr">
        <is>
          <t>2026-10-07</t>
        </is>
      </c>
      <c r="B12307" s="37" t="inlineStr">
        <is>
          <t>Moves</t>
        </is>
      </c>
      <c r="C12307" s="37" t="inlineStr">
        <is>
          <t>Signal Beam power</t>
        </is>
      </c>
      <c r="D12307" s="37" t="n">
        <v>75</v>
      </c>
      <c r="E12307" s="37" t="n">
        <v>95</v>
      </c>
      <c r="F12307" s="37" t="inlineStr">
        <is>
          <t>Differs from upstream baseline</t>
        </is>
      </c>
      <c r="G12307" s="37"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37" t="inlineStr">
        <is>
          <t>2026-10-07</t>
        </is>
      </c>
      <c r="B12309" s="37" t="inlineStr">
        <is>
          <t>Moves</t>
        </is>
      </c>
      <c r="C12309" s="37" t="inlineStr">
        <is>
          <t>Silver Wind accuracy</t>
        </is>
      </c>
      <c r="D12309" s="37" t="n">
        <v>100</v>
      </c>
      <c r="E12309" s="37" t="n">
        <v>0</v>
      </c>
      <c r="F12309" s="37" t="inlineStr">
        <is>
          <t>Differs from upstream baseline</t>
        </is>
      </c>
      <c r="G12309" s="37"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37" t="inlineStr">
        <is>
          <t>2026-10-07</t>
        </is>
      </c>
      <c r="B12311" s="37" t="inlineStr">
        <is>
          <t>Moves</t>
        </is>
      </c>
      <c r="C12311" s="37" t="inlineStr">
        <is>
          <t>Sing pp</t>
        </is>
      </c>
      <c r="D12311" s="37" t="n">
        <v>15</v>
      </c>
      <c r="E12311" s="37" t="n">
        <v>8</v>
      </c>
      <c r="F12311" s="37" t="inlineStr">
        <is>
          <t>Differs from upstream baseline</t>
        </is>
      </c>
      <c r="G12311" s="37"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37" t="inlineStr">
        <is>
          <t>2026-10-07</t>
        </is>
      </c>
      <c r="B12313" s="37" t="inlineStr">
        <is>
          <t>Moves</t>
        </is>
      </c>
      <c r="C12313" s="37" t="inlineStr">
        <is>
          <t>Sky Attack power</t>
        </is>
      </c>
      <c r="D12313" s="37" t="n">
        <v>140</v>
      </c>
      <c r="E12313" s="37" t="n">
        <v>120</v>
      </c>
      <c r="F12313" s="37" t="inlineStr">
        <is>
          <t>Differs from upstream baseline</t>
        </is>
      </c>
      <c r="G12313" s="37"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37" t="inlineStr">
        <is>
          <t>2026-10-07</t>
        </is>
      </c>
      <c r="B12315" s="37" t="inlineStr">
        <is>
          <t>Moves</t>
        </is>
      </c>
      <c r="C12315" s="37" t="inlineStr">
        <is>
          <t>Sky Drop power</t>
        </is>
      </c>
      <c r="D12315" s="37" t="n">
        <v>60</v>
      </c>
      <c r="E12315" s="37" t="n">
        <v>70</v>
      </c>
      <c r="F12315" s="37" t="inlineStr">
        <is>
          <t>Differs from upstream baseline</t>
        </is>
      </c>
      <c r="G12315" s="37"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37" t="inlineStr">
        <is>
          <t>2026-10-07</t>
        </is>
      </c>
      <c r="B12317" s="37" t="inlineStr">
        <is>
          <t>Moves</t>
        </is>
      </c>
      <c r="C12317" s="37" t="inlineStr">
        <is>
          <t>Sky Uppercut accuracy</t>
        </is>
      </c>
      <c r="D12317" s="37" t="n">
        <v>90</v>
      </c>
      <c r="E12317" s="37" t="n">
        <v>100</v>
      </c>
      <c r="F12317" s="37" t="inlineStr">
        <is>
          <t>Differs from upstream baseline</t>
        </is>
      </c>
      <c r="G12317" s="37"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37" t="inlineStr">
        <is>
          <t>2026-10-07</t>
        </is>
      </c>
      <c r="B12319" s="37" t="inlineStr">
        <is>
          <t>Moves</t>
        </is>
      </c>
      <c r="C12319" s="37" t="inlineStr">
        <is>
          <t>Slack Off pp</t>
        </is>
      </c>
      <c r="D12319" s="37" t="n">
        <v>5</v>
      </c>
      <c r="E12319" s="37" t="n">
        <v>10</v>
      </c>
      <c r="F12319" s="37" t="inlineStr">
        <is>
          <t>Differs from upstream baseline</t>
        </is>
      </c>
      <c r="G12319" s="37"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37" t="inlineStr">
        <is>
          <t>2026-10-07</t>
        </is>
      </c>
      <c r="B12321" s="37" t="inlineStr">
        <is>
          <t>Moves</t>
        </is>
      </c>
      <c r="C12321" s="37" t="inlineStr">
        <is>
          <t>Slam accuracy</t>
        </is>
      </c>
      <c r="D12321" s="37" t="n">
        <v>75</v>
      </c>
      <c r="E12321" s="37" t="n">
        <v>100</v>
      </c>
      <c r="F12321" s="37" t="inlineStr">
        <is>
          <t>Differs from upstream baseline</t>
        </is>
      </c>
      <c r="G12321" s="37"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37" t="inlineStr">
        <is>
          <t>2026-10-07</t>
        </is>
      </c>
      <c r="B12323" s="37" t="inlineStr">
        <is>
          <t>Moves</t>
        </is>
      </c>
      <c r="C12323" s="37" t="inlineStr">
        <is>
          <t>Sleep Powder accuracy</t>
        </is>
      </c>
      <c r="D12323" s="37" t="n">
        <v>75</v>
      </c>
      <c r="E12323" s="37" t="n">
        <v>90</v>
      </c>
      <c r="F12323" s="37" t="inlineStr">
        <is>
          <t>Differs from upstream baseline</t>
        </is>
      </c>
      <c r="G12323" s="37"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37" t="inlineStr">
        <is>
          <t>2026-10-07</t>
        </is>
      </c>
      <c r="B12325" s="37" t="inlineStr">
        <is>
          <t>Moves</t>
        </is>
      </c>
      <c r="C12325" s="37" t="inlineStr">
        <is>
          <t>Sludge power</t>
        </is>
      </c>
      <c r="D12325" s="37" t="n">
        <v>65</v>
      </c>
      <c r="E12325" s="37" t="n">
        <v>70</v>
      </c>
      <c r="F12325" s="37" t="inlineStr">
        <is>
          <t>Differs from upstream baseline</t>
        </is>
      </c>
      <c r="G12325" s="37"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37" t="inlineStr">
        <is>
          <t>2026-10-07</t>
        </is>
      </c>
      <c r="B12327" s="37" t="inlineStr">
        <is>
          <t>Moves</t>
        </is>
      </c>
      <c r="C12327" s="37" t="inlineStr">
        <is>
          <t>Smack Down power</t>
        </is>
      </c>
      <c r="D12327" s="37" t="n">
        <v>50</v>
      </c>
      <c r="E12327" s="37" t="n">
        <v>60</v>
      </c>
      <c r="F12327" s="37" t="inlineStr">
        <is>
          <t>Differs from upstream baseline</t>
        </is>
      </c>
      <c r="G12327" s="37"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37" t="inlineStr">
        <is>
          <t>2026-10-07</t>
        </is>
      </c>
      <c r="B12329" s="37" t="inlineStr">
        <is>
          <t>Moves</t>
        </is>
      </c>
      <c r="C12329" s="37" t="inlineStr">
        <is>
          <t>Smog power</t>
        </is>
      </c>
      <c r="D12329" s="37" t="n">
        <v>30</v>
      </c>
      <c r="E12329" s="37" t="n">
        <v>60</v>
      </c>
      <c r="F12329" s="37" t="inlineStr">
        <is>
          <t>Differs from upstream baseline</t>
        </is>
      </c>
      <c r="G12329" s="37"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37" t="inlineStr">
        <is>
          <t>2026-10-07</t>
        </is>
      </c>
      <c r="B12331" s="37" t="inlineStr">
        <is>
          <t>Moves</t>
        </is>
      </c>
      <c r="C12331" s="37" t="inlineStr">
        <is>
          <t>Smokescreen pp</t>
        </is>
      </c>
      <c r="D12331" s="37" t="n">
        <v>20</v>
      </c>
      <c r="E12331" s="37" t="n">
        <v>5</v>
      </c>
      <c r="F12331" s="37" t="inlineStr">
        <is>
          <t>Differs from upstream baseline</t>
        </is>
      </c>
      <c r="G12331" s="37"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37" t="inlineStr">
        <is>
          <t>2026-10-07</t>
        </is>
      </c>
      <c r="B12333" s="37" t="inlineStr">
        <is>
          <t>Moves</t>
        </is>
      </c>
      <c r="C12333" s="37" t="inlineStr">
        <is>
          <t>Snarl accuracy</t>
        </is>
      </c>
      <c r="D12333" s="37" t="n">
        <v>95</v>
      </c>
      <c r="E12333" s="37" t="n">
        <v>100</v>
      </c>
      <c r="F12333" s="37" t="inlineStr">
        <is>
          <t>Differs from upstream baseline</t>
        </is>
      </c>
      <c r="G12333" s="37"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37" t="inlineStr">
        <is>
          <t>2026-10-07</t>
        </is>
      </c>
      <c r="B12335" s="37" t="inlineStr">
        <is>
          <t>Moves</t>
        </is>
      </c>
      <c r="C12335" s="37" t="inlineStr">
        <is>
          <t>Soft-Boiled accuracy</t>
        </is>
      </c>
      <c r="D12335" s="37" t="n">
        <v>100</v>
      </c>
      <c r="E12335" s="37" t="n">
        <v>0</v>
      </c>
      <c r="F12335" s="37" t="inlineStr">
        <is>
          <t>Differs from upstream baseline</t>
        </is>
      </c>
      <c r="G12335" s="37"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37" t="inlineStr">
        <is>
          <t>2026-10-07</t>
        </is>
      </c>
      <c r="B12337" s="37" t="inlineStr">
        <is>
          <t>Moves</t>
        </is>
      </c>
      <c r="C12337" s="37" t="inlineStr">
        <is>
          <t>Solar Beam pp</t>
        </is>
      </c>
      <c r="D12337" s="37" t="n">
        <v>10</v>
      </c>
      <c r="E12337" s="37" t="n">
        <v>15</v>
      </c>
      <c r="F12337" s="37" t="inlineStr">
        <is>
          <t>Differs from upstream baseline</t>
        </is>
      </c>
      <c r="G12337" s="37"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37" t="inlineStr">
        <is>
          <t>2026-10-07</t>
        </is>
      </c>
      <c r="B12339" s="37" t="inlineStr">
        <is>
          <t>Moves</t>
        </is>
      </c>
      <c r="C12339" s="37" t="inlineStr">
        <is>
          <t>Spacial Rend power</t>
        </is>
      </c>
      <c r="D12339" s="37" t="n">
        <v>100</v>
      </c>
      <c r="E12339" s="37" t="n">
        <v>120</v>
      </c>
      <c r="F12339" s="37" t="inlineStr">
        <is>
          <t>Differs from upstream baseline</t>
        </is>
      </c>
      <c r="G12339" s="37"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37" t="inlineStr">
        <is>
          <t>2026-10-07</t>
        </is>
      </c>
      <c r="B12341" s="37" t="inlineStr">
        <is>
          <t>Moves</t>
        </is>
      </c>
      <c r="C12341" s="37" t="inlineStr">
        <is>
          <t>Spark power</t>
        </is>
      </c>
      <c r="D12341" s="37" t="n">
        <v>65</v>
      </c>
      <c r="E12341" s="37" t="n">
        <v>70</v>
      </c>
      <c r="F12341" s="37" t="inlineStr">
        <is>
          <t>Differs from upstream baseline</t>
        </is>
      </c>
      <c r="G12341" s="37"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37" t="inlineStr">
        <is>
          <t>2026-10-07</t>
        </is>
      </c>
      <c r="B12343" s="37" t="inlineStr">
        <is>
          <t>Moves</t>
        </is>
      </c>
      <c r="C12343" s="37" t="inlineStr">
        <is>
          <t>Steamroller power</t>
        </is>
      </c>
      <c r="D12343" s="37" t="n">
        <v>65</v>
      </c>
      <c r="E12343" s="37" t="n">
        <v>75</v>
      </c>
      <c r="F12343" s="37" t="inlineStr">
        <is>
          <t>Differs from upstream baseline</t>
        </is>
      </c>
      <c r="G12343" s="37"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37" t="inlineStr">
        <is>
          <t>2026-10-07</t>
        </is>
      </c>
      <c r="B12345" s="37" t="inlineStr">
        <is>
          <t>Moves</t>
        </is>
      </c>
      <c r="C12345" s="37" t="inlineStr">
        <is>
          <t>Steel Wing power</t>
        </is>
      </c>
      <c r="D12345" s="37" t="n">
        <v>70</v>
      </c>
      <c r="E12345" s="37" t="n">
        <v>80</v>
      </c>
      <c r="F12345" s="37" t="inlineStr">
        <is>
          <t>Differs from upstream baseline</t>
        </is>
      </c>
      <c r="G12345" s="37"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37" t="inlineStr">
        <is>
          <t>2026-10-07</t>
        </is>
      </c>
      <c r="B12347" s="37" t="inlineStr">
        <is>
          <t>Moves</t>
        </is>
      </c>
      <c r="C12347" s="37" t="inlineStr">
        <is>
          <t>Stockpile pp</t>
        </is>
      </c>
      <c r="D12347" s="37" t="n">
        <v>20</v>
      </c>
      <c r="E12347" s="37" t="n">
        <v>10</v>
      </c>
      <c r="F12347" s="37" t="inlineStr">
        <is>
          <t>Differs from upstream baseline</t>
        </is>
      </c>
      <c r="G12347" s="37"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37" t="inlineStr">
        <is>
          <t>2026-10-07</t>
        </is>
      </c>
      <c r="B12349" s="37" t="inlineStr">
        <is>
          <t>Moves</t>
        </is>
      </c>
      <c r="C12349" s="37" t="inlineStr">
        <is>
          <t>Stomp type</t>
        </is>
      </c>
      <c r="D12349" s="37" t="inlineStr">
        <is>
          <t>TYPE_NORMAL</t>
        </is>
      </c>
      <c r="E12349" s="37" t="inlineStr">
        <is>
          <t>TYPE_GROUND</t>
        </is>
      </c>
      <c r="F12349" s="37" t="inlineStr">
        <is>
          <t>Differs from upstream baseline</t>
        </is>
      </c>
      <c r="G12349" s="37"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37" t="inlineStr">
        <is>
          <t>2026-10-07</t>
        </is>
      </c>
      <c r="B12351" s="37" t="inlineStr">
        <is>
          <t>Moves</t>
        </is>
      </c>
      <c r="C12351" s="37" t="inlineStr">
        <is>
          <t>Storm Throw power</t>
        </is>
      </c>
      <c r="D12351" s="37" t="n">
        <v>60</v>
      </c>
      <c r="E12351" s="37" t="n">
        <v>70</v>
      </c>
      <c r="F12351" s="37" t="inlineStr">
        <is>
          <t>Differs from upstream baseline</t>
        </is>
      </c>
      <c r="G12351" s="37"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37" t="inlineStr">
        <is>
          <t>2026-10-07</t>
        </is>
      </c>
      <c r="B12353" s="37" t="inlineStr">
        <is>
          <t>Moves</t>
        </is>
      </c>
      <c r="C12353" s="37" t="inlineStr">
        <is>
          <t>Struggle Bug power</t>
        </is>
      </c>
      <c r="D12353" s="37" t="n">
        <v>50</v>
      </c>
      <c r="E12353" s="37" t="n">
        <v>60</v>
      </c>
      <c r="F12353" s="37" t="inlineStr">
        <is>
          <t>Differs from upstream baseline</t>
        </is>
      </c>
      <c r="G12353" s="37"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37" t="inlineStr">
        <is>
          <t>2026-10-07</t>
        </is>
      </c>
      <c r="B12355" s="37" t="inlineStr">
        <is>
          <t>Moves</t>
        </is>
      </c>
      <c r="C12355" s="37" t="inlineStr">
        <is>
          <t>Submission power</t>
        </is>
      </c>
      <c r="D12355" s="37" t="n">
        <v>80</v>
      </c>
      <c r="E12355" s="37" t="n">
        <v>90</v>
      </c>
      <c r="F12355" s="37" t="inlineStr">
        <is>
          <t>Differs from upstream baseline</t>
        </is>
      </c>
      <c r="G12355" s="37"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37" t="inlineStr">
        <is>
          <t>2026-10-07</t>
        </is>
      </c>
      <c r="B12357" s="37" t="inlineStr">
        <is>
          <t>Moves</t>
        </is>
      </c>
      <c r="C12357" s="37" t="inlineStr">
        <is>
          <t>Submission pp</t>
        </is>
      </c>
      <c r="D12357" s="37" t="n">
        <v>20</v>
      </c>
      <c r="E12357" s="37" t="n">
        <v>8</v>
      </c>
      <c r="F12357" s="37" t="inlineStr">
        <is>
          <t>Differs from upstream baseline</t>
        </is>
      </c>
      <c r="G12357" s="37"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37" t="inlineStr">
        <is>
          <t>2026-10-07</t>
        </is>
      </c>
      <c r="B12359" s="37" t="inlineStr">
        <is>
          <t>Moves</t>
        </is>
      </c>
      <c r="C12359" s="37" t="inlineStr">
        <is>
          <t>Sucker Punch power</t>
        </is>
      </c>
      <c r="D12359" s="37" t="n">
        <v>70</v>
      </c>
      <c r="E12359" s="37" t="n">
        <v>80</v>
      </c>
      <c r="F12359" s="37" t="inlineStr">
        <is>
          <t>Differs from upstream baseline</t>
        </is>
      </c>
      <c r="G12359" s="37"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37" t="inlineStr">
        <is>
          <t>2026-10-07</t>
        </is>
      </c>
      <c r="B12361" s="37" t="inlineStr">
        <is>
          <t>Moves</t>
        </is>
      </c>
      <c r="C12361" s="37" t="inlineStr">
        <is>
          <t>Superpower power</t>
        </is>
      </c>
      <c r="D12361" s="37" t="n">
        <v>120</v>
      </c>
      <c r="E12361" s="37" t="n">
        <v>140</v>
      </c>
      <c r="F12361" s="37" t="inlineStr">
        <is>
          <t>Differs from upstream baseline</t>
        </is>
      </c>
      <c r="G12361" s="37"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37" t="inlineStr">
        <is>
          <t>2026-10-07</t>
        </is>
      </c>
      <c r="B12363" s="37" t="inlineStr">
        <is>
          <t>Moves</t>
        </is>
      </c>
      <c r="C12363" s="37" t="inlineStr">
        <is>
          <t>Super Fang accuracy</t>
        </is>
      </c>
      <c r="D12363" s="37" t="n">
        <v>90</v>
      </c>
      <c r="E12363" s="37" t="n">
        <v>100</v>
      </c>
      <c r="F12363" s="37" t="inlineStr">
        <is>
          <t>Differs from upstream baseline</t>
        </is>
      </c>
      <c r="G12363" s="37"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37" t="inlineStr">
        <is>
          <t>2026-10-07</t>
        </is>
      </c>
      <c r="B12365" s="37" t="inlineStr">
        <is>
          <t>Moves</t>
        </is>
      </c>
      <c r="C12365" s="37" t="inlineStr">
        <is>
          <t>Surf power</t>
        </is>
      </c>
      <c r="D12365" s="37" t="n">
        <v>90</v>
      </c>
      <c r="E12365" s="37" t="n">
        <v>95</v>
      </c>
      <c r="F12365" s="37" t="inlineStr">
        <is>
          <t>Differs from upstream baseline</t>
        </is>
      </c>
      <c r="G12365" s="37"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37" t="inlineStr">
        <is>
          <t>2026-10-07</t>
        </is>
      </c>
      <c r="B12367" s="37" t="inlineStr">
        <is>
          <t>Moves</t>
        </is>
      </c>
      <c r="C12367" s="37" t="inlineStr">
        <is>
          <t>Swallow power</t>
        </is>
      </c>
      <c r="D12367" s="37" t="n">
        <v>0</v>
      </c>
      <c r="E12367" s="37" t="n">
        <v>90</v>
      </c>
      <c r="F12367" s="37" t="inlineStr">
        <is>
          <t>Differs from upstream baseline</t>
        </is>
      </c>
      <c r="G12367" s="37"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37" t="inlineStr">
        <is>
          <t>2026-10-07</t>
        </is>
      </c>
      <c r="B12369" s="37" t="inlineStr">
        <is>
          <t>Moves</t>
        </is>
      </c>
      <c r="C12369" s="37" t="inlineStr">
        <is>
          <t>Swallow type</t>
        </is>
      </c>
      <c r="D12369" s="37" t="inlineStr">
        <is>
          <t>TYPE_NORMAL</t>
        </is>
      </c>
      <c r="E12369" s="37" t="inlineStr">
        <is>
          <t>TYPE_POISON</t>
        </is>
      </c>
      <c r="F12369" s="37" t="inlineStr">
        <is>
          <t>Differs from upstream baseline</t>
        </is>
      </c>
      <c r="G12369" s="37"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37" t="inlineStr">
        <is>
          <t>2026-10-07</t>
        </is>
      </c>
      <c r="B12371" s="37" t="inlineStr">
        <is>
          <t>Moves</t>
        </is>
      </c>
      <c r="C12371" s="37" t="inlineStr">
        <is>
          <t>Sweet Kiss accuracy</t>
        </is>
      </c>
      <c r="D12371" s="37" t="n">
        <v>75</v>
      </c>
      <c r="E12371" s="37" t="n">
        <v>100</v>
      </c>
      <c r="F12371" s="37" t="inlineStr">
        <is>
          <t>Differs from upstream baseline</t>
        </is>
      </c>
      <c r="G12371" s="37"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37" t="inlineStr">
        <is>
          <t>2026-10-07</t>
        </is>
      </c>
      <c r="B12373" s="37" t="inlineStr">
        <is>
          <t>Moves</t>
        </is>
      </c>
      <c r="C12373" s="37" t="inlineStr">
        <is>
          <t>Swords Dance pp</t>
        </is>
      </c>
      <c r="D12373" s="37" t="n">
        <v>20</v>
      </c>
      <c r="E12373" s="37" t="n">
        <v>30</v>
      </c>
      <c r="F12373" s="37" t="inlineStr">
        <is>
          <t>Differs from upstream baseline</t>
        </is>
      </c>
      <c r="G12373" s="37"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37" t="inlineStr">
        <is>
          <t>2026-10-07</t>
        </is>
      </c>
      <c r="B12375" s="37" t="inlineStr">
        <is>
          <t>Moves</t>
        </is>
      </c>
      <c r="C12375" s="37" t="inlineStr">
        <is>
          <t>Tailwind pp</t>
        </is>
      </c>
      <c r="D12375" s="37" t="n">
        <v>15</v>
      </c>
      <c r="E12375" s="37" t="n">
        <v>30</v>
      </c>
      <c r="F12375" s="37" t="inlineStr">
        <is>
          <t>Differs from upstream baseline</t>
        </is>
      </c>
      <c r="G12375" s="37"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37" t="inlineStr">
        <is>
          <t>2026-10-07</t>
        </is>
      </c>
      <c r="B12377" s="37" t="inlineStr">
        <is>
          <t>Moves</t>
        </is>
      </c>
      <c r="C12377" s="37" t="inlineStr">
        <is>
          <t>Tail Slap accuracy</t>
        </is>
      </c>
      <c r="D12377" s="37" t="n">
        <v>85</v>
      </c>
      <c r="E12377" s="37" t="n">
        <v>95</v>
      </c>
      <c r="F12377" s="37" t="inlineStr">
        <is>
          <t>Differs from upstream baseline</t>
        </is>
      </c>
      <c r="G12377" s="37"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37" t="inlineStr">
        <is>
          <t>2026-10-07</t>
        </is>
      </c>
      <c r="B12379" s="37" t="inlineStr">
        <is>
          <t>Moves</t>
        </is>
      </c>
      <c r="C12379" s="37" t="inlineStr">
        <is>
          <t>Take Down accuracy</t>
        </is>
      </c>
      <c r="D12379" s="37" t="n">
        <v>85</v>
      </c>
      <c r="E12379" s="37" t="n">
        <v>100</v>
      </c>
      <c r="F12379" s="37" t="inlineStr">
        <is>
          <t>Differs from upstream baseline</t>
        </is>
      </c>
      <c r="G12379" s="37"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37" t="inlineStr">
        <is>
          <t>2026-10-07</t>
        </is>
      </c>
      <c r="B12381" s="37" t="inlineStr">
        <is>
          <t>Moves</t>
        </is>
      </c>
      <c r="C12381" s="37" t="inlineStr">
        <is>
          <t>Thief power</t>
        </is>
      </c>
      <c r="D12381" s="37" t="n">
        <v>60</v>
      </c>
      <c r="E12381" s="37" t="n">
        <v>40</v>
      </c>
      <c r="F12381" s="37" t="inlineStr">
        <is>
          <t>Differs from upstream baseline</t>
        </is>
      </c>
      <c r="G12381" s="37"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37" t="inlineStr">
        <is>
          <t>2026-10-07</t>
        </is>
      </c>
      <c r="B12383" s="37" t="inlineStr">
        <is>
          <t>Moves</t>
        </is>
      </c>
      <c r="C12383" s="37" t="inlineStr">
        <is>
          <t>Thousand Arrows power</t>
        </is>
      </c>
      <c r="D12383" s="37" t="n">
        <v>90</v>
      </c>
      <c r="E12383" s="37" t="n">
        <v>95</v>
      </c>
      <c r="F12383" s="37" t="inlineStr">
        <is>
          <t>Differs from upstream baseline</t>
        </is>
      </c>
      <c r="G12383" s="37"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37" t="inlineStr">
        <is>
          <t>2026-10-07</t>
        </is>
      </c>
      <c r="B12385" s="37" t="inlineStr">
        <is>
          <t>Moves</t>
        </is>
      </c>
      <c r="C12385" s="37" t="inlineStr">
        <is>
          <t>Thrash pp</t>
        </is>
      </c>
      <c r="D12385" s="37" t="n">
        <v>10</v>
      </c>
      <c r="E12385" s="37" t="n">
        <v>20</v>
      </c>
      <c r="F12385" s="37" t="inlineStr">
        <is>
          <t>Differs from upstream baseline</t>
        </is>
      </c>
      <c r="G12385" s="37"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37" t="inlineStr">
        <is>
          <t>2026-10-07</t>
        </is>
      </c>
      <c r="B12387" s="37" t="inlineStr">
        <is>
          <t>Moves</t>
        </is>
      </c>
      <c r="C12387" s="37" t="inlineStr">
        <is>
          <t>Thunderbolt power</t>
        </is>
      </c>
      <c r="D12387" s="37" t="n">
        <v>90</v>
      </c>
      <c r="E12387" s="37" t="n">
        <v>95</v>
      </c>
      <c r="F12387" s="37" t="inlineStr">
        <is>
          <t>Differs from upstream baseline</t>
        </is>
      </c>
      <c r="G12387" s="37"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37" t="inlineStr">
        <is>
          <t>2026-10-07</t>
        </is>
      </c>
      <c r="B12389" s="37" t="inlineStr">
        <is>
          <t>Moves</t>
        </is>
      </c>
      <c r="C12389" s="37" t="inlineStr">
        <is>
          <t>Thunder Fang accuracy</t>
        </is>
      </c>
      <c r="D12389" s="37" t="n">
        <v>95</v>
      </c>
      <c r="E12389" s="37" t="n">
        <v>100</v>
      </c>
      <c r="F12389" s="37" t="inlineStr">
        <is>
          <t>Differs from upstream baseline</t>
        </is>
      </c>
      <c r="G12389" s="37"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37" t="inlineStr">
        <is>
          <t>2026-10-07</t>
        </is>
      </c>
      <c r="B12391" s="37" t="inlineStr">
        <is>
          <t>Moves</t>
        </is>
      </c>
      <c r="C12391" s="37" t="inlineStr">
        <is>
          <t>Thunder Wave accuracy</t>
        </is>
      </c>
      <c r="D12391" s="37" t="n">
        <v>90</v>
      </c>
      <c r="E12391" s="37" t="n">
        <v>100</v>
      </c>
      <c r="F12391" s="37" t="inlineStr">
        <is>
          <t>Differs from upstream baseline</t>
        </is>
      </c>
      <c r="G12391" s="37"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37" t="inlineStr">
        <is>
          <t>2026-10-07</t>
        </is>
      </c>
      <c r="B12393" s="37" t="inlineStr">
        <is>
          <t>Moves</t>
        </is>
      </c>
      <c r="C12393" s="37" t="inlineStr">
        <is>
          <t>Toxic accuracy</t>
        </is>
      </c>
      <c r="D12393" s="37" t="n">
        <v>90</v>
      </c>
      <c r="E12393" s="37" t="n">
        <v>100</v>
      </c>
      <c r="F12393" s="37" t="inlineStr">
        <is>
          <t>Differs from upstream baseline</t>
        </is>
      </c>
      <c r="G12393" s="37"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37" t="inlineStr">
        <is>
          <t>2026-10-07</t>
        </is>
      </c>
      <c r="B12395" s="37" t="inlineStr">
        <is>
          <t>Moves</t>
        </is>
      </c>
      <c r="C12395" s="37" t="inlineStr">
        <is>
          <t>Triple Axel power</t>
        </is>
      </c>
      <c r="D12395" s="37" t="n">
        <v>20</v>
      </c>
      <c r="E12395" s="37" t="n">
        <v>40</v>
      </c>
      <c r="F12395" s="37" t="inlineStr">
        <is>
          <t>Differs from upstream baseline</t>
        </is>
      </c>
      <c r="G12395" s="37"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37" t="inlineStr">
        <is>
          <t>2026-10-07</t>
        </is>
      </c>
      <c r="B12397" s="37" t="inlineStr">
        <is>
          <t>Moves</t>
        </is>
      </c>
      <c r="C12397" s="37" t="inlineStr">
        <is>
          <t>Triple Axel pp</t>
        </is>
      </c>
      <c r="D12397" s="37" t="n">
        <v>10</v>
      </c>
      <c r="E12397" s="37" t="n">
        <v>15</v>
      </c>
      <c r="F12397" s="37" t="inlineStr">
        <is>
          <t>Differs from upstream baseline</t>
        </is>
      </c>
      <c r="G12397" s="37"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37" t="inlineStr">
        <is>
          <t>2026-10-07</t>
        </is>
      </c>
      <c r="B12399" s="37" t="inlineStr">
        <is>
          <t>Moves</t>
        </is>
      </c>
      <c r="C12399" s="37" t="inlineStr">
        <is>
          <t>Triple Kick accuracy</t>
        </is>
      </c>
      <c r="D12399" s="37" t="n">
        <v>90</v>
      </c>
      <c r="E12399" s="37" t="n">
        <v>100</v>
      </c>
      <c r="F12399" s="37" t="inlineStr">
        <is>
          <t>Differs from upstream baseline</t>
        </is>
      </c>
      <c r="G12399" s="37"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37" t="inlineStr">
        <is>
          <t>2026-10-07</t>
        </is>
      </c>
      <c r="B12401" s="37" t="inlineStr">
        <is>
          <t>Moves</t>
        </is>
      </c>
      <c r="C12401" s="37" t="inlineStr">
        <is>
          <t>Trump Card pp</t>
        </is>
      </c>
      <c r="D12401" s="37" t="n">
        <v>5</v>
      </c>
      <c r="E12401" s="37" t="n">
        <v>1</v>
      </c>
      <c r="F12401" s="37" t="inlineStr">
        <is>
          <t>Differs from upstream baseline</t>
        </is>
      </c>
      <c r="G12401" s="37"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37" t="inlineStr">
        <is>
          <t>2026-10-07</t>
        </is>
      </c>
      <c r="B12403" s="37" t="inlineStr">
        <is>
          <t>Moves</t>
        </is>
      </c>
      <c r="C12403" s="37" t="inlineStr">
        <is>
          <t>Twister power</t>
        </is>
      </c>
      <c r="D12403" s="37" t="n">
        <v>40</v>
      </c>
      <c r="E12403" s="37" t="n">
        <v>90</v>
      </c>
      <c r="F12403" s="37" t="inlineStr">
        <is>
          <t>Differs from upstream baseline</t>
        </is>
      </c>
      <c r="G12403" s="37"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37" t="inlineStr">
        <is>
          <t>2026-10-07</t>
        </is>
      </c>
      <c r="B12405" s="37" t="inlineStr">
        <is>
          <t>Moves</t>
        </is>
      </c>
      <c r="C12405" s="37" t="inlineStr">
        <is>
          <t>Uproar power</t>
        </is>
      </c>
      <c r="D12405" s="37" t="n">
        <v>90</v>
      </c>
      <c r="E12405" s="37" t="n">
        <v>50</v>
      </c>
      <c r="F12405" s="37" t="inlineStr">
        <is>
          <t>Differs from upstream baseline</t>
        </is>
      </c>
      <c r="G12405" s="37"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37" t="inlineStr">
        <is>
          <t>2026-10-07</t>
        </is>
      </c>
      <c r="B12407" s="37" t="inlineStr">
        <is>
          <t>Moves</t>
        </is>
      </c>
      <c r="C12407" s="37" t="inlineStr">
        <is>
          <t>Venoshock power</t>
        </is>
      </c>
      <c r="D12407" s="37" t="n">
        <v>65</v>
      </c>
      <c r="E12407" s="37" t="n">
        <v>75</v>
      </c>
      <c r="F12407" s="37" t="inlineStr">
        <is>
          <t>Differs from upstream baseline</t>
        </is>
      </c>
      <c r="G12407" s="37"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37" t="inlineStr">
        <is>
          <t>2026-10-07</t>
        </is>
      </c>
      <c r="B12409" s="37" t="inlineStr">
        <is>
          <t>Moves</t>
        </is>
      </c>
      <c r="C12409" s="37" t="inlineStr">
        <is>
          <t>Vine Whip pp</t>
        </is>
      </c>
      <c r="D12409" s="37" t="n">
        <v>25</v>
      </c>
      <c r="E12409" s="37" t="n">
        <v>15</v>
      </c>
      <c r="F12409" s="37" t="inlineStr">
        <is>
          <t>Differs from upstream baseline</t>
        </is>
      </c>
      <c r="G12409" s="37"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37" t="inlineStr">
        <is>
          <t>2026-10-07</t>
        </is>
      </c>
      <c r="B12411" s="37" t="inlineStr">
        <is>
          <t>Moves</t>
        </is>
      </c>
      <c r="C12411" s="37" t="inlineStr">
        <is>
          <t>Vise Grip type</t>
        </is>
      </c>
      <c r="D12411" s="37" t="inlineStr">
        <is>
          <t>TYPE_NORMAL</t>
        </is>
      </c>
      <c r="E12411" s="37" t="inlineStr">
        <is>
          <t>TYPE_WATER</t>
        </is>
      </c>
      <c r="F12411" s="37" t="inlineStr">
        <is>
          <t>Differs from upstream baseline</t>
        </is>
      </c>
      <c r="G12411" s="37"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37" t="inlineStr">
        <is>
          <t>2026-10-07</t>
        </is>
      </c>
      <c r="B12413" s="37" t="inlineStr">
        <is>
          <t>Moves</t>
        </is>
      </c>
      <c r="C12413" s="37" t="inlineStr">
        <is>
          <t>Volt Switch power</t>
        </is>
      </c>
      <c r="D12413" s="37" t="n">
        <v>70</v>
      </c>
      <c r="E12413" s="37" t="n">
        <v>75</v>
      </c>
      <c r="F12413" s="37" t="inlineStr">
        <is>
          <t>Differs from upstream baseline</t>
        </is>
      </c>
      <c r="G12413" s="37"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37" t="inlineStr">
        <is>
          <t>2026-10-07</t>
        </is>
      </c>
      <c r="B12415" s="37" t="inlineStr">
        <is>
          <t>Moves</t>
        </is>
      </c>
      <c r="C12415" s="37" t="inlineStr">
        <is>
          <t>Volt Tackle pp</t>
        </is>
      </c>
      <c r="D12415" s="37" t="n">
        <v>15</v>
      </c>
      <c r="E12415" s="37" t="n">
        <v>5</v>
      </c>
      <c r="F12415" s="37" t="inlineStr">
        <is>
          <t>Differs from upstream baseline</t>
        </is>
      </c>
      <c r="G12415" s="37"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37" t="inlineStr">
        <is>
          <t>2026-10-07</t>
        </is>
      </c>
      <c r="B12417" s="37" t="inlineStr">
        <is>
          <t>Moves</t>
        </is>
      </c>
      <c r="C12417" s="37" t="inlineStr">
        <is>
          <t>Water Pulse accuracy</t>
        </is>
      </c>
      <c r="D12417" s="37" t="n">
        <v>100</v>
      </c>
      <c r="E12417" s="37" t="n">
        <v>0</v>
      </c>
      <c r="F12417" s="37" t="inlineStr">
        <is>
          <t>Differs from upstream baseline</t>
        </is>
      </c>
      <c r="G12417" s="37"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37" t="inlineStr">
        <is>
          <t>2026-10-07</t>
        </is>
      </c>
      <c r="B12419" s="37" t="inlineStr">
        <is>
          <t>Moves</t>
        </is>
      </c>
      <c r="C12419" s="37" t="inlineStr">
        <is>
          <t>Whirlpool power</t>
        </is>
      </c>
      <c r="D12419" s="37" t="n">
        <v>35</v>
      </c>
      <c r="E12419" s="37" t="n">
        <v>90</v>
      </c>
      <c r="F12419" s="37" t="inlineStr">
        <is>
          <t>Differs from upstream baseline</t>
        </is>
      </c>
      <c r="G12419" s="37"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37" t="inlineStr">
        <is>
          <t>2026-10-07</t>
        </is>
      </c>
      <c r="B12421" s="37" t="inlineStr">
        <is>
          <t>Moves</t>
        </is>
      </c>
      <c r="C12421" s="37" t="inlineStr">
        <is>
          <t>Whirlwind accuracy</t>
        </is>
      </c>
      <c r="D12421" s="37" t="n">
        <v>0</v>
      </c>
      <c r="E12421" s="37" t="n">
        <v>100</v>
      </c>
      <c r="F12421" s="37" t="inlineStr">
        <is>
          <t>Differs from upstream baseline</t>
        </is>
      </c>
      <c r="G12421" s="37"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37" t="inlineStr">
        <is>
          <t>2026-10-07</t>
        </is>
      </c>
      <c r="B12423" s="37" t="inlineStr">
        <is>
          <t>Moves</t>
        </is>
      </c>
      <c r="C12423" s="37" t="inlineStr">
        <is>
          <t>Wild Charge pp</t>
        </is>
      </c>
      <c r="D12423" s="37" t="n">
        <v>15</v>
      </c>
      <c r="E12423" s="37" t="n">
        <v>20</v>
      </c>
      <c r="F12423" s="37" t="inlineStr">
        <is>
          <t>Differs from upstream baseline</t>
        </is>
      </c>
      <c r="G12423" s="37"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37" t="inlineStr">
        <is>
          <t>2026-10-07</t>
        </is>
      </c>
      <c r="B12425" s="37" t="inlineStr">
        <is>
          <t>Moves</t>
        </is>
      </c>
      <c r="C12425" s="37" t="inlineStr">
        <is>
          <t>Work Up pp</t>
        </is>
      </c>
      <c r="D12425" s="37" t="n">
        <v>30</v>
      </c>
      <c r="E12425" s="37" t="n">
        <v>15</v>
      </c>
      <c r="F12425" s="37" t="inlineStr">
        <is>
          <t>Differs from upstream baseline</t>
        </is>
      </c>
      <c r="G12425" s="37"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37" t="inlineStr">
        <is>
          <t>2026-10-07</t>
        </is>
      </c>
      <c r="B12427" s="37" t="inlineStr">
        <is>
          <t>Moves</t>
        </is>
      </c>
      <c r="C12427" s="37" t="inlineStr">
        <is>
          <t>Wring Out power</t>
        </is>
      </c>
      <c r="D12427" s="37" t="n">
        <v>120</v>
      </c>
      <c r="E12427" s="37" t="n">
        <v>75</v>
      </c>
      <c r="F12427" s="37" t="inlineStr">
        <is>
          <t>Differs from upstream baseline</t>
        </is>
      </c>
      <c r="G12427" s="37"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37" t="inlineStr">
        <is>
          <t>2026-10-07</t>
        </is>
      </c>
      <c r="B12429" s="37" t="inlineStr">
        <is>
          <t>Moves</t>
        </is>
      </c>
      <c r="C12429" s="37" t="inlineStr">
        <is>
          <t>Zen Headbutt accuracy</t>
        </is>
      </c>
      <c r="D12429" s="37" t="n">
        <v>90</v>
      </c>
      <c r="E12429" s="37" t="n">
        <v>100</v>
      </c>
      <c r="F12429" s="37" t="inlineStr">
        <is>
          <t>Differs from upstream baseline</t>
        </is>
      </c>
      <c r="G12429" s="37" t="inlineStr">
        <is>
          <t>src/data/moves_info.h</t>
        </is>
      </c>
    </row>
    <row r="12430">
      <c r="A12430" s="32" t="inlineStr">
        <is>
          <t>2026-10-07</t>
        </is>
      </c>
      <c r="B12430" s="32" t="inlineStr">
        <is>
          <t>Evolutions</t>
        </is>
      </c>
      <c r="C12430" s="32" t="inlineStr">
        <is>
          <t>Boldore evolution</t>
        </is>
      </c>
      <c r="D12430" s="32" t="inlineStr">
        <is>
          <t>Trade -&gt; Gigalith; Item (Linking Cord) -&gt; Gigalith</t>
        </is>
      </c>
      <c r="E12430" s="32" t="inlineStr">
        <is>
          <t>Item (Linking Cord) -&gt; Gigalith</t>
        </is>
      </c>
      <c r="F12430" s="32" t="inlineStr">
        <is>
          <t>Differs from upstream baseline</t>
        </is>
      </c>
      <c r="G12430" s="32" t="inlineStr">
        <is>
          <t>species_info/gen_*_families.h</t>
        </is>
      </c>
    </row>
    <row r="12431">
      <c r="A12431" s="37" t="inlineStr">
        <is>
          <t>2026-10-07</t>
        </is>
      </c>
      <c r="B12431" s="37" t="inlineStr">
        <is>
          <t>Evolutions</t>
        </is>
      </c>
      <c r="C12431" s="37" t="inlineStr">
        <is>
          <t>Clamperl evolution</t>
        </is>
      </c>
      <c r="D12431" s="37" t="inlineStr">
        <is>
          <t>Trade Item (Deep Sea Tooth) -&gt; Huntail; Trade Item (Deep Sea Scale) -&gt; Gorebyss; Item (Deep Sea Tooth) -&gt; Huntail; Item (Deep Sea Scale) -&gt; Gorebyss</t>
        </is>
      </c>
      <c r="E12431" s="37" t="inlineStr">
        <is>
          <t>Item (Deep Sea Tooth) -&gt; Huntail; Item (Deep Sea Scale) -&gt; Gorebyss</t>
        </is>
      </c>
      <c r="F12431" s="37" t="inlineStr">
        <is>
          <t>Differs from upstream baseline</t>
        </is>
      </c>
      <c r="G12431" s="37" t="inlineStr">
        <is>
          <t>species_info/gen_*_families.h</t>
        </is>
      </c>
    </row>
    <row r="12432">
      <c r="A12432" s="32" t="inlineStr">
        <is>
          <t>2026-10-07</t>
        </is>
      </c>
      <c r="B12432" s="32" t="inlineStr">
        <is>
          <t>Evolutions</t>
        </is>
      </c>
      <c r="C12432" s="32" t="inlineStr">
        <is>
          <t>Dusclops evolution</t>
        </is>
      </c>
      <c r="D12432" s="32" t="inlineStr">
        <is>
          <t>Trade Item (Reaper Cloth) -&gt; Dusknoir; Item (Reaper Cloth) -&gt; Dusknoir</t>
        </is>
      </c>
      <c r="E12432" s="32" t="inlineStr">
        <is>
          <t>Item (Reaper Cloth) -&gt; Dusknoir</t>
        </is>
      </c>
      <c r="F12432" s="32" t="inlineStr">
        <is>
          <t>Differs from upstream baseline</t>
        </is>
      </c>
      <c r="G12432" s="32" t="inlineStr">
        <is>
          <t>species_info/gen_*_families.h</t>
        </is>
      </c>
    </row>
    <row r="12433">
      <c r="A12433" s="37" t="inlineStr">
        <is>
          <t>2026-10-07</t>
        </is>
      </c>
      <c r="B12433" s="37" t="inlineStr">
        <is>
          <t>Evolutions</t>
        </is>
      </c>
      <c r="C12433" s="37" t="inlineStr">
        <is>
          <t>Electabuzz evolution</t>
        </is>
      </c>
      <c r="D12433" s="37" t="inlineStr">
        <is>
          <t>Trade Item (Electirizer) -&gt; Electivire; Item (Electirizer) -&gt; Electivire</t>
        </is>
      </c>
      <c r="E12433" s="37" t="inlineStr">
        <is>
          <t>Item (Electirizer) -&gt; Electivire</t>
        </is>
      </c>
      <c r="F12433" s="37" t="inlineStr">
        <is>
          <t>Differs from upstream baseline</t>
        </is>
      </c>
      <c r="G12433" s="37" t="inlineStr">
        <is>
          <t>species_info/gen_*_families.h</t>
        </is>
      </c>
    </row>
    <row r="12434">
      <c r="A12434" s="32" t="inlineStr">
        <is>
          <t>2026-10-07</t>
        </is>
      </c>
      <c r="B12434" s="32" t="inlineStr">
        <is>
          <t>Evolutions</t>
        </is>
      </c>
      <c r="C12434" s="32" t="inlineStr">
        <is>
          <t>Feebas evolution</t>
        </is>
      </c>
      <c r="D12434" s="32" t="inlineStr">
        <is>
          <t>Beauty 170 -&gt; Milotic; Trade Item (Prism Scale) -&gt; Milotic; Item (Prism Scale) -&gt; Milotic</t>
        </is>
      </c>
      <c r="E12434" s="32" t="inlineStr">
        <is>
          <t>Beauty 170 -&gt; Milotic; Item (Prism Scale) -&gt; Milotic</t>
        </is>
      </c>
      <c r="F12434" s="32" t="inlineStr">
        <is>
          <t>Differs from upstream baseline</t>
        </is>
      </c>
      <c r="G12434" s="32" t="inlineStr">
        <is>
          <t>species_info/gen_*_families.h</t>
        </is>
      </c>
    </row>
    <row r="12435">
      <c r="A12435" s="37" t="inlineStr">
        <is>
          <t>2026-10-07</t>
        </is>
      </c>
      <c r="B12435" s="37" t="inlineStr">
        <is>
          <t>Evolutions</t>
        </is>
      </c>
      <c r="C12435" s="37" t="inlineStr">
        <is>
          <t>Graveler evolution</t>
        </is>
      </c>
      <c r="D12435" s="37" t="inlineStr">
        <is>
          <t>Trade -&gt; Golem; Item (Linking Cord) -&gt; Golem</t>
        </is>
      </c>
      <c r="E12435" s="37" t="inlineStr">
        <is>
          <t>Specific Mon In Party SPECIES_MACHOKE -&gt; Golem</t>
        </is>
      </c>
      <c r="F12435" s="37" t="inlineStr">
        <is>
          <t>Differs from upstream baseline</t>
        </is>
      </c>
      <c r="G12435" s="37" t="inlineStr">
        <is>
          <t>species_info/gen_*_families.h</t>
        </is>
      </c>
    </row>
    <row r="12436">
      <c r="A12436" s="32" t="inlineStr">
        <is>
          <t>2026-10-07</t>
        </is>
      </c>
      <c r="B12436" s="32" t="inlineStr">
        <is>
          <t>Evolutions</t>
        </is>
      </c>
      <c r="C12436" s="32" t="inlineStr">
        <is>
          <t>Graveler evolution</t>
        </is>
      </c>
      <c r="D12436" s="32" t="inlineStr">
        <is>
          <t>Trade -&gt; Golem Alola; Item (Linking Cord) -&gt; Golem Alola</t>
        </is>
      </c>
      <c r="E12436" s="32" t="inlineStr">
        <is>
          <t>Specific Mon In Party SPECIES_MACHOKE -&gt; Golem Alola</t>
        </is>
      </c>
      <c r="F12436" s="32" t="inlineStr">
        <is>
          <t>Differs from upstream baseline</t>
        </is>
      </c>
      <c r="G12436" s="32" t="inlineStr">
        <is>
          <t>species_info/gen_*_families.h</t>
        </is>
      </c>
    </row>
    <row r="12437">
      <c r="A12437" s="37" t="inlineStr">
        <is>
          <t>2026-10-07</t>
        </is>
      </c>
      <c r="B12437" s="37" t="inlineStr">
        <is>
          <t>Evolutions</t>
        </is>
      </c>
      <c r="C12437" s="37" t="inlineStr">
        <is>
          <t>Gurdurr evolution</t>
        </is>
      </c>
      <c r="D12437" s="37" t="inlineStr">
        <is>
          <t>Trade -&gt; Conkeldurr; Item (Linking Cord) -&gt; Conkeldurr</t>
        </is>
      </c>
      <c r="E12437" s="37" t="inlineStr">
        <is>
          <t>Item (Linking Cord) -&gt; Conkeldurr</t>
        </is>
      </c>
      <c r="F12437" s="37" t="inlineStr">
        <is>
          <t>Differs from upstream baseline</t>
        </is>
      </c>
      <c r="G12437" s="37" t="inlineStr">
        <is>
          <t>species_info/gen_*_families.h</t>
        </is>
      </c>
    </row>
    <row r="12438">
      <c r="A12438" s="32" t="inlineStr">
        <is>
          <t>2026-10-07</t>
        </is>
      </c>
      <c r="B12438" s="32" t="inlineStr">
        <is>
          <t>Evolutions</t>
        </is>
      </c>
      <c r="C12438" s="32" t="inlineStr">
        <is>
          <t>Haunter evolution</t>
        </is>
      </c>
      <c r="D12438" s="32" t="inlineStr">
        <is>
          <t>Trade -&gt; Gengar; Item (Linking Cord) -&gt; Gengar</t>
        </is>
      </c>
      <c r="E12438" s="32" t="inlineStr">
        <is>
          <t>Item Hold Night (Twisted Spoon) -&gt; Gengar</t>
        </is>
      </c>
      <c r="F12438" s="32" t="inlineStr">
        <is>
          <t>Differs from upstream baseline</t>
        </is>
      </c>
      <c r="G12438" s="32" t="inlineStr">
        <is>
          <t>species_info/gen_*_families.h</t>
        </is>
      </c>
    </row>
    <row r="12439">
      <c r="A12439" s="37" t="inlineStr">
        <is>
          <t>2026-10-07</t>
        </is>
      </c>
      <c r="B12439" s="37" t="inlineStr">
        <is>
          <t>Evolutions</t>
        </is>
      </c>
      <c r="C12439" s="37" t="inlineStr">
        <is>
          <t>Kadabra evolution</t>
        </is>
      </c>
      <c r="D12439" s="37" t="inlineStr">
        <is>
          <t>Trade -&gt; Alakazam; Item (Linking Cord) -&gt; Alakazam</t>
        </is>
      </c>
      <c r="E12439" s="37" t="inlineStr">
        <is>
          <t>Item Hold Day (Twisted Spoon) -&gt; Alakazam</t>
        </is>
      </c>
      <c r="F12439" s="37" t="inlineStr">
        <is>
          <t>Differs from upstream baseline</t>
        </is>
      </c>
      <c r="G12439" s="37" t="inlineStr">
        <is>
          <t>species_info/gen_*_families.h</t>
        </is>
      </c>
    </row>
    <row r="12440">
      <c r="A12440" s="32" t="inlineStr">
        <is>
          <t>2026-10-07</t>
        </is>
      </c>
      <c r="B12440" s="32" t="inlineStr">
        <is>
          <t>Evolutions</t>
        </is>
      </c>
      <c r="C12440" s="32" t="inlineStr">
        <is>
          <t>Machoke evolution</t>
        </is>
      </c>
      <c r="D12440" s="32" t="inlineStr">
        <is>
          <t>Trade -&gt; Machamp; Item (Linking Cord) -&gt; Machamp</t>
        </is>
      </c>
      <c r="E12440" s="32" t="inlineStr">
        <is>
          <t>Specific Mon In Party SPECIES_GRAVELER -&gt; Machamp</t>
        </is>
      </c>
      <c r="F12440" s="32" t="inlineStr">
        <is>
          <t>Differs from upstream baseline</t>
        </is>
      </c>
      <c r="G12440" s="32" t="inlineStr">
        <is>
          <t>species_info/gen_*_families.h</t>
        </is>
      </c>
    </row>
    <row r="12441">
      <c r="A12441" s="37" t="inlineStr">
        <is>
          <t>2026-10-07</t>
        </is>
      </c>
      <c r="B12441" s="37" t="inlineStr">
        <is>
          <t>Evolutions</t>
        </is>
      </c>
      <c r="C12441" s="37" t="inlineStr">
        <is>
          <t>Magmar evolution</t>
        </is>
      </c>
      <c r="D12441" s="37" t="inlineStr">
        <is>
          <t>Trade Item (Magmarizer) -&gt; Magmortar; Item (Magmarizer) -&gt; Magmortar</t>
        </is>
      </c>
      <c r="E12441" s="37" t="inlineStr">
        <is>
          <t>Item (Magmarizer) -&gt; Magmortar</t>
        </is>
      </c>
      <c r="F12441" s="37" t="inlineStr">
        <is>
          <t>Differs from upstream baseline</t>
        </is>
      </c>
      <c r="G12441" s="37" t="inlineStr">
        <is>
          <t>species_info/gen_*_families.h</t>
        </is>
      </c>
    </row>
    <row r="12442">
      <c r="A12442" s="32" t="inlineStr">
        <is>
          <t>2026-10-07</t>
        </is>
      </c>
      <c r="B12442" s="32" t="inlineStr">
        <is>
          <t>Evolutions</t>
        </is>
      </c>
      <c r="C12442" s="32" t="inlineStr">
        <is>
          <t>Onix evolution</t>
        </is>
      </c>
      <c r="D12442" s="32" t="inlineStr">
        <is>
          <t>Trade Item (Metal Coat) -&gt; Steelix; Item (Metal Coat) -&gt; Steelix</t>
        </is>
      </c>
      <c r="E12442" s="32" t="inlineStr">
        <is>
          <t>Item (Metal Coat) -&gt; Steelix</t>
        </is>
      </c>
      <c r="F12442" s="32" t="inlineStr">
        <is>
          <t>Differs from upstream baseline</t>
        </is>
      </c>
      <c r="G12442" s="32" t="inlineStr">
        <is>
          <t>species_info/gen_*_families.h</t>
        </is>
      </c>
    </row>
    <row r="12443">
      <c r="A12443" s="37" t="inlineStr">
        <is>
          <t>2026-10-07</t>
        </is>
      </c>
      <c r="B12443" s="37" t="inlineStr">
        <is>
          <t>Evolutions</t>
        </is>
      </c>
      <c r="C12443" s="37" t="inlineStr">
        <is>
          <t>Phantump evolution</t>
        </is>
      </c>
      <c r="D12443" s="37" t="inlineStr">
        <is>
          <t>Trade -&gt; Trevenant; Item (Linking Cord) -&gt; Trevenant</t>
        </is>
      </c>
      <c r="E12443" s="37" t="inlineStr">
        <is>
          <t>Item (Linking Cord) -&gt; Trevenant</t>
        </is>
      </c>
      <c r="F12443" s="37" t="inlineStr">
        <is>
          <t>Differs from upstream baseline</t>
        </is>
      </c>
      <c r="G12443" s="37" t="inlineStr">
        <is>
          <t>species_info/gen_*_families.h</t>
        </is>
      </c>
    </row>
    <row r="12444">
      <c r="A12444" s="32" t="inlineStr">
        <is>
          <t>2026-10-07</t>
        </is>
      </c>
      <c r="B12444" s="32" t="inlineStr">
        <is>
          <t>Evolutions</t>
        </is>
      </c>
      <c r="C12444" s="32" t="inlineStr">
        <is>
          <t>Porygon evolution</t>
        </is>
      </c>
      <c r="D12444" s="32" t="inlineStr">
        <is>
          <t>Trade Item (Upgrade) -&gt; Porygon2; Item (Upgrade) -&gt; Porygon2</t>
        </is>
      </c>
      <c r="E12444" s="32" t="inlineStr">
        <is>
          <t>Item (Upgrade) -&gt; Porygon2</t>
        </is>
      </c>
      <c r="F12444" s="32" t="inlineStr">
        <is>
          <t>Differs from upstream baseline</t>
        </is>
      </c>
      <c r="G12444" s="32" t="inlineStr">
        <is>
          <t>species_info/gen_*_families.h</t>
        </is>
      </c>
    </row>
    <row r="12445">
      <c r="A12445" s="37" t="inlineStr">
        <is>
          <t>2026-10-07</t>
        </is>
      </c>
      <c r="B12445" s="37" t="inlineStr">
        <is>
          <t>Evolutions</t>
        </is>
      </c>
      <c r="C12445" s="37" t="inlineStr">
        <is>
          <t>Porygon2 evolution</t>
        </is>
      </c>
      <c r="D12445" s="37" t="inlineStr">
        <is>
          <t>Trade Item (Dubious Disc) -&gt; Porygon Z; Item (Dubious Disc) -&gt; Porygon Z</t>
        </is>
      </c>
      <c r="E12445" s="37" t="inlineStr">
        <is>
          <t>Item (Dubious Disc) -&gt; Porygon Z</t>
        </is>
      </c>
      <c r="F12445" s="37" t="inlineStr">
        <is>
          <t>Differs from upstream baseline</t>
        </is>
      </c>
      <c r="G12445" s="37" t="inlineStr">
        <is>
          <t>species_info/gen_*_families.h</t>
        </is>
      </c>
    </row>
    <row r="12446">
      <c r="A12446" s="32" t="inlineStr">
        <is>
          <t>2026-10-07</t>
        </is>
      </c>
      <c r="B12446" s="32" t="inlineStr">
        <is>
          <t>Evolutions</t>
        </is>
      </c>
      <c r="C12446" s="32" t="inlineStr">
        <is>
          <t>Rhydon evolution</t>
        </is>
      </c>
      <c r="D12446" s="32" t="inlineStr">
        <is>
          <t>Trade Item (Protector) -&gt; Rhyperior; Item (Protector) -&gt; Rhyperior</t>
        </is>
      </c>
      <c r="E12446" s="32" t="inlineStr">
        <is>
          <t>Item (Protector) -&gt; Rhyperior</t>
        </is>
      </c>
      <c r="F12446" s="32" t="inlineStr">
        <is>
          <t>Differs from upstream baseline</t>
        </is>
      </c>
      <c r="G12446" s="32" t="inlineStr">
        <is>
          <t>species_info/gen_*_families.h</t>
        </is>
      </c>
    </row>
    <row r="12447">
      <c r="A12447" s="37" t="inlineStr">
        <is>
          <t>2026-10-07</t>
        </is>
      </c>
      <c r="B12447" s="37" t="inlineStr">
        <is>
          <t>Evolutions</t>
        </is>
      </c>
      <c r="C12447" s="37" t="inlineStr">
        <is>
          <t>Scyther evolution</t>
        </is>
      </c>
      <c r="D12447" s="37" t="inlineStr">
        <is>
          <t>Trade Item (Metal Coat) -&gt; Scizor; Item (Black Augurite) -&gt; Kleavor; Item (Metal Coat) -&gt; Scizor</t>
        </is>
      </c>
      <c r="E12447" s="37" t="inlineStr">
        <is>
          <t>Item (Black Augurite) -&gt; Kleavor; Item (Metal Coat) -&gt; Scizor</t>
        </is>
      </c>
      <c r="F12447" s="37" t="inlineStr">
        <is>
          <t>Differs from upstream baseline</t>
        </is>
      </c>
      <c r="G12447" s="37" t="inlineStr">
        <is>
          <t>species_info/gen_*_families.h</t>
        </is>
      </c>
    </row>
    <row r="12448">
      <c r="A12448" s="32" t="inlineStr">
        <is>
          <t>2026-10-07</t>
        </is>
      </c>
      <c r="B12448" s="32" t="inlineStr">
        <is>
          <t>Evolutions</t>
        </is>
      </c>
      <c r="C12448" s="32" t="inlineStr">
        <is>
          <t>Seadra evolution</t>
        </is>
      </c>
      <c r="D12448" s="32" t="inlineStr">
        <is>
          <t>Trade Item (Dragon Scale) -&gt; Kingdra; Item (Dragon Scale) -&gt; Kingdra</t>
        </is>
      </c>
      <c r="E12448" s="32" t="inlineStr">
        <is>
          <t>Item (Dragon Scale) -&gt; Kingdra</t>
        </is>
      </c>
      <c r="F12448" s="32" t="inlineStr">
        <is>
          <t>Differs from upstream baseline</t>
        </is>
      </c>
      <c r="G12448" s="32" t="inlineStr">
        <is>
          <t>species_info/gen_*_families.h</t>
        </is>
      </c>
    </row>
    <row r="12449">
      <c r="A12449" s="37" t="inlineStr">
        <is>
          <t>2026-10-07</t>
        </is>
      </c>
      <c r="B12449" s="37" t="inlineStr">
        <is>
          <t>Evolutions</t>
        </is>
      </c>
      <c r="C12449" s="37" t="inlineStr">
        <is>
          <t>Slowpoke evolution</t>
        </is>
      </c>
      <c r="D12449" s="37" t="inlineStr">
        <is>
          <t>Lv 37 -&gt; Slowbro; Trade Item (Kings Rock) -&gt; Slowking; Item (Kings Rock) -&gt; Slowking</t>
        </is>
      </c>
      <c r="E12449" s="37" t="inlineStr">
        <is>
          <t>Lv 37 -&gt; Slowbro; Item (Kings Rock) -&gt; Slowking</t>
        </is>
      </c>
      <c r="F12449" s="37" t="inlineStr">
        <is>
          <t>Differs from upstream baseline</t>
        </is>
      </c>
      <c r="G12449" s="37" t="inlineStr">
        <is>
          <t>species_info/gen_*_families.h</t>
        </is>
      </c>
    </row>
    <row r="12450">
      <c r="A12450" s="32" t="inlineStr">
        <is>
          <t>2026-10-07</t>
        </is>
      </c>
      <c r="B12450" s="32" t="inlineStr">
        <is>
          <t>Evolutions</t>
        </is>
      </c>
      <c r="C12450" s="32" t="inlineStr">
        <is>
          <t>Spritzee evolution</t>
        </is>
      </c>
      <c r="D12450" s="32" t="inlineStr">
        <is>
          <t>Trade Item (Sachet) -&gt; Aromatisse; Item (Sachet) -&gt; Aromatisse</t>
        </is>
      </c>
      <c r="E12450" s="32" t="inlineStr">
        <is>
          <t>Item (Sachet) -&gt; Aromatisse</t>
        </is>
      </c>
      <c r="F12450" s="32" t="inlineStr">
        <is>
          <t>Differs from upstream baseline</t>
        </is>
      </c>
      <c r="G12450" s="32" t="inlineStr">
        <is>
          <t>species_info/gen_*_families.h</t>
        </is>
      </c>
    </row>
    <row r="12451">
      <c r="A12451" s="37" t="inlineStr">
        <is>
          <t>2026-10-07</t>
        </is>
      </c>
      <c r="B12451" s="37" t="inlineStr">
        <is>
          <t>Evolutions</t>
        </is>
      </c>
      <c r="C12451" s="37" t="inlineStr">
        <is>
          <t>Swirlix evolution</t>
        </is>
      </c>
      <c r="D12451" s="37" t="inlineStr">
        <is>
          <t>Trade Item (Whipped Dream) -&gt; Slurpuff; Item (Whipped Dream) -&gt; Slurpuff</t>
        </is>
      </c>
      <c r="E12451" s="37" t="inlineStr">
        <is>
          <t>Item (Whipped Dream) -&gt; Slurpuff</t>
        </is>
      </c>
      <c r="F12451" s="37" t="inlineStr">
        <is>
          <t>Differs from upstream baseline</t>
        </is>
      </c>
      <c r="G12451" s="37" t="inlineStr">
        <is>
          <t>species_info/gen_*_families.h</t>
        </is>
      </c>
    </row>
    <row r="12452">
      <c r="A12452" s="32" t="inlineStr">
        <is>
          <t>2026-10-07</t>
        </is>
      </c>
      <c r="B12452" s="32" t="inlineStr">
        <is>
          <t>Evolutions</t>
        </is>
      </c>
      <c r="C12452" s="32" t="inlineStr">
        <is>
          <t>Graveler evolution</t>
        </is>
      </c>
      <c r="D12452" s="32" t="inlineStr">
        <is>
          <t>Trade -&gt; Golem; Item (Linking Cord) -&gt; Golem</t>
        </is>
      </c>
      <c r="E12452" s="32" t="inlineStr">
        <is>
          <t>Specific Mon In Party (Machoke) -&gt; Golem</t>
        </is>
      </c>
      <c r="F12452" s="32" t="inlineStr">
        <is>
          <t>Differs from upstream baseline</t>
        </is>
      </c>
      <c r="G12452" s="32" t="inlineStr">
        <is>
          <t>species_info/gen_*_families.h</t>
        </is>
      </c>
    </row>
    <row r="12453">
      <c r="A12453" s="37" t="inlineStr">
        <is>
          <t>2026-10-07</t>
        </is>
      </c>
      <c r="B12453" s="37" t="inlineStr">
        <is>
          <t>Evolutions</t>
        </is>
      </c>
      <c r="C12453" s="37" t="inlineStr">
        <is>
          <t>Graveler evolution</t>
        </is>
      </c>
      <c r="D12453" s="37" t="inlineStr">
        <is>
          <t>Trade -&gt; Golem Alola; Item (Linking Cord) -&gt; Golem Alola</t>
        </is>
      </c>
      <c r="E12453" s="37" t="inlineStr">
        <is>
          <t>Specific Mon In Party (Machoke) -&gt; Golem Alola</t>
        </is>
      </c>
      <c r="F12453" s="37" t="inlineStr">
        <is>
          <t>Differs from upstream baseline</t>
        </is>
      </c>
      <c r="G12453" s="37" t="inlineStr">
        <is>
          <t>species_info/gen_*_families.h</t>
        </is>
      </c>
    </row>
    <row r="12454">
      <c r="A12454" s="32" t="inlineStr">
        <is>
          <t>2026-10-07</t>
        </is>
      </c>
      <c r="B12454" s="32" t="inlineStr">
        <is>
          <t>Evolutions</t>
        </is>
      </c>
      <c r="C12454" s="32" t="inlineStr">
        <is>
          <t>Karrablast evolution</t>
        </is>
      </c>
      <c r="D12454" s="32" t="inlineStr">
        <is>
          <t>Trade Specific Mon (Shelmet) -&gt; Escavalier</t>
        </is>
      </c>
      <c r="E12454" s="32" t="inlineStr">
        <is>
          <t>Lv 34 -&gt; Escavalier</t>
        </is>
      </c>
      <c r="F12454" s="32" t="inlineStr">
        <is>
          <t>Differs from upstream baseline</t>
        </is>
      </c>
      <c r="G12454" s="32" t="inlineStr">
        <is>
          <t>species_info/gen_*_families.h</t>
        </is>
      </c>
    </row>
    <row r="12455">
      <c r="A12455" s="37" t="inlineStr">
        <is>
          <t>2026-10-07</t>
        </is>
      </c>
      <c r="B12455" s="37" t="inlineStr">
        <is>
          <t>Evolutions</t>
        </is>
      </c>
      <c r="C12455" s="37" t="inlineStr">
        <is>
          <t>Machoke evolution</t>
        </is>
      </c>
      <c r="D12455" s="37" t="inlineStr">
        <is>
          <t>Trade -&gt; Machamp; Item (Linking Cord) -&gt; Machamp</t>
        </is>
      </c>
      <c r="E12455" s="37" t="inlineStr">
        <is>
          <t>Specific Mon In Party (Graveler) -&gt; Machamp</t>
        </is>
      </c>
      <c r="F12455" s="37" t="inlineStr">
        <is>
          <t>Differs from upstream baseline</t>
        </is>
      </c>
      <c r="G12455" s="37" t="inlineStr">
        <is>
          <t>species_info/gen_*_families.h</t>
        </is>
      </c>
    </row>
    <row r="12456">
      <c r="A12456" s="32" t="inlineStr">
        <is>
          <t>2026-10-07</t>
        </is>
      </c>
      <c r="B12456" s="32" t="inlineStr">
        <is>
          <t>Evolutions</t>
        </is>
      </c>
      <c r="C12456" s="32" t="inlineStr">
        <is>
          <t>Mantyke evolution</t>
        </is>
      </c>
      <c r="D12456" s="32" t="inlineStr">
        <is>
          <t>Specific Mon In Party (Remoraid) -&gt; Mantine</t>
        </is>
      </c>
      <c r="E12456" s="32" t="inlineStr">
        <is>
          <t>Lv 32 -&gt; Mantine</t>
        </is>
      </c>
      <c r="F12456" s="32" t="inlineStr">
        <is>
          <t>Differs from upstream baseline</t>
        </is>
      </c>
      <c r="G12456" s="32" t="inlineStr">
        <is>
          <t>species_info/gen_*_families.h</t>
        </is>
      </c>
    </row>
    <row r="12457">
      <c r="A12457" s="37" t="inlineStr">
        <is>
          <t>2026-10-07</t>
        </is>
      </c>
      <c r="B12457" s="37" t="inlineStr">
        <is>
          <t>Evolutions</t>
        </is>
      </c>
      <c r="C12457" s="37" t="inlineStr">
        <is>
          <t>Shelmet evolution</t>
        </is>
      </c>
      <c r="D12457" s="37" t="inlineStr">
        <is>
          <t>Trade Specific Mon (Karrablast) -&gt; Accelgor</t>
        </is>
      </c>
      <c r="E12457" s="37" t="inlineStr">
        <is>
          <t>Lv 34 -&gt; Accelgor</t>
        </is>
      </c>
      <c r="F12457" s="37" t="inlineStr">
        <is>
          <t>Differs from upstream baseline</t>
        </is>
      </c>
      <c r="G12457" s="37" t="inlineStr">
        <is>
          <t>species_info/gen_*_families.h</t>
        </is>
      </c>
    </row>
  </sheetData>
  <autoFilter ref="A1:G1245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2026-10-07T23:43:38Z</dcterms:created>
  <dcterms:modified xmlns:dcterms="http://purl.org/dc/terms/" xmlns:xsi="http://www.w3.org/2001/XMLSchema-instance" xsi:type="dcterms:W3CDTF">2026-10-07T23:45:19Z</dcterms:modified>
</cp:coreProperties>
</file>